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Dokumenty\ROZPOČET_2026\01_obec_ROZPOČET_2026\05_Upr_rozp_NIV_obec_2026_upr_k_06_10_2026\"/>
    </mc:Choice>
  </mc:AlternateContent>
  <xr:revisionPtr revIDLastSave="0" documentId="13_ncr:1_{ED71A5E4-FE3D-4F68-A9ED-7E5E7D9E792A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komentář" sheetId="46" r:id="rId1"/>
    <sheet name="LB " sheetId="48" r:id="rId2"/>
    <sheet name="FR" sheetId="44" r:id="rId3"/>
    <sheet name="JN" sheetId="29" r:id="rId4"/>
    <sheet name="TA" sheetId="30" r:id="rId5"/>
    <sheet name="ŽB" sheetId="31" r:id="rId6"/>
    <sheet name="ČL" sheetId="32" r:id="rId7"/>
    <sheet name="NB" sheetId="39" r:id="rId8"/>
    <sheet name="SM" sheetId="40" r:id="rId9"/>
    <sheet name="JI" sheetId="41" r:id="rId10"/>
    <sheet name="TU" sheetId="42" r:id="rId11"/>
    <sheet name="sumář" sheetId="47" r:id="rId12"/>
  </sheets>
  <definedNames>
    <definedName name="_xlnm._FilterDatabase" localSheetId="6" hidden="1">ČL!$G$1:$G$259</definedName>
    <definedName name="_xlnm._FilterDatabase" localSheetId="2" hidden="1">FR!$AC$1:$AC$154</definedName>
    <definedName name="_xlnm._FilterDatabase" localSheetId="9" hidden="1">JI!$AB$1:$AB$127</definedName>
    <definedName name="_xlnm._FilterDatabase" localSheetId="3" hidden="1">JN!$H$1:$H$181</definedName>
    <definedName name="_xlnm._FilterDatabase" localSheetId="1" hidden="1">'LB '!$AH$1:$AH$468</definedName>
    <definedName name="_xlnm._FilterDatabase" localSheetId="7" hidden="1">NB!$AH$1:$AH$119</definedName>
    <definedName name="_xlnm._FilterDatabase" localSheetId="8" hidden="1">SM!$AH$1:$AH$149</definedName>
    <definedName name="_xlnm._FilterDatabase" localSheetId="4" hidden="1">TA!$AH$1:$AH$99</definedName>
    <definedName name="_xlnm._FilterDatabase" localSheetId="10" hidden="1">TU!$AH$1:$AH$179</definedName>
    <definedName name="_xlnm._FilterDatabase" localSheetId="5" hidden="1">ŽB!$AH$1:$AH$75</definedName>
    <definedName name="_xlnm.Print_Titles" localSheetId="2">FR!$5:$11</definedName>
    <definedName name="_xlnm.Print_Titles" localSheetId="1">'LB '!$5:$11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142" i="42" l="1"/>
  <c r="AT142" i="42"/>
  <c r="AS142" i="42"/>
  <c r="AR142" i="42"/>
  <c r="AQ142" i="42"/>
  <c r="AP142" i="42"/>
  <c r="AO142" i="42"/>
  <c r="AH142" i="42"/>
  <c r="AF142" i="42"/>
  <c r="AE142" i="42"/>
  <c r="AC142" i="42"/>
  <c r="AB142" i="42"/>
  <c r="AA142" i="42"/>
  <c r="P142" i="42"/>
  <c r="W142" i="42" s="1"/>
  <c r="AA161" i="42"/>
  <c r="AC102" i="41"/>
  <c r="AC63" i="41"/>
  <c r="AC41" i="41"/>
  <c r="AC29" i="41"/>
  <c r="Q28" i="41"/>
  <c r="AC114" i="40"/>
  <c r="AC15" i="40"/>
  <c r="AC97" i="32"/>
  <c r="AC31" i="32"/>
  <c r="AC38" i="31"/>
  <c r="AC81" i="30"/>
  <c r="AC82" i="30" l="1"/>
  <c r="C21" i="47"/>
  <c r="D21" i="47"/>
  <c r="E21" i="47"/>
  <c r="F21" i="47"/>
  <c r="G21" i="47"/>
  <c r="H21" i="47"/>
  <c r="I21" i="47"/>
  <c r="K21" i="47"/>
  <c r="N21" i="47"/>
  <c r="O21" i="47"/>
  <c r="Q21" i="47"/>
  <c r="R21" i="47"/>
  <c r="S21" i="47"/>
  <c r="T21" i="47"/>
  <c r="Z21" i="47"/>
  <c r="AB21" i="47"/>
  <c r="AC21" i="47"/>
  <c r="AF21" i="47"/>
  <c r="AG21" i="47"/>
  <c r="AK21" i="47"/>
  <c r="AN21" i="47"/>
  <c r="AP21" i="47"/>
  <c r="AQ21" i="47"/>
  <c r="AR21" i="47"/>
  <c r="AS21" i="47"/>
  <c r="AT21" i="47"/>
  <c r="AU21" i="47"/>
  <c r="AV21" i="47"/>
  <c r="B21" i="47"/>
  <c r="E22" i="47"/>
  <c r="C20" i="47"/>
  <c r="D20" i="47"/>
  <c r="E20" i="47"/>
  <c r="F20" i="47"/>
  <c r="G20" i="47"/>
  <c r="H20" i="47"/>
  <c r="I20" i="47"/>
  <c r="K20" i="47"/>
  <c r="N20" i="47"/>
  <c r="O20" i="47"/>
  <c r="Q20" i="47"/>
  <c r="R20" i="47"/>
  <c r="S20" i="47"/>
  <c r="T20" i="47"/>
  <c r="Z20" i="47"/>
  <c r="AB20" i="47"/>
  <c r="AC20" i="47"/>
  <c r="AF20" i="47"/>
  <c r="AG20" i="47"/>
  <c r="AK20" i="47"/>
  <c r="AN20" i="47"/>
  <c r="AP20" i="47"/>
  <c r="AQ20" i="47"/>
  <c r="AR20" i="47"/>
  <c r="AS20" i="47"/>
  <c r="AT20" i="47"/>
  <c r="AU20" i="47"/>
  <c r="AV20" i="47"/>
  <c r="B20" i="47"/>
  <c r="C19" i="47"/>
  <c r="D19" i="47"/>
  <c r="E19" i="47"/>
  <c r="F19" i="47"/>
  <c r="G19" i="47"/>
  <c r="H19" i="47"/>
  <c r="I19" i="47"/>
  <c r="K19" i="47"/>
  <c r="L19" i="47"/>
  <c r="N19" i="47"/>
  <c r="O19" i="47"/>
  <c r="Q19" i="47"/>
  <c r="R19" i="47"/>
  <c r="S19" i="47"/>
  <c r="T19" i="47"/>
  <c r="Z19" i="47"/>
  <c r="AB19" i="47"/>
  <c r="AC19" i="47"/>
  <c r="AE19" i="47"/>
  <c r="AF19" i="47"/>
  <c r="AG19" i="47"/>
  <c r="AK19" i="47"/>
  <c r="AN19" i="47"/>
  <c r="AP19" i="47"/>
  <c r="AQ19" i="47"/>
  <c r="AR19" i="47"/>
  <c r="AS19" i="47"/>
  <c r="AT19" i="47"/>
  <c r="AU19" i="47"/>
  <c r="AV19" i="47"/>
  <c r="B19" i="47"/>
  <c r="BC178" i="42"/>
  <c r="BB178" i="42"/>
  <c r="BA178" i="42"/>
  <c r="AZ178" i="42"/>
  <c r="AY178" i="42"/>
  <c r="AX178" i="42"/>
  <c r="AN178" i="42"/>
  <c r="AM178" i="42"/>
  <c r="AL178" i="42"/>
  <c r="AK178" i="42"/>
  <c r="AJ178" i="42"/>
  <c r="AI178" i="42"/>
  <c r="AG178" i="42"/>
  <c r="AD178" i="42"/>
  <c r="Z178" i="42"/>
  <c r="Y178" i="42"/>
  <c r="X178" i="42"/>
  <c r="V178" i="42"/>
  <c r="U178" i="42"/>
  <c r="T178" i="42"/>
  <c r="S178" i="42"/>
  <c r="R178" i="42"/>
  <c r="Q178" i="42"/>
  <c r="O178" i="42"/>
  <c r="N178" i="42"/>
  <c r="M178" i="42"/>
  <c r="L178" i="42"/>
  <c r="K178" i="42"/>
  <c r="J178" i="42"/>
  <c r="I178" i="42"/>
  <c r="BC177" i="42"/>
  <c r="BB177" i="42"/>
  <c r="BA177" i="42"/>
  <c r="AZ177" i="42"/>
  <c r="AY177" i="42"/>
  <c r="AX177" i="42"/>
  <c r="AN177" i="42"/>
  <c r="AM177" i="42"/>
  <c r="AL177" i="42"/>
  <c r="AK177" i="42"/>
  <c r="AJ177" i="42"/>
  <c r="AI177" i="42"/>
  <c r="AG177" i="42"/>
  <c r="AD177" i="42"/>
  <c r="Z177" i="42"/>
  <c r="Y177" i="42"/>
  <c r="X177" i="42"/>
  <c r="V177" i="42"/>
  <c r="U177" i="42"/>
  <c r="T177" i="42"/>
  <c r="S177" i="42"/>
  <c r="R177" i="42"/>
  <c r="Q177" i="42"/>
  <c r="O177" i="42"/>
  <c r="N177" i="42"/>
  <c r="M177" i="42"/>
  <c r="L177" i="42"/>
  <c r="K177" i="42"/>
  <c r="J177" i="42"/>
  <c r="I177" i="42"/>
  <c r="BC176" i="42"/>
  <c r="BB176" i="42"/>
  <c r="BA176" i="42"/>
  <c r="AZ176" i="42"/>
  <c r="AY176" i="42"/>
  <c r="AX176" i="42"/>
  <c r="AN176" i="42"/>
  <c r="AM176" i="42"/>
  <c r="AL176" i="42"/>
  <c r="AK176" i="42"/>
  <c r="AJ176" i="42"/>
  <c r="AI176" i="42"/>
  <c r="AG176" i="42"/>
  <c r="AD176" i="42"/>
  <c r="Z176" i="42"/>
  <c r="Y176" i="42"/>
  <c r="X176" i="42"/>
  <c r="V176" i="42"/>
  <c r="U176" i="42"/>
  <c r="T176" i="42"/>
  <c r="S176" i="42"/>
  <c r="R176" i="42"/>
  <c r="Q176" i="42"/>
  <c r="O176" i="42"/>
  <c r="N176" i="42"/>
  <c r="M176" i="42"/>
  <c r="L176" i="42"/>
  <c r="K176" i="42"/>
  <c r="J176" i="42"/>
  <c r="I176" i="42"/>
  <c r="BC175" i="42"/>
  <c r="BB175" i="42"/>
  <c r="BA175" i="42"/>
  <c r="AZ175" i="42"/>
  <c r="AY175" i="42"/>
  <c r="AX175" i="42"/>
  <c r="AW175" i="42"/>
  <c r="AV175" i="42"/>
  <c r="AU175" i="42"/>
  <c r="AT175" i="42"/>
  <c r="AS175" i="42"/>
  <c r="AR175" i="42"/>
  <c r="AQ175" i="42"/>
  <c r="AP175" i="42"/>
  <c r="AO175" i="42"/>
  <c r="AN175" i="42"/>
  <c r="AM175" i="42"/>
  <c r="AL175" i="42"/>
  <c r="AK175" i="42"/>
  <c r="AJ175" i="42"/>
  <c r="AI175" i="42"/>
  <c r="AH175" i="42"/>
  <c r="AG175" i="42"/>
  <c r="AF175" i="42"/>
  <c r="AE175" i="42"/>
  <c r="AD175" i="42"/>
  <c r="AC175" i="42"/>
  <c r="AB175" i="42"/>
  <c r="AA175" i="42"/>
  <c r="Z175" i="42"/>
  <c r="Y175" i="42"/>
  <c r="X175" i="42"/>
  <c r="W175" i="42"/>
  <c r="V175" i="42"/>
  <c r="U175" i="42"/>
  <c r="T175" i="42"/>
  <c r="S175" i="42"/>
  <c r="R175" i="42"/>
  <c r="Q175" i="42"/>
  <c r="P175" i="42"/>
  <c r="O175" i="42"/>
  <c r="N175" i="42"/>
  <c r="M175" i="42"/>
  <c r="L175" i="42"/>
  <c r="K175" i="42"/>
  <c r="J175" i="42"/>
  <c r="I175" i="42"/>
  <c r="BC174" i="42"/>
  <c r="BB174" i="42"/>
  <c r="BA174" i="42"/>
  <c r="AZ174" i="42"/>
  <c r="AY174" i="42"/>
  <c r="AX174" i="42"/>
  <c r="AW174" i="42"/>
  <c r="AV174" i="42"/>
  <c r="AU174" i="42"/>
  <c r="AT174" i="42"/>
  <c r="AS174" i="42"/>
  <c r="AR174" i="42"/>
  <c r="AQ174" i="42"/>
  <c r="AP174" i="42"/>
  <c r="AO174" i="42"/>
  <c r="AN174" i="42"/>
  <c r="AM174" i="42"/>
  <c r="AL174" i="42"/>
  <c r="AK174" i="42"/>
  <c r="AJ174" i="42"/>
  <c r="AI174" i="42"/>
  <c r="AH174" i="42"/>
  <c r="AG174" i="42"/>
  <c r="AF174" i="42"/>
  <c r="AE174" i="42"/>
  <c r="AD174" i="42"/>
  <c r="AC174" i="42"/>
  <c r="AB174" i="42"/>
  <c r="AA174" i="42"/>
  <c r="Z174" i="42"/>
  <c r="Y174" i="42"/>
  <c r="X174" i="42"/>
  <c r="W174" i="42"/>
  <c r="V174" i="42"/>
  <c r="U174" i="42"/>
  <c r="T174" i="42"/>
  <c r="S174" i="42"/>
  <c r="R174" i="42"/>
  <c r="Q174" i="42"/>
  <c r="P174" i="42"/>
  <c r="O174" i="42"/>
  <c r="N174" i="42"/>
  <c r="M174" i="42"/>
  <c r="L174" i="42"/>
  <c r="K174" i="42"/>
  <c r="J174" i="42"/>
  <c r="I174" i="42"/>
  <c r="BC173" i="42"/>
  <c r="BB173" i="42"/>
  <c r="BA173" i="42"/>
  <c r="AZ173" i="42"/>
  <c r="AY173" i="42"/>
  <c r="AX173" i="42"/>
  <c r="AW173" i="42"/>
  <c r="AV173" i="42"/>
  <c r="AU173" i="42"/>
  <c r="AT173" i="42"/>
  <c r="AS173" i="42"/>
  <c r="AR173" i="42"/>
  <c r="AQ173" i="42"/>
  <c r="AP173" i="42"/>
  <c r="AO173" i="42"/>
  <c r="AN173" i="42"/>
  <c r="AM173" i="42"/>
  <c r="AL173" i="42"/>
  <c r="AK173" i="42"/>
  <c r="AJ173" i="42"/>
  <c r="AI173" i="42"/>
  <c r="AH173" i="42"/>
  <c r="AG173" i="42"/>
  <c r="AF173" i="42"/>
  <c r="AE173" i="42"/>
  <c r="AD173" i="42"/>
  <c r="AC173" i="42"/>
  <c r="AB173" i="42"/>
  <c r="AA173" i="42"/>
  <c r="Z173" i="42"/>
  <c r="Y173" i="42"/>
  <c r="X173" i="42"/>
  <c r="W173" i="42"/>
  <c r="V173" i="42"/>
  <c r="U173" i="42"/>
  <c r="T173" i="42"/>
  <c r="S173" i="42"/>
  <c r="R173" i="42"/>
  <c r="Q173" i="42"/>
  <c r="P173" i="42"/>
  <c r="O173" i="42"/>
  <c r="N173" i="42"/>
  <c r="M173" i="42"/>
  <c r="L173" i="42"/>
  <c r="K173" i="42"/>
  <c r="J173" i="42"/>
  <c r="I173" i="42"/>
  <c r="BC172" i="42"/>
  <c r="BB172" i="42"/>
  <c r="BA172" i="42"/>
  <c r="AZ172" i="42"/>
  <c r="AY172" i="42"/>
  <c r="AX172" i="42"/>
  <c r="AN172" i="42"/>
  <c r="AM172" i="42"/>
  <c r="AL172" i="42"/>
  <c r="AK172" i="42"/>
  <c r="AJ172" i="42"/>
  <c r="AI172" i="42"/>
  <c r="Y172" i="42"/>
  <c r="X172" i="42"/>
  <c r="X168" i="42" s="1"/>
  <c r="V172" i="42"/>
  <c r="U172" i="42"/>
  <c r="T172" i="42"/>
  <c r="S172" i="42"/>
  <c r="R172" i="42"/>
  <c r="Q172" i="42"/>
  <c r="O172" i="42"/>
  <c r="N172" i="42"/>
  <c r="M172" i="42"/>
  <c r="L172" i="42"/>
  <c r="K172" i="42"/>
  <c r="J172" i="42"/>
  <c r="I172" i="42"/>
  <c r="BC171" i="42"/>
  <c r="BB171" i="42"/>
  <c r="BA171" i="42"/>
  <c r="AZ171" i="42"/>
  <c r="AY171" i="42"/>
  <c r="AX171" i="42"/>
  <c r="AN171" i="42"/>
  <c r="AM171" i="42"/>
  <c r="AL171" i="42"/>
  <c r="AK171" i="42"/>
  <c r="AJ171" i="42"/>
  <c r="AI171" i="42"/>
  <c r="AG171" i="42"/>
  <c r="AD171" i="42"/>
  <c r="Z171" i="42"/>
  <c r="Y171" i="42"/>
  <c r="X171" i="42"/>
  <c r="V171" i="42"/>
  <c r="U171" i="42"/>
  <c r="T171" i="42"/>
  <c r="S171" i="42"/>
  <c r="R171" i="42"/>
  <c r="Q171" i="42"/>
  <c r="O171" i="42"/>
  <c r="N171" i="42"/>
  <c r="M171" i="42"/>
  <c r="L171" i="42"/>
  <c r="K171" i="42"/>
  <c r="J171" i="42"/>
  <c r="I171" i="42"/>
  <c r="BC170" i="42"/>
  <c r="BB170" i="42"/>
  <c r="BA170" i="42"/>
  <c r="AZ170" i="42"/>
  <c r="AY170" i="42"/>
  <c r="AX170" i="42"/>
  <c r="AN170" i="42"/>
  <c r="AM170" i="42"/>
  <c r="AL170" i="42"/>
  <c r="AK170" i="42"/>
  <c r="AJ170" i="42"/>
  <c r="AI170" i="42"/>
  <c r="AG170" i="42"/>
  <c r="AD170" i="42"/>
  <c r="Z170" i="42"/>
  <c r="Y170" i="42"/>
  <c r="X170" i="42"/>
  <c r="V170" i="42"/>
  <c r="U170" i="42"/>
  <c r="T170" i="42"/>
  <c r="S170" i="42"/>
  <c r="R170" i="42"/>
  <c r="Q170" i="42"/>
  <c r="O170" i="42"/>
  <c r="N170" i="42"/>
  <c r="M170" i="42"/>
  <c r="L170" i="42"/>
  <c r="K170" i="42"/>
  <c r="J170" i="42"/>
  <c r="I170" i="42"/>
  <c r="BC169" i="42"/>
  <c r="BB169" i="42"/>
  <c r="BA169" i="42"/>
  <c r="AZ169" i="42"/>
  <c r="AY169" i="42"/>
  <c r="AX169" i="42"/>
  <c r="AN169" i="42"/>
  <c r="AM169" i="42"/>
  <c r="AL169" i="42"/>
  <c r="AK169" i="42"/>
  <c r="AJ169" i="42"/>
  <c r="AI169" i="42"/>
  <c r="AG169" i="42"/>
  <c r="AD169" i="42"/>
  <c r="Z169" i="42"/>
  <c r="Y169" i="42"/>
  <c r="X169" i="42"/>
  <c r="V169" i="42"/>
  <c r="U169" i="42"/>
  <c r="T169" i="42"/>
  <c r="S169" i="42"/>
  <c r="R169" i="42"/>
  <c r="Q169" i="42"/>
  <c r="O169" i="42"/>
  <c r="N169" i="42"/>
  <c r="M169" i="42"/>
  <c r="L169" i="42"/>
  <c r="K169" i="42"/>
  <c r="J169" i="42"/>
  <c r="I169" i="42"/>
  <c r="AI165" i="42"/>
  <c r="AB22" i="47" s="1"/>
  <c r="O165" i="42"/>
  <c r="H22" i="47" s="1"/>
  <c r="N165" i="42"/>
  <c r="G22" i="47" s="1"/>
  <c r="M165" i="42"/>
  <c r="F22" i="47" s="1"/>
  <c r="L165" i="42"/>
  <c r="K165" i="42"/>
  <c r="D22" i="47" s="1"/>
  <c r="J165" i="42"/>
  <c r="C22" i="47" s="1"/>
  <c r="I165" i="42"/>
  <c r="B22" i="47" s="1"/>
  <c r="BC164" i="42"/>
  <c r="BB164" i="42"/>
  <c r="BA164" i="42"/>
  <c r="AZ164" i="42"/>
  <c r="AY164" i="42"/>
  <c r="AX164" i="42"/>
  <c r="AN164" i="42"/>
  <c r="AM164" i="42"/>
  <c r="AL164" i="42"/>
  <c r="AK164" i="42"/>
  <c r="AJ164" i="42"/>
  <c r="Y164" i="42"/>
  <c r="V164" i="42"/>
  <c r="U164" i="42"/>
  <c r="T164" i="42"/>
  <c r="S164" i="42"/>
  <c r="R164" i="42"/>
  <c r="Q164" i="42"/>
  <c r="AW163" i="42"/>
  <c r="AU163" i="42"/>
  <c r="AR163" i="42"/>
  <c r="AO163" i="42"/>
  <c r="AV163" i="42" s="1"/>
  <c r="AA163" i="42"/>
  <c r="W163" i="42"/>
  <c r="P163" i="42"/>
  <c r="AW162" i="42"/>
  <c r="AV162" i="42"/>
  <c r="AU162" i="42"/>
  <c r="AQ162" i="42"/>
  <c r="AO162" i="42"/>
  <c r="AF162" i="42"/>
  <c r="AT162" i="42" s="1"/>
  <c r="AA162" i="42"/>
  <c r="AR162" i="42" s="1"/>
  <c r="P162" i="42"/>
  <c r="W162" i="42" s="1"/>
  <c r="AC162" i="42" s="1"/>
  <c r="AE162" i="42" s="1"/>
  <c r="AS162" i="42" s="1"/>
  <c r="AW161" i="42"/>
  <c r="AW164" i="42" s="1"/>
  <c r="AV161" i="42"/>
  <c r="AO161" i="42"/>
  <c r="P161" i="42"/>
  <c r="AW160" i="42"/>
  <c r="AU160" i="42"/>
  <c r="AR160" i="42"/>
  <c r="AO160" i="42"/>
  <c r="AV160" i="42" s="1"/>
  <c r="AA160" i="42"/>
  <c r="W160" i="42"/>
  <c r="P160" i="42"/>
  <c r="AW159" i="42"/>
  <c r="AU159" i="42"/>
  <c r="AO159" i="42"/>
  <c r="AV159" i="42" s="1"/>
  <c r="AC159" i="42"/>
  <c r="AA159" i="42"/>
  <c r="P159" i="42"/>
  <c r="W159" i="42" s="1"/>
  <c r="AF159" i="42" s="1"/>
  <c r="BC158" i="42"/>
  <c r="BB158" i="42"/>
  <c r="BA158" i="42"/>
  <c r="AZ158" i="42"/>
  <c r="AY158" i="42"/>
  <c r="AX158" i="42"/>
  <c r="AN158" i="42"/>
  <c r="AM158" i="42"/>
  <c r="AL158" i="42"/>
  <c r="AK158" i="42"/>
  <c r="AJ158" i="42"/>
  <c r="AG158" i="42"/>
  <c r="AD158" i="42"/>
  <c r="Z158" i="42"/>
  <c r="Y158" i="42"/>
  <c r="V158" i="42"/>
  <c r="U158" i="42"/>
  <c r="T158" i="42"/>
  <c r="S158" i="42"/>
  <c r="R158" i="42"/>
  <c r="Q158" i="42"/>
  <c r="AW157" i="42"/>
  <c r="AV157" i="42"/>
  <c r="AU157" i="42"/>
  <c r="AO157" i="42"/>
  <c r="AA157" i="42"/>
  <c r="AR157" i="42" s="1"/>
  <c r="W157" i="42"/>
  <c r="AF157" i="42" s="1"/>
  <c r="AT157" i="42" s="1"/>
  <c r="P157" i="42"/>
  <c r="AW156" i="42"/>
  <c r="AU156" i="42"/>
  <c r="AO156" i="42"/>
  <c r="AV156" i="42" s="1"/>
  <c r="AF156" i="42"/>
  <c r="AT156" i="42" s="1"/>
  <c r="AC156" i="42"/>
  <c r="AE156" i="42" s="1"/>
  <c r="AS156" i="42" s="1"/>
  <c r="AA156" i="42"/>
  <c r="AR156" i="42" s="1"/>
  <c r="P156" i="42"/>
  <c r="W156" i="42" s="1"/>
  <c r="AB156" i="42" s="1"/>
  <c r="AW155" i="42"/>
  <c r="AU155" i="42"/>
  <c r="AO155" i="42"/>
  <c r="AA155" i="42"/>
  <c r="AR155" i="42" s="1"/>
  <c r="P155" i="42"/>
  <c r="BC154" i="42"/>
  <c r="BB154" i="42"/>
  <c r="BA154" i="42"/>
  <c r="AZ154" i="42"/>
  <c r="AY154" i="42"/>
  <c r="AX154" i="42"/>
  <c r="AR154" i="42"/>
  <c r="AN154" i="42"/>
  <c r="AM154" i="42"/>
  <c r="AL154" i="42"/>
  <c r="AK154" i="42"/>
  <c r="AJ154" i="42"/>
  <c r="AG154" i="42"/>
  <c r="AD154" i="42"/>
  <c r="Z154" i="42"/>
  <c r="Y154" i="42"/>
  <c r="V154" i="42"/>
  <c r="U154" i="42"/>
  <c r="T154" i="42"/>
  <c r="S154" i="42"/>
  <c r="R154" i="42"/>
  <c r="Q154" i="42"/>
  <c r="AW153" i="42"/>
  <c r="AU153" i="42"/>
  <c r="AO153" i="42"/>
  <c r="AV153" i="42" s="1"/>
  <c r="AA153" i="42"/>
  <c r="AR153" i="42" s="1"/>
  <c r="P153" i="42"/>
  <c r="W153" i="42" s="1"/>
  <c r="AQ153" i="42" s="1"/>
  <c r="AW152" i="42"/>
  <c r="AV152" i="42"/>
  <c r="AU152" i="42"/>
  <c r="AR152" i="42"/>
  <c r="AO152" i="42"/>
  <c r="AA152" i="42"/>
  <c r="P152" i="42"/>
  <c r="W152" i="42" s="1"/>
  <c r="AF152" i="42" s="1"/>
  <c r="AT152" i="42" s="1"/>
  <c r="AW151" i="42"/>
  <c r="AU151" i="42"/>
  <c r="AO151" i="42"/>
  <c r="AA151" i="42"/>
  <c r="AR151" i="42" s="1"/>
  <c r="W151" i="42"/>
  <c r="P151" i="42"/>
  <c r="BC150" i="42"/>
  <c r="BB150" i="42"/>
  <c r="BA150" i="42"/>
  <c r="AZ150" i="42"/>
  <c r="AY150" i="42"/>
  <c r="AX150" i="42"/>
  <c r="AN150" i="42"/>
  <c r="AM150" i="42"/>
  <c r="AL150" i="42"/>
  <c r="AK150" i="42"/>
  <c r="AJ150" i="42"/>
  <c r="AG150" i="42"/>
  <c r="AD150" i="42"/>
  <c r="Z150" i="42"/>
  <c r="Y150" i="42"/>
  <c r="V150" i="42"/>
  <c r="U150" i="42"/>
  <c r="T150" i="42"/>
  <c r="S150" i="42"/>
  <c r="R150" i="42"/>
  <c r="Q150" i="42"/>
  <c r="AW149" i="42"/>
  <c r="AU149" i="42"/>
  <c r="AR149" i="42"/>
  <c r="AO149" i="42"/>
  <c r="AV149" i="42" s="1"/>
  <c r="AF149" i="42"/>
  <c r="AT149" i="42" s="1"/>
  <c r="AB149" i="42"/>
  <c r="AA149" i="42"/>
  <c r="W149" i="42"/>
  <c r="P149" i="42"/>
  <c r="AW148" i="42"/>
  <c r="AU148" i="42"/>
  <c r="AO148" i="42"/>
  <c r="AV148" i="42" s="1"/>
  <c r="AA148" i="42"/>
  <c r="AR148" i="42" s="1"/>
  <c r="P148" i="42"/>
  <c r="W148" i="42" s="1"/>
  <c r="AW147" i="42"/>
  <c r="AU147" i="42"/>
  <c r="AO147" i="42"/>
  <c r="AV147" i="42" s="1"/>
  <c r="AA147" i="42"/>
  <c r="AR147" i="42" s="1"/>
  <c r="W147" i="42"/>
  <c r="AQ147" i="42" s="1"/>
  <c r="P147" i="42"/>
  <c r="AW146" i="42"/>
  <c r="AU146" i="42"/>
  <c r="AO146" i="42"/>
  <c r="AA146" i="42"/>
  <c r="AR146" i="42" s="1"/>
  <c r="P146" i="42"/>
  <c r="BC145" i="42"/>
  <c r="BB145" i="42"/>
  <c r="BA145" i="42"/>
  <c r="AZ145" i="42"/>
  <c r="AY145" i="42"/>
  <c r="AX145" i="42"/>
  <c r="AN145" i="42"/>
  <c r="AM145" i="42"/>
  <c r="AL145" i="42"/>
  <c r="AK145" i="42"/>
  <c r="AJ145" i="42"/>
  <c r="AG145" i="42"/>
  <c r="AD145" i="42"/>
  <c r="Z145" i="42"/>
  <c r="Y145" i="42"/>
  <c r="V145" i="42"/>
  <c r="U145" i="42"/>
  <c r="T145" i="42"/>
  <c r="S145" i="42"/>
  <c r="R145" i="42"/>
  <c r="Q145" i="42"/>
  <c r="AW144" i="42"/>
  <c r="AU144" i="42"/>
  <c r="AO144" i="42"/>
  <c r="AV144" i="42" s="1"/>
  <c r="AB144" i="42"/>
  <c r="AA144" i="42"/>
  <c r="AR144" i="42" s="1"/>
  <c r="W144" i="42"/>
  <c r="P144" i="42"/>
  <c r="AW143" i="42"/>
  <c r="AV143" i="42"/>
  <c r="AU143" i="42"/>
  <c r="AR143" i="42"/>
  <c r="AQ143" i="42"/>
  <c r="AO143" i="42"/>
  <c r="AC143" i="42"/>
  <c r="AE143" i="42" s="1"/>
  <c r="AS143" i="42" s="1"/>
  <c r="AA143" i="42"/>
  <c r="P143" i="42"/>
  <c r="W143" i="42" s="1"/>
  <c r="AW141" i="42"/>
  <c r="AU141" i="42"/>
  <c r="AU145" i="42" s="1"/>
  <c r="AO141" i="42"/>
  <c r="AO145" i="42" s="1"/>
  <c r="AA141" i="42"/>
  <c r="AR141" i="42" s="1"/>
  <c r="W141" i="42"/>
  <c r="P141" i="42"/>
  <c r="P145" i="42" s="1"/>
  <c r="BC140" i="42"/>
  <c r="BB140" i="42"/>
  <c r="BA140" i="42"/>
  <c r="AZ140" i="42"/>
  <c r="AY140" i="42"/>
  <c r="AX140" i="42"/>
  <c r="AN140" i="42"/>
  <c r="AM140" i="42"/>
  <c r="AL140" i="42"/>
  <c r="AK140" i="42"/>
  <c r="AJ140" i="42"/>
  <c r="AG140" i="42"/>
  <c r="AD140" i="42"/>
  <c r="Z140" i="42"/>
  <c r="Y140" i="42"/>
  <c r="V140" i="42"/>
  <c r="U140" i="42"/>
  <c r="T140" i="42"/>
  <c r="S140" i="42"/>
  <c r="R140" i="42"/>
  <c r="Q140" i="42"/>
  <c r="AW139" i="42"/>
  <c r="AU139" i="42"/>
  <c r="AU140" i="42" s="1"/>
  <c r="AO139" i="42"/>
  <c r="AV139" i="42" s="1"/>
  <c r="AA139" i="42"/>
  <c r="AR139" i="42" s="1"/>
  <c r="P139" i="42"/>
  <c r="W139" i="42" s="1"/>
  <c r="AB139" i="42" s="1"/>
  <c r="AW138" i="42"/>
  <c r="AW140" i="42" s="1"/>
  <c r="AU138" i="42"/>
  <c r="AO138" i="42"/>
  <c r="AV138" i="42" s="1"/>
  <c r="AA138" i="42"/>
  <c r="AR138" i="42" s="1"/>
  <c r="AR140" i="42" s="1"/>
  <c r="P138" i="42"/>
  <c r="BC137" i="42"/>
  <c r="BB137" i="42"/>
  <c r="BA137" i="42"/>
  <c r="AZ137" i="42"/>
  <c r="AY137" i="42"/>
  <c r="AX137" i="42"/>
  <c r="AN137" i="42"/>
  <c r="AM137" i="42"/>
  <c r="AL137" i="42"/>
  <c r="AK137" i="42"/>
  <c r="AJ137" i="42"/>
  <c r="AG137" i="42"/>
  <c r="AD137" i="42"/>
  <c r="Z137" i="42"/>
  <c r="Y137" i="42"/>
  <c r="V137" i="42"/>
  <c r="U137" i="42"/>
  <c r="T137" i="42"/>
  <c r="S137" i="42"/>
  <c r="R137" i="42"/>
  <c r="Q137" i="42"/>
  <c r="AW136" i="42"/>
  <c r="AU136" i="42"/>
  <c r="AR136" i="42"/>
  <c r="AO136" i="42"/>
  <c r="AV136" i="42" s="1"/>
  <c r="AC136" i="42"/>
  <c r="AE136" i="42" s="1"/>
  <c r="AS136" i="42" s="1"/>
  <c r="AA136" i="42"/>
  <c r="AB136" i="42" s="1"/>
  <c r="P136" i="42"/>
  <c r="W136" i="42" s="1"/>
  <c r="AW135" i="42"/>
  <c r="AU135" i="42"/>
  <c r="AR135" i="42"/>
  <c r="AO135" i="42"/>
  <c r="AV135" i="42" s="1"/>
  <c r="AA135" i="42"/>
  <c r="P135" i="42"/>
  <c r="AW134" i="42"/>
  <c r="AU134" i="42"/>
  <c r="AO134" i="42"/>
  <c r="AA134" i="42"/>
  <c r="P134" i="42"/>
  <c r="W134" i="42" s="1"/>
  <c r="AW133" i="42"/>
  <c r="AU133" i="42"/>
  <c r="AR133" i="42"/>
  <c r="AO133" i="42"/>
  <c r="AV133" i="42" s="1"/>
  <c r="AA133" i="42"/>
  <c r="P133" i="42"/>
  <c r="W133" i="42" s="1"/>
  <c r="AV132" i="42"/>
  <c r="AU132" i="42"/>
  <c r="AO132" i="42"/>
  <c r="AA132" i="42"/>
  <c r="P132" i="42"/>
  <c r="W132" i="42" s="1"/>
  <c r="BC131" i="42"/>
  <c r="BB131" i="42"/>
  <c r="BA131" i="42"/>
  <c r="AZ131" i="42"/>
  <c r="AY131" i="42"/>
  <c r="AX131" i="42"/>
  <c r="AN131" i="42"/>
  <c r="AM131" i="42"/>
  <c r="AL131" i="42"/>
  <c r="AK131" i="42"/>
  <c r="AJ131" i="42"/>
  <c r="AG131" i="42"/>
  <c r="AD131" i="42"/>
  <c r="Z131" i="42"/>
  <c r="Y131" i="42"/>
  <c r="V131" i="42"/>
  <c r="U131" i="42"/>
  <c r="T131" i="42"/>
  <c r="S131" i="42"/>
  <c r="R131" i="42"/>
  <c r="Q131" i="42"/>
  <c r="AW130" i="42"/>
  <c r="AW131" i="42" s="1"/>
  <c r="AU130" i="42"/>
  <c r="AU131" i="42" s="1"/>
  <c r="AR130" i="42"/>
  <c r="AR131" i="42" s="1"/>
  <c r="AO130" i="42"/>
  <c r="AV130" i="42" s="1"/>
  <c r="AV131" i="42" s="1"/>
  <c r="AA130" i="42"/>
  <c r="AA131" i="42" s="1"/>
  <c r="P130" i="42"/>
  <c r="P131" i="42" s="1"/>
  <c r="BC129" i="42"/>
  <c r="BB129" i="42"/>
  <c r="BA129" i="42"/>
  <c r="AZ129" i="42"/>
  <c r="AY129" i="42"/>
  <c r="AX129" i="42"/>
  <c r="AN129" i="42"/>
  <c r="AM129" i="42"/>
  <c r="AL129" i="42"/>
  <c r="AK129" i="42"/>
  <c r="AJ129" i="42"/>
  <c r="AG129" i="42"/>
  <c r="AD129" i="42"/>
  <c r="Z129" i="42"/>
  <c r="Y129" i="42"/>
  <c r="V129" i="42"/>
  <c r="U129" i="42"/>
  <c r="T129" i="42"/>
  <c r="S129" i="42"/>
  <c r="R129" i="42"/>
  <c r="Q129" i="42"/>
  <c r="AW128" i="42"/>
  <c r="AV128" i="42"/>
  <c r="AU128" i="42"/>
  <c r="AR128" i="42"/>
  <c r="AO128" i="42"/>
  <c r="AC128" i="42"/>
  <c r="AE128" i="42" s="1"/>
  <c r="AS128" i="42" s="1"/>
  <c r="AA128" i="42"/>
  <c r="P128" i="42"/>
  <c r="W128" i="42" s="1"/>
  <c r="AW127" i="42"/>
  <c r="AU127" i="42"/>
  <c r="AR127" i="42"/>
  <c r="AR129" i="42" s="1"/>
  <c r="AO127" i="42"/>
  <c r="AV127" i="42" s="1"/>
  <c r="AA127" i="42"/>
  <c r="AB127" i="42" s="1"/>
  <c r="W127" i="42"/>
  <c r="P127" i="42"/>
  <c r="AW126" i="42"/>
  <c r="AW129" i="42" s="1"/>
  <c r="AU126" i="42"/>
  <c r="AO126" i="42"/>
  <c r="AA126" i="42"/>
  <c r="AR126" i="42" s="1"/>
  <c r="P126" i="42"/>
  <c r="BC125" i="42"/>
  <c r="BB125" i="42"/>
  <c r="BA125" i="42"/>
  <c r="AZ125" i="42"/>
  <c r="AY125" i="42"/>
  <c r="AX125" i="42"/>
  <c r="AN125" i="42"/>
  <c r="AM125" i="42"/>
  <c r="AL125" i="42"/>
  <c r="AK125" i="42"/>
  <c r="AJ125" i="42"/>
  <c r="AG125" i="42"/>
  <c r="AD125" i="42"/>
  <c r="Z125" i="42"/>
  <c r="Y125" i="42"/>
  <c r="V125" i="42"/>
  <c r="U125" i="42"/>
  <c r="T125" i="42"/>
  <c r="S125" i="42"/>
  <c r="R125" i="42"/>
  <c r="Q125" i="42"/>
  <c r="P125" i="42"/>
  <c r="AU124" i="42"/>
  <c r="AR124" i="42"/>
  <c r="AO124" i="42"/>
  <c r="AV124" i="42" s="1"/>
  <c r="AA124" i="42"/>
  <c r="P124" i="42"/>
  <c r="W124" i="42" s="1"/>
  <c r="AW123" i="42"/>
  <c r="AW125" i="42" s="1"/>
  <c r="AU123" i="42"/>
  <c r="AR123" i="42"/>
  <c r="AO123" i="42"/>
  <c r="AA123" i="42"/>
  <c r="AA125" i="42" s="1"/>
  <c r="P123" i="42"/>
  <c r="W123" i="42" s="1"/>
  <c r="BC122" i="42"/>
  <c r="BB122" i="42"/>
  <c r="BA122" i="42"/>
  <c r="AZ122" i="42"/>
  <c r="AY122" i="42"/>
  <c r="AX122" i="42"/>
  <c r="AN122" i="42"/>
  <c r="AM122" i="42"/>
  <c r="AL122" i="42"/>
  <c r="AK122" i="42"/>
  <c r="AJ122" i="42"/>
  <c r="AG122" i="42"/>
  <c r="AD122" i="42"/>
  <c r="Z122" i="42"/>
  <c r="Y122" i="42"/>
  <c r="V122" i="42"/>
  <c r="U122" i="42"/>
  <c r="T122" i="42"/>
  <c r="S122" i="42"/>
  <c r="R122" i="42"/>
  <c r="Q122" i="42"/>
  <c r="AW121" i="42"/>
  <c r="AV121" i="42"/>
  <c r="AU121" i="42"/>
  <c r="AR121" i="42"/>
  <c r="AO121" i="42"/>
  <c r="AA121" i="42"/>
  <c r="P121" i="42"/>
  <c r="W121" i="42" s="1"/>
  <c r="AW120" i="42"/>
  <c r="AV120" i="42"/>
  <c r="AU120" i="42"/>
  <c r="AO120" i="42"/>
  <c r="AC120" i="42"/>
  <c r="AE120" i="42" s="1"/>
  <c r="AS120" i="42" s="1"/>
  <c r="AA120" i="42"/>
  <c r="AR120" i="42" s="1"/>
  <c r="W120" i="42"/>
  <c r="AQ120" i="42" s="1"/>
  <c r="P120" i="42"/>
  <c r="AW119" i="42"/>
  <c r="AU119" i="42"/>
  <c r="AO119" i="42"/>
  <c r="AV119" i="42" s="1"/>
  <c r="AA119" i="42"/>
  <c r="AR119" i="42" s="1"/>
  <c r="P119" i="42"/>
  <c r="AW118" i="42"/>
  <c r="AV118" i="42"/>
  <c r="AU118" i="42"/>
  <c r="AU122" i="42" s="1"/>
  <c r="AO118" i="42"/>
  <c r="AO122" i="42" s="1"/>
  <c r="AA118" i="42"/>
  <c r="AR118" i="42" s="1"/>
  <c r="P118" i="42"/>
  <c r="W118" i="42" s="1"/>
  <c r="BC117" i="42"/>
  <c r="BB117" i="42"/>
  <c r="BA117" i="42"/>
  <c r="AZ117" i="42"/>
  <c r="AY117" i="42"/>
  <c r="AX117" i="42"/>
  <c r="AR117" i="42"/>
  <c r="AN117" i="42"/>
  <c r="AM117" i="42"/>
  <c r="AL117" i="42"/>
  <c r="AK117" i="42"/>
  <c r="AJ117" i="42"/>
  <c r="AG117" i="42"/>
  <c r="AD117" i="42"/>
  <c r="AA117" i="42"/>
  <c r="Z117" i="42"/>
  <c r="Y117" i="42"/>
  <c r="V117" i="42"/>
  <c r="U117" i="42"/>
  <c r="T117" i="42"/>
  <c r="S117" i="42"/>
  <c r="R117" i="42"/>
  <c r="Q117" i="42"/>
  <c r="AW116" i="42"/>
  <c r="AW117" i="42" s="1"/>
  <c r="AU116" i="42"/>
  <c r="AO116" i="42"/>
  <c r="AV116" i="42" s="1"/>
  <c r="AA116" i="42"/>
  <c r="AR116" i="42" s="1"/>
  <c r="P116" i="42"/>
  <c r="AW115" i="42"/>
  <c r="AU115" i="42"/>
  <c r="AO115" i="42"/>
  <c r="AV115" i="42" s="1"/>
  <c r="AA115" i="42"/>
  <c r="AR115" i="42" s="1"/>
  <c r="P115" i="42"/>
  <c r="W115" i="42" s="1"/>
  <c r="AQ115" i="42" s="1"/>
  <c r="BC114" i="42"/>
  <c r="BB114" i="42"/>
  <c r="BA114" i="42"/>
  <c r="AZ114" i="42"/>
  <c r="AY114" i="42"/>
  <c r="AX114" i="42"/>
  <c r="AW114" i="42"/>
  <c r="AN114" i="42"/>
  <c r="AM114" i="42"/>
  <c r="AL114" i="42"/>
  <c r="AK114" i="42"/>
  <c r="AJ114" i="42"/>
  <c r="AG114" i="42"/>
  <c r="AD114" i="42"/>
  <c r="Z114" i="42"/>
  <c r="Y114" i="42"/>
  <c r="V114" i="42"/>
  <c r="U114" i="42"/>
  <c r="T114" i="42"/>
  <c r="S114" i="42"/>
  <c r="R114" i="42"/>
  <c r="Q114" i="42"/>
  <c r="AW113" i="42"/>
  <c r="AU113" i="42"/>
  <c r="AT113" i="42"/>
  <c r="AO113" i="42"/>
  <c r="AV113" i="42" s="1"/>
  <c r="AB113" i="42"/>
  <c r="AA113" i="42"/>
  <c r="AR113" i="42" s="1"/>
  <c r="W113" i="42"/>
  <c r="AF113" i="42" s="1"/>
  <c r="P113" i="42"/>
  <c r="AW112" i="42"/>
  <c r="AU112" i="42"/>
  <c r="AU114" i="42" s="1"/>
  <c r="AO112" i="42"/>
  <c r="AO114" i="42" s="1"/>
  <c r="AA112" i="42"/>
  <c r="AR112" i="42" s="1"/>
  <c r="AR114" i="42" s="1"/>
  <c r="P112" i="42"/>
  <c r="P114" i="42" s="1"/>
  <c r="BC111" i="42"/>
  <c r="BB111" i="42"/>
  <c r="BA111" i="42"/>
  <c r="AZ111" i="42"/>
  <c r="AY111" i="42"/>
  <c r="AX111" i="42"/>
  <c r="AN111" i="42"/>
  <c r="AM111" i="42"/>
  <c r="AL111" i="42"/>
  <c r="AK111" i="42"/>
  <c r="AJ111" i="42"/>
  <c r="AG111" i="42"/>
  <c r="AD111" i="42"/>
  <c r="Z111" i="42"/>
  <c r="Y111" i="42"/>
  <c r="V111" i="42"/>
  <c r="U111" i="42"/>
  <c r="T111" i="42"/>
  <c r="S111" i="42"/>
  <c r="R111" i="42"/>
  <c r="Q111" i="42"/>
  <c r="AW110" i="42"/>
  <c r="AU110" i="42"/>
  <c r="AO110" i="42"/>
  <c r="AV110" i="42" s="1"/>
  <c r="AA110" i="42"/>
  <c r="AR110" i="42" s="1"/>
  <c r="P110" i="42"/>
  <c r="AW109" i="42"/>
  <c r="AV109" i="42"/>
  <c r="AU109" i="42"/>
  <c r="AO109" i="42"/>
  <c r="AA109" i="42"/>
  <c r="AR109" i="42" s="1"/>
  <c r="W109" i="42"/>
  <c r="AQ109" i="42" s="1"/>
  <c r="P109" i="42"/>
  <c r="AU108" i="42"/>
  <c r="AO108" i="42"/>
  <c r="AO111" i="42" s="1"/>
  <c r="AA108" i="42"/>
  <c r="AR108" i="42" s="1"/>
  <c r="W108" i="42"/>
  <c r="AC108" i="42" s="1"/>
  <c r="AE108" i="42" s="1"/>
  <c r="AS108" i="42" s="1"/>
  <c r="P108" i="42"/>
  <c r="AW107" i="42"/>
  <c r="AW111" i="42" s="1"/>
  <c r="AU107" i="42"/>
  <c r="AO107" i="42"/>
  <c r="AV107" i="42" s="1"/>
  <c r="AA107" i="42"/>
  <c r="P107" i="42"/>
  <c r="W107" i="42" s="1"/>
  <c r="AB107" i="42" s="1"/>
  <c r="BC106" i="42"/>
  <c r="BB106" i="42"/>
  <c r="BA106" i="42"/>
  <c r="AZ106" i="42"/>
  <c r="AY106" i="42"/>
  <c r="AX106" i="42"/>
  <c r="AN106" i="42"/>
  <c r="AM106" i="42"/>
  <c r="AL106" i="42"/>
  <c r="AK106" i="42"/>
  <c r="AJ106" i="42"/>
  <c r="AG106" i="42"/>
  <c r="AD106" i="42"/>
  <c r="Z106" i="42"/>
  <c r="Y106" i="42"/>
  <c r="V106" i="42"/>
  <c r="U106" i="42"/>
  <c r="T106" i="42"/>
  <c r="S106" i="42"/>
  <c r="R106" i="42"/>
  <c r="Q106" i="42"/>
  <c r="AW105" i="42"/>
  <c r="AV105" i="42"/>
  <c r="AU105" i="42"/>
  <c r="AO105" i="42"/>
  <c r="AA105" i="42"/>
  <c r="AR105" i="42" s="1"/>
  <c r="P105" i="42"/>
  <c r="W105" i="42" s="1"/>
  <c r="AW104" i="42"/>
  <c r="AW106" i="42" s="1"/>
  <c r="AV104" i="42"/>
  <c r="AU104" i="42"/>
  <c r="AQ104" i="42"/>
  <c r="AO104" i="42"/>
  <c r="AA104" i="42"/>
  <c r="AR104" i="42" s="1"/>
  <c r="AR106" i="42" s="1"/>
  <c r="P104" i="42"/>
  <c r="W104" i="42" s="1"/>
  <c r="BC103" i="42"/>
  <c r="BB103" i="42"/>
  <c r="BA103" i="42"/>
  <c r="AZ103" i="42"/>
  <c r="AY103" i="42"/>
  <c r="AX103" i="42"/>
  <c r="AN103" i="42"/>
  <c r="AM103" i="42"/>
  <c r="AL103" i="42"/>
  <c r="AK103" i="42"/>
  <c r="AJ103" i="42"/>
  <c r="AG103" i="42"/>
  <c r="AD103" i="42"/>
  <c r="Z103" i="42"/>
  <c r="Y103" i="42"/>
  <c r="V103" i="42"/>
  <c r="U103" i="42"/>
  <c r="T103" i="42"/>
  <c r="S103" i="42"/>
  <c r="R103" i="42"/>
  <c r="Q103" i="42"/>
  <c r="AW102" i="42"/>
  <c r="AU102" i="42"/>
  <c r="AO102" i="42"/>
  <c r="AV102" i="42" s="1"/>
  <c r="AA102" i="42"/>
  <c r="AR102" i="42" s="1"/>
  <c r="P102" i="42"/>
  <c r="W102" i="42" s="1"/>
  <c r="AW101" i="42"/>
  <c r="AV101" i="42"/>
  <c r="AU101" i="42"/>
  <c r="AO101" i="42"/>
  <c r="AA101" i="42"/>
  <c r="AR101" i="42" s="1"/>
  <c r="W101" i="42"/>
  <c r="AQ101" i="42" s="1"/>
  <c r="P101" i="42"/>
  <c r="AW100" i="42"/>
  <c r="AV100" i="42"/>
  <c r="AU100" i="42"/>
  <c r="AO100" i="42"/>
  <c r="AE100" i="42"/>
  <c r="AS100" i="42" s="1"/>
  <c r="AA100" i="42"/>
  <c r="AR100" i="42" s="1"/>
  <c r="W100" i="42"/>
  <c r="AC100" i="42" s="1"/>
  <c r="P100" i="42"/>
  <c r="AW99" i="42"/>
  <c r="AU99" i="42"/>
  <c r="AU103" i="42" s="1"/>
  <c r="AO99" i="42"/>
  <c r="AA99" i="42"/>
  <c r="AR99" i="42" s="1"/>
  <c r="P99" i="42"/>
  <c r="W99" i="42" s="1"/>
  <c r="BC98" i="42"/>
  <c r="BB98" i="42"/>
  <c r="BA98" i="42"/>
  <c r="AZ98" i="42"/>
  <c r="AY98" i="42"/>
  <c r="AX98" i="42"/>
  <c r="AN98" i="42"/>
  <c r="AM98" i="42"/>
  <c r="AL98" i="42"/>
  <c r="AK98" i="42"/>
  <c r="AJ98" i="42"/>
  <c r="AG98" i="42"/>
  <c r="AD98" i="42"/>
  <c r="Z98" i="42"/>
  <c r="Y98" i="42"/>
  <c r="V98" i="42"/>
  <c r="U98" i="42"/>
  <c r="T98" i="42"/>
  <c r="S98" i="42"/>
  <c r="R98" i="42"/>
  <c r="Q98" i="42"/>
  <c r="AW97" i="42"/>
  <c r="AU97" i="42"/>
  <c r="AR97" i="42"/>
  <c r="AO97" i="42"/>
  <c r="AV97" i="42" s="1"/>
  <c r="AA97" i="42"/>
  <c r="W97" i="42"/>
  <c r="P97" i="42"/>
  <c r="AW96" i="42"/>
  <c r="AU96" i="42"/>
  <c r="AO96" i="42"/>
  <c r="AV96" i="42" s="1"/>
  <c r="AA96" i="42"/>
  <c r="W96" i="42"/>
  <c r="P96" i="42"/>
  <c r="P98" i="42" s="1"/>
  <c r="BC95" i="42"/>
  <c r="BB95" i="42"/>
  <c r="BA95" i="42"/>
  <c r="AZ95" i="42"/>
  <c r="AY95" i="42"/>
  <c r="AX95" i="42"/>
  <c r="AN95" i="42"/>
  <c r="AM95" i="42"/>
  <c r="AL95" i="42"/>
  <c r="AK95" i="42"/>
  <c r="AJ95" i="42"/>
  <c r="AG95" i="42"/>
  <c r="AD95" i="42"/>
  <c r="Z95" i="42"/>
  <c r="Y95" i="42"/>
  <c r="V95" i="42"/>
  <c r="U95" i="42"/>
  <c r="T95" i="42"/>
  <c r="S95" i="42"/>
  <c r="R95" i="42"/>
  <c r="Q95" i="42"/>
  <c r="AW94" i="42"/>
  <c r="AU94" i="42"/>
  <c r="AR94" i="42"/>
  <c r="AO94" i="42"/>
  <c r="AV94" i="42" s="1"/>
  <c r="AA94" i="42"/>
  <c r="P94" i="42"/>
  <c r="AW93" i="42"/>
  <c r="AU93" i="42"/>
  <c r="AO93" i="42"/>
  <c r="AV93" i="42" s="1"/>
  <c r="AA93" i="42"/>
  <c r="AR93" i="42" s="1"/>
  <c r="W93" i="42"/>
  <c r="P93" i="42"/>
  <c r="AW92" i="42"/>
  <c r="AV92" i="42"/>
  <c r="AU92" i="42"/>
  <c r="AR92" i="42"/>
  <c r="AO92" i="42"/>
  <c r="AA92" i="42"/>
  <c r="P92" i="42"/>
  <c r="W92" i="42" s="1"/>
  <c r="AW91" i="42"/>
  <c r="AV91" i="42"/>
  <c r="AU91" i="42"/>
  <c r="AR91" i="42"/>
  <c r="AO91" i="42"/>
  <c r="AA91" i="42"/>
  <c r="AA95" i="42" s="1"/>
  <c r="P91" i="42"/>
  <c r="W91" i="42" s="1"/>
  <c r="AF91" i="42" s="1"/>
  <c r="AT91" i="42" s="1"/>
  <c r="AW90" i="42"/>
  <c r="AW95" i="42" s="1"/>
  <c r="AU90" i="42"/>
  <c r="AR90" i="42"/>
  <c r="AO90" i="42"/>
  <c r="AV90" i="42" s="1"/>
  <c r="AA90" i="42"/>
  <c r="P90" i="42"/>
  <c r="W90" i="42" s="1"/>
  <c r="BC89" i="42"/>
  <c r="BB89" i="42"/>
  <c r="BA89" i="42"/>
  <c r="AZ89" i="42"/>
  <c r="AY89" i="42"/>
  <c r="AX89" i="42"/>
  <c r="AN89" i="42"/>
  <c r="AM89" i="42"/>
  <c r="AL89" i="42"/>
  <c r="AK89" i="42"/>
  <c r="AJ89" i="42"/>
  <c r="AG89" i="42"/>
  <c r="AD89" i="42"/>
  <c r="Z89" i="42"/>
  <c r="Y89" i="42"/>
  <c r="V89" i="42"/>
  <c r="U89" i="42"/>
  <c r="T89" i="42"/>
  <c r="S89" i="42"/>
  <c r="R89" i="42"/>
  <c r="Q89" i="42"/>
  <c r="AW88" i="42"/>
  <c r="AU88" i="42"/>
  <c r="AQ88" i="42"/>
  <c r="AO88" i="42"/>
  <c r="AV88" i="42" s="1"/>
  <c r="AC88" i="42"/>
  <c r="AE88" i="42" s="1"/>
  <c r="AS88" i="42" s="1"/>
  <c r="AA88" i="42"/>
  <c r="AB88" i="42" s="1"/>
  <c r="AH88" i="42" s="1"/>
  <c r="AP88" i="42" s="1"/>
  <c r="P88" i="42"/>
  <c r="W88" i="42" s="1"/>
  <c r="AF88" i="42" s="1"/>
  <c r="AT88" i="42" s="1"/>
  <c r="AW87" i="42"/>
  <c r="AU87" i="42"/>
  <c r="AR87" i="42"/>
  <c r="AO87" i="42"/>
  <c r="AV87" i="42" s="1"/>
  <c r="AA87" i="42"/>
  <c r="P87" i="42"/>
  <c r="W87" i="42" s="1"/>
  <c r="AW86" i="42"/>
  <c r="AW89" i="42" s="1"/>
  <c r="AU86" i="42"/>
  <c r="AO86" i="42"/>
  <c r="AV86" i="42" s="1"/>
  <c r="AF86" i="42"/>
  <c r="AT86" i="42" s="1"/>
  <c r="AA86" i="42"/>
  <c r="AR86" i="42" s="1"/>
  <c r="W86" i="42"/>
  <c r="AB86" i="42" s="1"/>
  <c r="P86" i="42"/>
  <c r="BC85" i="42"/>
  <c r="BB85" i="42"/>
  <c r="BA85" i="42"/>
  <c r="AZ85" i="42"/>
  <c r="AY85" i="42"/>
  <c r="AX85" i="42"/>
  <c r="AN85" i="42"/>
  <c r="AM85" i="42"/>
  <c r="AL85" i="42"/>
  <c r="AK85" i="42"/>
  <c r="AJ85" i="42"/>
  <c r="AG85" i="42"/>
  <c r="AD85" i="42"/>
  <c r="Z85" i="42"/>
  <c r="Y85" i="42"/>
  <c r="V85" i="42"/>
  <c r="U85" i="42"/>
  <c r="T85" i="42"/>
  <c r="S85" i="42"/>
  <c r="R85" i="42"/>
  <c r="Q85" i="42"/>
  <c r="AW84" i="42"/>
  <c r="AU84" i="42"/>
  <c r="AO84" i="42"/>
  <c r="AA84" i="42"/>
  <c r="AR84" i="42" s="1"/>
  <c r="P84" i="42"/>
  <c r="W84" i="42" s="1"/>
  <c r="AC84" i="42" s="1"/>
  <c r="AE84" i="42" s="1"/>
  <c r="AS84" i="42" s="1"/>
  <c r="AW83" i="42"/>
  <c r="AU83" i="42"/>
  <c r="AU85" i="42" s="1"/>
  <c r="AO83" i="42"/>
  <c r="AV83" i="42" s="1"/>
  <c r="AA83" i="42"/>
  <c r="AR83" i="42" s="1"/>
  <c r="AR85" i="42" s="1"/>
  <c r="W83" i="42"/>
  <c r="P83" i="42"/>
  <c r="P85" i="42" s="1"/>
  <c r="BC82" i="42"/>
  <c r="BB82" i="42"/>
  <c r="BA82" i="42"/>
  <c r="AZ82" i="42"/>
  <c r="AY82" i="42"/>
  <c r="AX82" i="42"/>
  <c r="AN82" i="42"/>
  <c r="AM82" i="42"/>
  <c r="AL82" i="42"/>
  <c r="AK82" i="42"/>
  <c r="AJ82" i="42"/>
  <c r="AG82" i="42"/>
  <c r="AD82" i="42"/>
  <c r="AA82" i="42"/>
  <c r="Z82" i="42"/>
  <c r="Y82" i="42"/>
  <c r="V82" i="42"/>
  <c r="U82" i="42"/>
  <c r="T82" i="42"/>
  <c r="S82" i="42"/>
  <c r="R82" i="42"/>
  <c r="Q82" i="42"/>
  <c r="AW81" i="42"/>
  <c r="AU81" i="42"/>
  <c r="AR81" i="42"/>
  <c r="AO81" i="42"/>
  <c r="AV81" i="42" s="1"/>
  <c r="AA81" i="42"/>
  <c r="P81" i="42"/>
  <c r="W81" i="42" s="1"/>
  <c r="AW80" i="42"/>
  <c r="AW82" i="42" s="1"/>
  <c r="AU80" i="42"/>
  <c r="AO80" i="42"/>
  <c r="AV80" i="42" s="1"/>
  <c r="AA80" i="42"/>
  <c r="AR80" i="42" s="1"/>
  <c r="W80" i="42"/>
  <c r="P80" i="42"/>
  <c r="AW79" i="42"/>
  <c r="AV79" i="42"/>
  <c r="AU79" i="42"/>
  <c r="AO79" i="42"/>
  <c r="AA79" i="42"/>
  <c r="P79" i="42"/>
  <c r="W79" i="42" s="1"/>
  <c r="AW78" i="42"/>
  <c r="AU78" i="42"/>
  <c r="AR78" i="42"/>
  <c r="AO78" i="42"/>
  <c r="AV78" i="42" s="1"/>
  <c r="AA78" i="42"/>
  <c r="P78" i="42"/>
  <c r="AW77" i="42"/>
  <c r="AV77" i="42"/>
  <c r="AU77" i="42"/>
  <c r="AO77" i="42"/>
  <c r="AA77" i="42"/>
  <c r="AR77" i="42" s="1"/>
  <c r="W77" i="42"/>
  <c r="P77" i="42"/>
  <c r="BC76" i="42"/>
  <c r="BB76" i="42"/>
  <c r="BA76" i="42"/>
  <c r="AZ76" i="42"/>
  <c r="AY76" i="42"/>
  <c r="AX76" i="42"/>
  <c r="AN76" i="42"/>
  <c r="AM76" i="42"/>
  <c r="AL76" i="42"/>
  <c r="AK76" i="42"/>
  <c r="AJ76" i="42"/>
  <c r="AG76" i="42"/>
  <c r="AD76" i="42"/>
  <c r="Z76" i="42"/>
  <c r="Y76" i="42"/>
  <c r="V76" i="42"/>
  <c r="U76" i="42"/>
  <c r="T76" i="42"/>
  <c r="S76" i="42"/>
  <c r="R76" i="42"/>
  <c r="Q76" i="42"/>
  <c r="AW75" i="42"/>
  <c r="AU75" i="42"/>
  <c r="AR75" i="42"/>
  <c r="AR76" i="42" s="1"/>
  <c r="AO75" i="42"/>
  <c r="AV75" i="42" s="1"/>
  <c r="AA75" i="42"/>
  <c r="P75" i="42"/>
  <c r="AW74" i="42"/>
  <c r="AW76" i="42" s="1"/>
  <c r="AU74" i="42"/>
  <c r="AO74" i="42"/>
  <c r="AV74" i="42" s="1"/>
  <c r="AA74" i="42"/>
  <c r="AR74" i="42" s="1"/>
  <c r="P74" i="42"/>
  <c r="W74" i="42" s="1"/>
  <c r="BC73" i="42"/>
  <c r="BB73" i="42"/>
  <c r="BA73" i="42"/>
  <c r="AZ73" i="42"/>
  <c r="AY73" i="42"/>
  <c r="AX73" i="42"/>
  <c r="AO73" i="42"/>
  <c r="AN73" i="42"/>
  <c r="AM73" i="42"/>
  <c r="AL73" i="42"/>
  <c r="AK73" i="42"/>
  <c r="AJ73" i="42"/>
  <c r="AG73" i="42"/>
  <c r="AD73" i="42"/>
  <c r="Z73" i="42"/>
  <c r="Y73" i="42"/>
  <c r="V73" i="42"/>
  <c r="U73" i="42"/>
  <c r="T73" i="42"/>
  <c r="S73" i="42"/>
  <c r="R73" i="42"/>
  <c r="Q73" i="42"/>
  <c r="AW72" i="42"/>
  <c r="AU72" i="42"/>
  <c r="AR72" i="42"/>
  <c r="AO72" i="42"/>
  <c r="AV72" i="42" s="1"/>
  <c r="AA72" i="42"/>
  <c r="P72" i="42"/>
  <c r="W72" i="42" s="1"/>
  <c r="AB72" i="42" s="1"/>
  <c r="AW71" i="42"/>
  <c r="AW73" i="42" s="1"/>
  <c r="AU71" i="42"/>
  <c r="AO71" i="42"/>
  <c r="AV71" i="42" s="1"/>
  <c r="AA71" i="42"/>
  <c r="AR71" i="42" s="1"/>
  <c r="W71" i="42"/>
  <c r="P71" i="42"/>
  <c r="AW70" i="42"/>
  <c r="AV70" i="42"/>
  <c r="AU70" i="42"/>
  <c r="AO70" i="42"/>
  <c r="AA70" i="42"/>
  <c r="P70" i="42"/>
  <c r="W70" i="42" s="1"/>
  <c r="AW69" i="42"/>
  <c r="AU69" i="42"/>
  <c r="AR69" i="42"/>
  <c r="AO69" i="42"/>
  <c r="AV69" i="42" s="1"/>
  <c r="AA69" i="42"/>
  <c r="P69" i="42"/>
  <c r="BC68" i="42"/>
  <c r="BB68" i="42"/>
  <c r="BA68" i="42"/>
  <c r="AZ68" i="42"/>
  <c r="AY68" i="42"/>
  <c r="AX68" i="42"/>
  <c r="AN68" i="42"/>
  <c r="AM68" i="42"/>
  <c r="AL68" i="42"/>
  <c r="AK68" i="42"/>
  <c r="AJ68" i="42"/>
  <c r="AG68" i="42"/>
  <c r="AD68" i="42"/>
  <c r="Z68" i="42"/>
  <c r="Y68" i="42"/>
  <c r="X68" i="42"/>
  <c r="X165" i="42" s="1"/>
  <c r="Q22" i="47" s="1"/>
  <c r="V68" i="42"/>
  <c r="U68" i="42"/>
  <c r="T68" i="42"/>
  <c r="S68" i="42"/>
  <c r="R68" i="42"/>
  <c r="Q68" i="42"/>
  <c r="AW67" i="42"/>
  <c r="AU67" i="42"/>
  <c r="AR67" i="42"/>
  <c r="AO67" i="42"/>
  <c r="AA67" i="42"/>
  <c r="AA177" i="42" s="1"/>
  <c r="P67" i="42"/>
  <c r="BC66" i="42"/>
  <c r="BB66" i="42"/>
  <c r="BA66" i="42"/>
  <c r="AZ66" i="42"/>
  <c r="AY66" i="42"/>
  <c r="AX66" i="42"/>
  <c r="AN66" i="42"/>
  <c r="AM66" i="42"/>
  <c r="AL66" i="42"/>
  <c r="AK66" i="42"/>
  <c r="AJ66" i="42"/>
  <c r="AG66" i="42"/>
  <c r="AD66" i="42"/>
  <c r="Z66" i="42"/>
  <c r="Y66" i="42"/>
  <c r="V66" i="42"/>
  <c r="U66" i="42"/>
  <c r="T66" i="42"/>
  <c r="S66" i="42"/>
  <c r="R66" i="42"/>
  <c r="Q66" i="42"/>
  <c r="AW65" i="42"/>
  <c r="AV65" i="42"/>
  <c r="AU65" i="42"/>
  <c r="AO65" i="42"/>
  <c r="AF65" i="42"/>
  <c r="AT65" i="42" s="1"/>
  <c r="AC65" i="42"/>
  <c r="AE65" i="42" s="1"/>
  <c r="AS65" i="42" s="1"/>
  <c r="AB65" i="42"/>
  <c r="AA65" i="42"/>
  <c r="AR65" i="42" s="1"/>
  <c r="W65" i="42"/>
  <c r="AQ65" i="42" s="1"/>
  <c r="P65" i="42"/>
  <c r="AW64" i="42"/>
  <c r="AU64" i="42"/>
  <c r="AR64" i="42"/>
  <c r="AO64" i="42"/>
  <c r="AV64" i="42" s="1"/>
  <c r="AA64" i="42"/>
  <c r="P64" i="42"/>
  <c r="W64" i="42" s="1"/>
  <c r="AW63" i="42"/>
  <c r="AU63" i="42"/>
  <c r="AO63" i="42"/>
  <c r="AV63" i="42" s="1"/>
  <c r="AA63" i="42"/>
  <c r="AR63" i="42" s="1"/>
  <c r="W63" i="42"/>
  <c r="P63" i="42"/>
  <c r="AW62" i="42"/>
  <c r="AU62" i="42"/>
  <c r="AO62" i="42"/>
  <c r="AV62" i="42" s="1"/>
  <c r="AA62" i="42"/>
  <c r="AR62" i="42" s="1"/>
  <c r="P62" i="42"/>
  <c r="W62" i="42" s="1"/>
  <c r="AQ62" i="42" s="1"/>
  <c r="AW61" i="42"/>
  <c r="AU61" i="42"/>
  <c r="AR61" i="42"/>
  <c r="AO61" i="42"/>
  <c r="AV61" i="42" s="1"/>
  <c r="AA61" i="42"/>
  <c r="P61" i="42"/>
  <c r="W61" i="42" s="1"/>
  <c r="AW60" i="42"/>
  <c r="AU60" i="42"/>
  <c r="AO60" i="42"/>
  <c r="AV60" i="42" s="1"/>
  <c r="AA60" i="42"/>
  <c r="W60" i="42"/>
  <c r="P60" i="42"/>
  <c r="BC59" i="42"/>
  <c r="BB59" i="42"/>
  <c r="BA59" i="42"/>
  <c r="AZ59" i="42"/>
  <c r="AY59" i="42"/>
  <c r="AX59" i="42"/>
  <c r="AN59" i="42"/>
  <c r="AM59" i="42"/>
  <c r="AL59" i="42"/>
  <c r="AK59" i="42"/>
  <c r="AJ59" i="42"/>
  <c r="AG59" i="42"/>
  <c r="AD59" i="42"/>
  <c r="Z59" i="42"/>
  <c r="Y59" i="42"/>
  <c r="V59" i="42"/>
  <c r="U59" i="42"/>
  <c r="T59" i="42"/>
  <c r="S59" i="42"/>
  <c r="R59" i="42"/>
  <c r="Q59" i="42"/>
  <c r="AW58" i="42"/>
  <c r="AU58" i="42"/>
  <c r="AR58" i="42"/>
  <c r="AO58" i="42"/>
  <c r="AV58" i="42" s="1"/>
  <c r="AA58" i="42"/>
  <c r="P58" i="42"/>
  <c r="W58" i="42" s="1"/>
  <c r="AW57" i="42"/>
  <c r="AU57" i="42"/>
  <c r="AO57" i="42"/>
  <c r="AV57" i="42" s="1"/>
  <c r="AA57" i="42"/>
  <c r="AR57" i="42" s="1"/>
  <c r="W57" i="42"/>
  <c r="P57" i="42"/>
  <c r="AW56" i="42"/>
  <c r="AW59" i="42" s="1"/>
  <c r="AU56" i="42"/>
  <c r="AO56" i="42"/>
  <c r="AA56" i="42"/>
  <c r="AA59" i="42" s="1"/>
  <c r="P56" i="42"/>
  <c r="P59" i="42" s="1"/>
  <c r="BC55" i="42"/>
  <c r="BB55" i="42"/>
  <c r="BA55" i="42"/>
  <c r="AZ55" i="42"/>
  <c r="AY55" i="42"/>
  <c r="AX55" i="42"/>
  <c r="AN55" i="42"/>
  <c r="AM55" i="42"/>
  <c r="AL55" i="42"/>
  <c r="AK55" i="42"/>
  <c r="AJ55" i="42"/>
  <c r="AG55" i="42"/>
  <c r="AD55" i="42"/>
  <c r="Z55" i="42"/>
  <c r="Y55" i="42"/>
  <c r="V55" i="42"/>
  <c r="U55" i="42"/>
  <c r="T55" i="42"/>
  <c r="S55" i="42"/>
  <c r="R55" i="42"/>
  <c r="Q55" i="42"/>
  <c r="AW54" i="42"/>
  <c r="AU54" i="42"/>
  <c r="AO54" i="42"/>
  <c r="AO55" i="42" s="1"/>
  <c r="AC54" i="42"/>
  <c r="AE54" i="42" s="1"/>
  <c r="AS54" i="42" s="1"/>
  <c r="AA54" i="42"/>
  <c r="AR54" i="42" s="1"/>
  <c r="W54" i="42"/>
  <c r="AF54" i="42" s="1"/>
  <c r="AT54" i="42" s="1"/>
  <c r="P54" i="42"/>
  <c r="AW53" i="42"/>
  <c r="AU53" i="42"/>
  <c r="AO53" i="42"/>
  <c r="AV53" i="42" s="1"/>
  <c r="AA53" i="42"/>
  <c r="AR53" i="42" s="1"/>
  <c r="P53" i="42"/>
  <c r="W53" i="42" s="1"/>
  <c r="AW52" i="42"/>
  <c r="AU52" i="42"/>
  <c r="AO52" i="42"/>
  <c r="AV52" i="42" s="1"/>
  <c r="AA52" i="42"/>
  <c r="AR52" i="42" s="1"/>
  <c r="W52" i="42"/>
  <c r="P52" i="42"/>
  <c r="AW51" i="42"/>
  <c r="AV51" i="42"/>
  <c r="AU51" i="42"/>
  <c r="AO51" i="42"/>
  <c r="AA51" i="42"/>
  <c r="P51" i="42"/>
  <c r="BC50" i="42"/>
  <c r="BB50" i="42"/>
  <c r="BA50" i="42"/>
  <c r="AZ50" i="42"/>
  <c r="AY50" i="42"/>
  <c r="AX50" i="42"/>
  <c r="AN50" i="42"/>
  <c r="AM50" i="42"/>
  <c r="AL50" i="42"/>
  <c r="AK50" i="42"/>
  <c r="AJ50" i="42"/>
  <c r="AG50" i="42"/>
  <c r="AD50" i="42"/>
  <c r="Z50" i="42"/>
  <c r="Y50" i="42"/>
  <c r="V50" i="42"/>
  <c r="U50" i="42"/>
  <c r="T50" i="42"/>
  <c r="S50" i="42"/>
  <c r="R50" i="42"/>
  <c r="Q50" i="42"/>
  <c r="AW49" i="42"/>
  <c r="AU49" i="42"/>
  <c r="AR49" i="42"/>
  <c r="AO49" i="42"/>
  <c r="AV49" i="42" s="1"/>
  <c r="AA49" i="42"/>
  <c r="P49" i="42"/>
  <c r="W49" i="42" s="1"/>
  <c r="AW48" i="42"/>
  <c r="AV48" i="42"/>
  <c r="AU48" i="42"/>
  <c r="AO48" i="42"/>
  <c r="AA48" i="42"/>
  <c r="AR48" i="42" s="1"/>
  <c r="P48" i="42"/>
  <c r="W48" i="42" s="1"/>
  <c r="AW47" i="42"/>
  <c r="AU47" i="42"/>
  <c r="AU50" i="42" s="1"/>
  <c r="AR47" i="42"/>
  <c r="AO47" i="42"/>
  <c r="AV47" i="42" s="1"/>
  <c r="AA47" i="42"/>
  <c r="P47" i="42"/>
  <c r="W47" i="42" s="1"/>
  <c r="AW46" i="42"/>
  <c r="AU46" i="42"/>
  <c r="AO46" i="42"/>
  <c r="AV46" i="42" s="1"/>
  <c r="AF46" i="42"/>
  <c r="AT46" i="42" s="1"/>
  <c r="AA46" i="42"/>
  <c r="AR46" i="42" s="1"/>
  <c r="W46" i="42"/>
  <c r="AC46" i="42" s="1"/>
  <c r="AE46" i="42" s="1"/>
  <c r="AS46" i="42" s="1"/>
  <c r="P46" i="42"/>
  <c r="AW45" i="42"/>
  <c r="AU45" i="42"/>
  <c r="AO45" i="42"/>
  <c r="AA45" i="42"/>
  <c r="AR45" i="42" s="1"/>
  <c r="AR50" i="42" s="1"/>
  <c r="P45" i="42"/>
  <c r="BC44" i="42"/>
  <c r="BB44" i="42"/>
  <c r="BA44" i="42"/>
  <c r="AZ44" i="42"/>
  <c r="AY44" i="42"/>
  <c r="AX44" i="42"/>
  <c r="AN44" i="42"/>
  <c r="AM44" i="42"/>
  <c r="AL44" i="42"/>
  <c r="AK44" i="42"/>
  <c r="AJ44" i="42"/>
  <c r="AG44" i="42"/>
  <c r="AD44" i="42"/>
  <c r="Z44" i="42"/>
  <c r="Y44" i="42"/>
  <c r="V44" i="42"/>
  <c r="U44" i="42"/>
  <c r="T44" i="42"/>
  <c r="S44" i="42"/>
  <c r="R44" i="42"/>
  <c r="Q44" i="42"/>
  <c r="AW43" i="42"/>
  <c r="AV43" i="42"/>
  <c r="AU43" i="42"/>
  <c r="AO43" i="42"/>
  <c r="AA43" i="42"/>
  <c r="AR43" i="42" s="1"/>
  <c r="W43" i="42"/>
  <c r="AC43" i="42" s="1"/>
  <c r="AE43" i="42" s="1"/>
  <c r="AS43" i="42" s="1"/>
  <c r="P43" i="42"/>
  <c r="AW42" i="42"/>
  <c r="AV42" i="42"/>
  <c r="AU42" i="42"/>
  <c r="AO42" i="42"/>
  <c r="AA42" i="42"/>
  <c r="AR42" i="42" s="1"/>
  <c r="P42" i="42"/>
  <c r="W42" i="42" s="1"/>
  <c r="AW41" i="42"/>
  <c r="AU41" i="42"/>
  <c r="AR41" i="42"/>
  <c r="AO41" i="42"/>
  <c r="AV41" i="42" s="1"/>
  <c r="AA41" i="42"/>
  <c r="P41" i="42"/>
  <c r="AW40" i="42"/>
  <c r="AU40" i="42"/>
  <c r="AU44" i="42" s="1"/>
  <c r="AO40" i="42"/>
  <c r="AV40" i="42" s="1"/>
  <c r="AV44" i="42" s="1"/>
  <c r="AA40" i="42"/>
  <c r="AR40" i="42" s="1"/>
  <c r="P40" i="42"/>
  <c r="W40" i="42" s="1"/>
  <c r="AW39" i="42"/>
  <c r="AU39" i="42"/>
  <c r="AO39" i="42"/>
  <c r="AV39" i="42" s="1"/>
  <c r="AA39" i="42"/>
  <c r="P39" i="42"/>
  <c r="BC38" i="42"/>
  <c r="BB38" i="42"/>
  <c r="BA38" i="42"/>
  <c r="AZ38" i="42"/>
  <c r="AY38" i="42"/>
  <c r="AX38" i="42"/>
  <c r="AN38" i="42"/>
  <c r="AM38" i="42"/>
  <c r="AL38" i="42"/>
  <c r="AK38" i="42"/>
  <c r="AJ38" i="42"/>
  <c r="AG38" i="42"/>
  <c r="AD38" i="42"/>
  <c r="Z38" i="42"/>
  <c r="Y38" i="42"/>
  <c r="V38" i="42"/>
  <c r="U38" i="42"/>
  <c r="T38" i="42"/>
  <c r="S38" i="42"/>
  <c r="R38" i="42"/>
  <c r="Q38" i="42"/>
  <c r="P38" i="42"/>
  <c r="AW37" i="42"/>
  <c r="AW178" i="42" s="1"/>
  <c r="AU37" i="42"/>
  <c r="AU178" i="42" s="1"/>
  <c r="AO37" i="42"/>
  <c r="AO178" i="42" s="1"/>
  <c r="AA37" i="42"/>
  <c r="W37" i="42"/>
  <c r="P37" i="42"/>
  <c r="P178" i="42" s="1"/>
  <c r="BC36" i="42"/>
  <c r="BB36" i="42"/>
  <c r="BA36" i="42"/>
  <c r="AZ36" i="42"/>
  <c r="AY36" i="42"/>
  <c r="AX36" i="42"/>
  <c r="AN36" i="42"/>
  <c r="AM36" i="42"/>
  <c r="AL36" i="42"/>
  <c r="AK36" i="42"/>
  <c r="AJ36" i="42"/>
  <c r="AG36" i="42"/>
  <c r="AD36" i="42"/>
  <c r="Z36" i="42"/>
  <c r="Y36" i="42"/>
  <c r="V36" i="42"/>
  <c r="U36" i="42"/>
  <c r="T36" i="42"/>
  <c r="S36" i="42"/>
  <c r="R36" i="42"/>
  <c r="Q36" i="42"/>
  <c r="AW35" i="42"/>
  <c r="AU35" i="42"/>
  <c r="AO35" i="42"/>
  <c r="AV35" i="42" s="1"/>
  <c r="AA35" i="42"/>
  <c r="AR35" i="42" s="1"/>
  <c r="P35" i="42"/>
  <c r="W35" i="42" s="1"/>
  <c r="AW34" i="42"/>
  <c r="AW36" i="42" s="1"/>
  <c r="AU34" i="42"/>
  <c r="AO34" i="42"/>
  <c r="AV34" i="42" s="1"/>
  <c r="AA34" i="42"/>
  <c r="P34" i="42"/>
  <c r="W34" i="42" s="1"/>
  <c r="AQ34" i="42" s="1"/>
  <c r="BC33" i="42"/>
  <c r="BB33" i="42"/>
  <c r="BA33" i="42"/>
  <c r="AZ33" i="42"/>
  <c r="AY33" i="42"/>
  <c r="AX33" i="42"/>
  <c r="AN33" i="42"/>
  <c r="AM33" i="42"/>
  <c r="AL33" i="42"/>
  <c r="AK33" i="42"/>
  <c r="AJ33" i="42"/>
  <c r="AG33" i="42"/>
  <c r="AD33" i="42"/>
  <c r="Z33" i="42"/>
  <c r="Y33" i="42"/>
  <c r="V33" i="42"/>
  <c r="U33" i="42"/>
  <c r="T33" i="42"/>
  <c r="S33" i="42"/>
  <c r="R33" i="42"/>
  <c r="Q33" i="42"/>
  <c r="AW32" i="42"/>
  <c r="AW33" i="42" s="1"/>
  <c r="AU32" i="42"/>
  <c r="AU33" i="42" s="1"/>
  <c r="AO32" i="42"/>
  <c r="AV32" i="42" s="1"/>
  <c r="AV33" i="42" s="1"/>
  <c r="AA32" i="42"/>
  <c r="P32" i="42"/>
  <c r="W32" i="42" s="1"/>
  <c r="BC31" i="42"/>
  <c r="BB31" i="42"/>
  <c r="BA31" i="42"/>
  <c r="AZ31" i="42"/>
  <c r="AY31" i="42"/>
  <c r="AX31" i="42"/>
  <c r="AN31" i="42"/>
  <c r="AM31" i="42"/>
  <c r="AL31" i="42"/>
  <c r="AK31" i="42"/>
  <c r="AJ31" i="42"/>
  <c r="AG31" i="42"/>
  <c r="AD31" i="42"/>
  <c r="Z31" i="42"/>
  <c r="Y31" i="42"/>
  <c r="V31" i="42"/>
  <c r="U31" i="42"/>
  <c r="T31" i="42"/>
  <c r="S31" i="42"/>
  <c r="R31" i="42"/>
  <c r="Q31" i="42"/>
  <c r="AW30" i="42"/>
  <c r="AV30" i="42"/>
  <c r="AU30" i="42"/>
  <c r="AO30" i="42"/>
  <c r="AA30" i="42"/>
  <c r="AR30" i="42" s="1"/>
  <c r="P30" i="42"/>
  <c r="W30" i="42" s="1"/>
  <c r="AW29" i="42"/>
  <c r="AW31" i="42" s="1"/>
  <c r="AU29" i="42"/>
  <c r="AO29" i="42"/>
  <c r="AV29" i="42" s="1"/>
  <c r="AV31" i="42" s="1"/>
  <c r="AA29" i="42"/>
  <c r="P29" i="42"/>
  <c r="P31" i="42" s="1"/>
  <c r="BC28" i="42"/>
  <c r="BB28" i="42"/>
  <c r="BA28" i="42"/>
  <c r="AZ28" i="42"/>
  <c r="AY28" i="42"/>
  <c r="AX28" i="42"/>
  <c r="AN28" i="42"/>
  <c r="AM28" i="42"/>
  <c r="AL28" i="42"/>
  <c r="AK28" i="42"/>
  <c r="AJ28" i="42"/>
  <c r="AG28" i="42"/>
  <c r="AD28" i="42"/>
  <c r="Z28" i="42"/>
  <c r="Y28" i="42"/>
  <c r="V28" i="42"/>
  <c r="U28" i="42"/>
  <c r="T28" i="42"/>
  <c r="S28" i="42"/>
  <c r="R28" i="42"/>
  <c r="Q28" i="42"/>
  <c r="AW27" i="42"/>
  <c r="AU27" i="42"/>
  <c r="AO27" i="42"/>
  <c r="AA27" i="42"/>
  <c r="AR27" i="42" s="1"/>
  <c r="P27" i="42"/>
  <c r="W27" i="42" s="1"/>
  <c r="AW26" i="42"/>
  <c r="AU26" i="42"/>
  <c r="AO26" i="42"/>
  <c r="AV26" i="42" s="1"/>
  <c r="AA26" i="42"/>
  <c r="P26" i="42"/>
  <c r="P28" i="42" s="1"/>
  <c r="BC25" i="42"/>
  <c r="BB25" i="42"/>
  <c r="BA25" i="42"/>
  <c r="AZ25" i="42"/>
  <c r="AY25" i="42"/>
  <c r="AX25" i="42"/>
  <c r="AN25" i="42"/>
  <c r="AM25" i="42"/>
  <c r="AL25" i="42"/>
  <c r="AK25" i="42"/>
  <c r="AJ25" i="42"/>
  <c r="AG25" i="42"/>
  <c r="AD25" i="42"/>
  <c r="Z25" i="42"/>
  <c r="Y25" i="42"/>
  <c r="V25" i="42"/>
  <c r="U25" i="42"/>
  <c r="T25" i="42"/>
  <c r="S25" i="42"/>
  <c r="R25" i="42"/>
  <c r="Q25" i="42"/>
  <c r="P25" i="42"/>
  <c r="AW24" i="42"/>
  <c r="AU24" i="42"/>
  <c r="AO24" i="42"/>
  <c r="AV24" i="42" s="1"/>
  <c r="AA24" i="42"/>
  <c r="AR24" i="42" s="1"/>
  <c r="P24" i="42"/>
  <c r="W24" i="42" s="1"/>
  <c r="AW23" i="42"/>
  <c r="AW25" i="42" s="1"/>
  <c r="AU23" i="42"/>
  <c r="AO23" i="42"/>
  <c r="AV23" i="42" s="1"/>
  <c r="AA23" i="42"/>
  <c r="W23" i="42"/>
  <c r="P23" i="42"/>
  <c r="BC22" i="42"/>
  <c r="BB22" i="42"/>
  <c r="BA22" i="42"/>
  <c r="AZ22" i="42"/>
  <c r="AY22" i="42"/>
  <c r="AX22" i="42"/>
  <c r="AN22" i="42"/>
  <c r="AM22" i="42"/>
  <c r="AL22" i="42"/>
  <c r="AK22" i="42"/>
  <c r="AJ22" i="42"/>
  <c r="AG22" i="42"/>
  <c r="AD22" i="42"/>
  <c r="Z22" i="42"/>
  <c r="Y22" i="42"/>
  <c r="V22" i="42"/>
  <c r="U22" i="42"/>
  <c r="T22" i="42"/>
  <c r="S22" i="42"/>
  <c r="R22" i="42"/>
  <c r="Q22" i="42"/>
  <c r="AW21" i="42"/>
  <c r="AV21" i="42"/>
  <c r="AV22" i="42" s="1"/>
  <c r="AU21" i="42"/>
  <c r="AO21" i="42"/>
  <c r="AA21" i="42"/>
  <c r="AR21" i="42" s="1"/>
  <c r="P21" i="42"/>
  <c r="W21" i="42" s="1"/>
  <c r="AW20" i="42"/>
  <c r="AW22" i="42" s="1"/>
  <c r="AU20" i="42"/>
  <c r="AO20" i="42"/>
  <c r="AV20" i="42" s="1"/>
  <c r="AA20" i="42"/>
  <c r="P20" i="42"/>
  <c r="W20" i="42" s="1"/>
  <c r="BC19" i="42"/>
  <c r="BB19" i="42"/>
  <c r="BA19" i="42"/>
  <c r="AZ19" i="42"/>
  <c r="AY19" i="42"/>
  <c r="AX19" i="42"/>
  <c r="AN19" i="42"/>
  <c r="AM19" i="42"/>
  <c r="AL19" i="42"/>
  <c r="AK19" i="42"/>
  <c r="AJ19" i="42"/>
  <c r="AG19" i="42"/>
  <c r="AD19" i="42"/>
  <c r="Z19" i="42"/>
  <c r="Y19" i="42"/>
  <c r="V19" i="42"/>
  <c r="U19" i="42"/>
  <c r="T19" i="42"/>
  <c r="S19" i="42"/>
  <c r="R19" i="42"/>
  <c r="Q19" i="42"/>
  <c r="AW18" i="42"/>
  <c r="AV18" i="42"/>
  <c r="AU18" i="42"/>
  <c r="AO18" i="42"/>
  <c r="AA18" i="42"/>
  <c r="AR18" i="42" s="1"/>
  <c r="P18" i="42"/>
  <c r="W18" i="42" s="1"/>
  <c r="AW17" i="42"/>
  <c r="AU17" i="42"/>
  <c r="AO17" i="42"/>
  <c r="AA17" i="42"/>
  <c r="P17" i="42"/>
  <c r="AW16" i="42"/>
  <c r="AU16" i="42"/>
  <c r="AO16" i="42"/>
  <c r="AV16" i="42" s="1"/>
  <c r="AA16" i="42"/>
  <c r="AR16" i="42" s="1"/>
  <c r="W16" i="42"/>
  <c r="P16" i="42"/>
  <c r="AW15" i="42"/>
  <c r="AU15" i="42"/>
  <c r="AO15" i="42"/>
  <c r="AV15" i="42" s="1"/>
  <c r="AA15" i="42"/>
  <c r="AR15" i="42" s="1"/>
  <c r="P15" i="42"/>
  <c r="W15" i="42" s="1"/>
  <c r="AW14" i="42"/>
  <c r="AU14" i="42"/>
  <c r="AU171" i="42" s="1"/>
  <c r="AR14" i="42"/>
  <c r="AO14" i="42"/>
  <c r="AV14" i="42" s="1"/>
  <c r="AA14" i="42"/>
  <c r="P14" i="42"/>
  <c r="AW13" i="42"/>
  <c r="AU13" i="42"/>
  <c r="AO13" i="42"/>
  <c r="AV13" i="42" s="1"/>
  <c r="AF13" i="42"/>
  <c r="AT13" i="42" s="1"/>
  <c r="AE13" i="42"/>
  <c r="AS13" i="42" s="1"/>
  <c r="AC13" i="42"/>
  <c r="AA13" i="42"/>
  <c r="AR13" i="42" s="1"/>
  <c r="P13" i="42"/>
  <c r="W13" i="42" s="1"/>
  <c r="AW12" i="42"/>
  <c r="AU12" i="42"/>
  <c r="AO12" i="42"/>
  <c r="AV12" i="42" s="1"/>
  <c r="AA12" i="42"/>
  <c r="P12" i="42"/>
  <c r="BC127" i="41"/>
  <c r="BB127" i="41"/>
  <c r="BA127" i="41"/>
  <c r="AZ127" i="41"/>
  <c r="AY127" i="41"/>
  <c r="AX127" i="41"/>
  <c r="AN127" i="41"/>
  <c r="AM127" i="41"/>
  <c r="AL127" i="41"/>
  <c r="AK127" i="41"/>
  <c r="AJ127" i="41"/>
  <c r="AI127" i="41"/>
  <c r="AG127" i="41"/>
  <c r="AD127" i="41"/>
  <c r="Z127" i="41"/>
  <c r="Y127" i="41"/>
  <c r="X127" i="41"/>
  <c r="V127" i="41"/>
  <c r="U127" i="41"/>
  <c r="T127" i="41"/>
  <c r="S127" i="41"/>
  <c r="R127" i="41"/>
  <c r="Q127" i="41"/>
  <c r="O127" i="41"/>
  <c r="N127" i="41"/>
  <c r="M127" i="41"/>
  <c r="L127" i="41"/>
  <c r="K127" i="41"/>
  <c r="J127" i="41"/>
  <c r="I127" i="41"/>
  <c r="BC126" i="41"/>
  <c r="BB126" i="41"/>
  <c r="BA126" i="41"/>
  <c r="AZ126" i="41"/>
  <c r="AY126" i="41"/>
  <c r="AX126" i="41"/>
  <c r="AN126" i="41"/>
  <c r="AM126" i="41"/>
  <c r="AM117" i="41" s="1"/>
  <c r="AL126" i="41"/>
  <c r="AK126" i="41"/>
  <c r="AJ126" i="41"/>
  <c r="AI126" i="41"/>
  <c r="AG126" i="41"/>
  <c r="AD126" i="41"/>
  <c r="Z126" i="41"/>
  <c r="Y126" i="41"/>
  <c r="X126" i="41"/>
  <c r="V126" i="41"/>
  <c r="U126" i="41"/>
  <c r="T126" i="41"/>
  <c r="S126" i="41"/>
  <c r="R126" i="41"/>
  <c r="Q126" i="41"/>
  <c r="O126" i="41"/>
  <c r="N126" i="41"/>
  <c r="M126" i="41"/>
  <c r="L126" i="41"/>
  <c r="K126" i="41"/>
  <c r="J126" i="41"/>
  <c r="I126" i="41"/>
  <c r="BC125" i="41"/>
  <c r="BB125" i="41"/>
  <c r="BA125" i="41"/>
  <c r="AZ125" i="41"/>
  <c r="AY125" i="41"/>
  <c r="AX125" i="41"/>
  <c r="AN125" i="41"/>
  <c r="AM125" i="41"/>
  <c r="AL125" i="41"/>
  <c r="AK125" i="41"/>
  <c r="AJ125" i="41"/>
  <c r="AI125" i="41"/>
  <c r="AG125" i="41"/>
  <c r="AD125" i="41"/>
  <c r="Z125" i="41"/>
  <c r="Y125" i="41"/>
  <c r="X125" i="41"/>
  <c r="V125" i="41"/>
  <c r="U125" i="41"/>
  <c r="T125" i="41"/>
  <c r="S125" i="41"/>
  <c r="R125" i="41"/>
  <c r="Q125" i="41"/>
  <c r="O125" i="41"/>
  <c r="N125" i="41"/>
  <c r="M125" i="41"/>
  <c r="L125" i="41"/>
  <c r="K125" i="41"/>
  <c r="J125" i="41"/>
  <c r="I125" i="41"/>
  <c r="BC124" i="41"/>
  <c r="BB124" i="41"/>
  <c r="BA124" i="41"/>
  <c r="AZ124" i="41"/>
  <c r="AY124" i="41"/>
  <c r="AX124" i="41"/>
  <c r="AW124" i="41"/>
  <c r="AV124" i="41"/>
  <c r="AU124" i="41"/>
  <c r="AT124" i="41"/>
  <c r="AS124" i="41"/>
  <c r="AR124" i="41"/>
  <c r="AQ124" i="41"/>
  <c r="AP124" i="41"/>
  <c r="AO124" i="41"/>
  <c r="AN124" i="41"/>
  <c r="AM124" i="41"/>
  <c r="AL124" i="41"/>
  <c r="AK124" i="41"/>
  <c r="AJ124" i="41"/>
  <c r="AI124" i="41"/>
  <c r="AH124" i="41"/>
  <c r="AG124" i="41"/>
  <c r="AF124" i="41"/>
  <c r="AE124" i="41"/>
  <c r="AD124" i="41"/>
  <c r="AC124" i="41"/>
  <c r="AB124" i="41"/>
  <c r="AA124" i="41"/>
  <c r="Z124" i="41"/>
  <c r="Y124" i="41"/>
  <c r="X124" i="41"/>
  <c r="W124" i="41"/>
  <c r="V124" i="41"/>
  <c r="U124" i="41"/>
  <c r="T124" i="41"/>
  <c r="S124" i="41"/>
  <c r="R124" i="41"/>
  <c r="Q124" i="41"/>
  <c r="P124" i="41"/>
  <c r="O124" i="41"/>
  <c r="N124" i="41"/>
  <c r="M124" i="41"/>
  <c r="L124" i="41"/>
  <c r="K124" i="41"/>
  <c r="J124" i="41"/>
  <c r="I124" i="41"/>
  <c r="BC123" i="41"/>
  <c r="BB123" i="41"/>
  <c r="BA123" i="41"/>
  <c r="AZ123" i="41"/>
  <c r="AY123" i="41"/>
  <c r="AX123" i="41"/>
  <c r="AW123" i="41"/>
  <c r="AV123" i="41"/>
  <c r="AU123" i="41"/>
  <c r="AT123" i="41"/>
  <c r="AS123" i="41"/>
  <c r="AR123" i="41"/>
  <c r="AQ123" i="41"/>
  <c r="AP123" i="41"/>
  <c r="AO123" i="41"/>
  <c r="AN123" i="41"/>
  <c r="AM123" i="41"/>
  <c r="AL123" i="41"/>
  <c r="AK123" i="41"/>
  <c r="AJ123" i="41"/>
  <c r="AI123" i="41"/>
  <c r="AH123" i="41"/>
  <c r="AG123" i="41"/>
  <c r="AF123" i="41"/>
  <c r="AE123" i="41"/>
  <c r="AD123" i="41"/>
  <c r="AC123" i="41"/>
  <c r="AB123" i="41"/>
  <c r="AA123" i="41"/>
  <c r="Z123" i="41"/>
  <c r="Y123" i="41"/>
  <c r="X123" i="41"/>
  <c r="W123" i="41"/>
  <c r="V123" i="41"/>
  <c r="U123" i="41"/>
  <c r="T123" i="41"/>
  <c r="S123" i="41"/>
  <c r="R123" i="41"/>
  <c r="Q123" i="41"/>
  <c r="P123" i="41"/>
  <c r="O123" i="41"/>
  <c r="N123" i="41"/>
  <c r="M123" i="41"/>
  <c r="L123" i="41"/>
  <c r="K123" i="41"/>
  <c r="J123" i="41"/>
  <c r="I123" i="41"/>
  <c r="BC122" i="41"/>
  <c r="BB122" i="41"/>
  <c r="BA122" i="41"/>
  <c r="AZ122" i="41"/>
  <c r="AY122" i="41"/>
  <c r="AX122" i="41"/>
  <c r="AW122" i="41"/>
  <c r="AV122" i="41"/>
  <c r="AU122" i="41"/>
  <c r="AT122" i="41"/>
  <c r="AS122" i="41"/>
  <c r="AR122" i="41"/>
  <c r="AQ122" i="41"/>
  <c r="AP122" i="41"/>
  <c r="AO122" i="41"/>
  <c r="AN122" i="41"/>
  <c r="AM122" i="41"/>
  <c r="AL122" i="41"/>
  <c r="AK122" i="41"/>
  <c r="AJ122" i="41"/>
  <c r="AI122" i="41"/>
  <c r="AH122" i="41"/>
  <c r="AG122" i="41"/>
  <c r="AF122" i="41"/>
  <c r="AE122" i="41"/>
  <c r="AD122" i="41"/>
  <c r="AC122" i="41"/>
  <c r="AB122" i="41"/>
  <c r="AA122" i="41"/>
  <c r="Z122" i="41"/>
  <c r="Y122" i="41"/>
  <c r="X122" i="41"/>
  <c r="W122" i="41"/>
  <c r="V122" i="41"/>
  <c r="U122" i="41"/>
  <c r="U117" i="41" s="1"/>
  <c r="T122" i="41"/>
  <c r="S122" i="41"/>
  <c r="R122" i="41"/>
  <c r="Q122" i="41"/>
  <c r="P122" i="41"/>
  <c r="O122" i="41"/>
  <c r="N122" i="41"/>
  <c r="M122" i="41"/>
  <c r="M117" i="41" s="1"/>
  <c r="L122" i="41"/>
  <c r="K122" i="41"/>
  <c r="K117" i="41" s="1"/>
  <c r="J122" i="41"/>
  <c r="I122" i="41"/>
  <c r="BC121" i="41"/>
  <c r="BB121" i="41"/>
  <c r="BA121" i="41"/>
  <c r="AZ121" i="41"/>
  <c r="AY121" i="41"/>
  <c r="AX121" i="41"/>
  <c r="AN121" i="41"/>
  <c r="AM121" i="41"/>
  <c r="AL121" i="41"/>
  <c r="AK121" i="41"/>
  <c r="AJ121" i="41"/>
  <c r="AI121" i="41"/>
  <c r="AG121" i="41"/>
  <c r="AD121" i="41"/>
  <c r="Z121" i="41"/>
  <c r="Y121" i="41"/>
  <c r="X121" i="41"/>
  <c r="V121" i="41"/>
  <c r="U121" i="41"/>
  <c r="T121" i="41"/>
  <c r="S121" i="41"/>
  <c r="R121" i="41"/>
  <c r="Q121" i="41"/>
  <c r="O121" i="41"/>
  <c r="N121" i="41"/>
  <c r="M121" i="41"/>
  <c r="L121" i="41"/>
  <c r="K121" i="41"/>
  <c r="J121" i="41"/>
  <c r="J117" i="41" s="1"/>
  <c r="I121" i="41"/>
  <c r="BC120" i="41"/>
  <c r="BB120" i="41"/>
  <c r="BA120" i="41"/>
  <c r="AZ120" i="41"/>
  <c r="AY120" i="41"/>
  <c r="AX120" i="41"/>
  <c r="AW120" i="41"/>
  <c r="AV120" i="41"/>
  <c r="AU120" i="41"/>
  <c r="AT120" i="41"/>
  <c r="AS120" i="41"/>
  <c r="AR120" i="41"/>
  <c r="AQ120" i="41"/>
  <c r="AP120" i="41"/>
  <c r="AO120" i="41"/>
  <c r="AN120" i="41"/>
  <c r="AM120" i="41"/>
  <c r="AL120" i="41"/>
  <c r="AK120" i="41"/>
  <c r="AJ120" i="41"/>
  <c r="AI120" i="41"/>
  <c r="AH120" i="41"/>
  <c r="AG120" i="41"/>
  <c r="AG117" i="41" s="1"/>
  <c r="AF120" i="41"/>
  <c r="AE120" i="41"/>
  <c r="AD120" i="41"/>
  <c r="AC120" i="41"/>
  <c r="AB120" i="41"/>
  <c r="AA120" i="41"/>
  <c r="Z120" i="41"/>
  <c r="Y120" i="41"/>
  <c r="X120" i="41"/>
  <c r="W120" i="41"/>
  <c r="V120" i="41"/>
  <c r="U120" i="41"/>
  <c r="T120" i="41"/>
  <c r="S120" i="41"/>
  <c r="R120" i="41"/>
  <c r="Q120" i="41"/>
  <c r="P120" i="41"/>
  <c r="O120" i="41"/>
  <c r="N120" i="41"/>
  <c r="M120" i="41"/>
  <c r="L120" i="41"/>
  <c r="K120" i="41"/>
  <c r="J120" i="41"/>
  <c r="I120" i="41"/>
  <c r="BC119" i="41"/>
  <c r="BB119" i="41"/>
  <c r="BA119" i="41"/>
  <c r="AZ119" i="41"/>
  <c r="AY119" i="41"/>
  <c r="AY117" i="41" s="1"/>
  <c r="AX119" i="41"/>
  <c r="AN119" i="41"/>
  <c r="AN117" i="41" s="1"/>
  <c r="AM119" i="41"/>
  <c r="AL119" i="41"/>
  <c r="AL117" i="41" s="1"/>
  <c r="AK119" i="41"/>
  <c r="AJ119" i="41"/>
  <c r="AI119" i="41"/>
  <c r="AI117" i="41" s="1"/>
  <c r="AG119" i="41"/>
  <c r="AD119" i="41"/>
  <c r="Z119" i="41"/>
  <c r="Y119" i="41"/>
  <c r="X119" i="41"/>
  <c r="V119" i="41"/>
  <c r="U119" i="41"/>
  <c r="T119" i="41"/>
  <c r="S119" i="41"/>
  <c r="R119" i="41"/>
  <c r="Q119" i="41"/>
  <c r="O119" i="41"/>
  <c r="N119" i="41"/>
  <c r="M119" i="41"/>
  <c r="L119" i="41"/>
  <c r="K119" i="41"/>
  <c r="J119" i="41"/>
  <c r="I119" i="41"/>
  <c r="BC118" i="41"/>
  <c r="BB118" i="41"/>
  <c r="BA118" i="41"/>
  <c r="AZ118" i="41"/>
  <c r="AY118" i="41"/>
  <c r="AX118" i="41"/>
  <c r="AN118" i="41"/>
  <c r="AM118" i="41"/>
  <c r="AL118" i="41"/>
  <c r="AK118" i="41"/>
  <c r="AJ118" i="41"/>
  <c r="AJ117" i="41" s="1"/>
  <c r="AI118" i="41"/>
  <c r="AG118" i="41"/>
  <c r="AD118" i="41"/>
  <c r="Z118" i="41"/>
  <c r="Z117" i="41" s="1"/>
  <c r="Y118" i="41"/>
  <c r="Y117" i="41" s="1"/>
  <c r="X118" i="41"/>
  <c r="X117" i="41" s="1"/>
  <c r="V118" i="41"/>
  <c r="U118" i="41"/>
  <c r="T118" i="41"/>
  <c r="S118" i="41"/>
  <c r="R118" i="41"/>
  <c r="Q118" i="41"/>
  <c r="O118" i="41"/>
  <c r="N118" i="41"/>
  <c r="N117" i="41" s="1"/>
  <c r="M118" i="41"/>
  <c r="L118" i="41"/>
  <c r="K118" i="41"/>
  <c r="J118" i="41"/>
  <c r="I118" i="41"/>
  <c r="I117" i="41" s="1"/>
  <c r="BC117" i="41"/>
  <c r="BA117" i="41"/>
  <c r="V117" i="41"/>
  <c r="S117" i="41"/>
  <c r="R117" i="41"/>
  <c r="AA116" i="41"/>
  <c r="P116" i="41"/>
  <c r="P115" i="41"/>
  <c r="AI114" i="41"/>
  <c r="X114" i="41"/>
  <c r="O114" i="41"/>
  <c r="N114" i="41"/>
  <c r="M114" i="41"/>
  <c r="L114" i="41"/>
  <c r="K114" i="41"/>
  <c r="J114" i="41"/>
  <c r="I114" i="41"/>
  <c r="BC113" i="41"/>
  <c r="BB113" i="41"/>
  <c r="BA113" i="41"/>
  <c r="AZ113" i="41"/>
  <c r="AY113" i="41"/>
  <c r="AX113" i="41"/>
  <c r="AN113" i="41"/>
  <c r="AM113" i="41"/>
  <c r="AL113" i="41"/>
  <c r="AK113" i="41"/>
  <c r="AJ113" i="41"/>
  <c r="AG113" i="41"/>
  <c r="AD113" i="41"/>
  <c r="AA113" i="41"/>
  <c r="Z113" i="41"/>
  <c r="Y113" i="41"/>
  <c r="V113" i="41"/>
  <c r="U113" i="41"/>
  <c r="T113" i="41"/>
  <c r="S113" i="41"/>
  <c r="R113" i="41"/>
  <c r="Q113" i="41"/>
  <c r="AW112" i="41"/>
  <c r="AW113" i="41" s="1"/>
  <c r="AU112" i="41"/>
  <c r="AQ112" i="41"/>
  <c r="AO112" i="41"/>
  <c r="AV112" i="41" s="1"/>
  <c r="AA112" i="41"/>
  <c r="AR112" i="41" s="1"/>
  <c r="W112" i="41"/>
  <c r="P112" i="41"/>
  <c r="AW111" i="41"/>
  <c r="AV111" i="41"/>
  <c r="AU111" i="41"/>
  <c r="AO111" i="41"/>
  <c r="AA111" i="41"/>
  <c r="AR111" i="41" s="1"/>
  <c r="P111" i="41"/>
  <c r="W111" i="41" s="1"/>
  <c r="AW110" i="41"/>
  <c r="AV110" i="41"/>
  <c r="AU110" i="41"/>
  <c r="AO110" i="41"/>
  <c r="AB110" i="41"/>
  <c r="AA110" i="41"/>
  <c r="AR110" i="41" s="1"/>
  <c r="P110" i="41"/>
  <c r="W110" i="41" s="1"/>
  <c r="AW109" i="41"/>
  <c r="AU109" i="41"/>
  <c r="AU113" i="41" s="1"/>
  <c r="AR109" i="41"/>
  <c r="AR113" i="41" s="1"/>
  <c r="AO109" i="41"/>
  <c r="AF109" i="41"/>
  <c r="AT109" i="41" s="1"/>
  <c r="AA109" i="41"/>
  <c r="W109" i="41"/>
  <c r="AB109" i="41" s="1"/>
  <c r="P109" i="41"/>
  <c r="BC108" i="41"/>
  <c r="BB108" i="41"/>
  <c r="BA108" i="41"/>
  <c r="AZ108" i="41"/>
  <c r="AY108" i="41"/>
  <c r="AX108" i="41"/>
  <c r="AO108" i="41"/>
  <c r="AN108" i="41"/>
  <c r="AM108" i="41"/>
  <c r="AL108" i="41"/>
  <c r="AK108" i="41"/>
  <c r="AJ108" i="41"/>
  <c r="AG108" i="41"/>
  <c r="AD108" i="41"/>
  <c r="Z108" i="41"/>
  <c r="Y108" i="41"/>
  <c r="V108" i="41"/>
  <c r="U108" i="41"/>
  <c r="T108" i="41"/>
  <c r="S108" i="41"/>
  <c r="R108" i="41"/>
  <c r="Q108" i="41"/>
  <c r="AW107" i="41"/>
  <c r="AU107" i="41"/>
  <c r="AR107" i="41"/>
  <c r="AQ107" i="41"/>
  <c r="AO107" i="41"/>
  <c r="AV107" i="41" s="1"/>
  <c r="AC107" i="41"/>
  <c r="AE107" i="41" s="1"/>
  <c r="AS107" i="41" s="1"/>
  <c r="AA107" i="41"/>
  <c r="W107" i="41"/>
  <c r="P107" i="41"/>
  <c r="AW106" i="41"/>
  <c r="AW108" i="41" s="1"/>
  <c r="AU106" i="41"/>
  <c r="AO106" i="41"/>
  <c r="AV106" i="41" s="1"/>
  <c r="AA106" i="41"/>
  <c r="AR106" i="41" s="1"/>
  <c r="P106" i="41"/>
  <c r="AW105" i="41"/>
  <c r="AV105" i="41"/>
  <c r="AU105" i="41"/>
  <c r="AU108" i="41" s="1"/>
  <c r="AO105" i="41"/>
  <c r="AA105" i="41"/>
  <c r="AR105" i="41" s="1"/>
  <c r="AR108" i="41" s="1"/>
  <c r="W105" i="41"/>
  <c r="AC105" i="41" s="1"/>
  <c r="AE105" i="41" s="1"/>
  <c r="P105" i="41"/>
  <c r="BC104" i="41"/>
  <c r="BB104" i="41"/>
  <c r="BA104" i="41"/>
  <c r="AZ104" i="41"/>
  <c r="AY104" i="41"/>
  <c r="AX104" i="41"/>
  <c r="AW104" i="41"/>
  <c r="AN104" i="41"/>
  <c r="AM104" i="41"/>
  <c r="AL104" i="41"/>
  <c r="AK104" i="41"/>
  <c r="AJ104" i="41"/>
  <c r="AG104" i="41"/>
  <c r="AD104" i="41"/>
  <c r="Z104" i="41"/>
  <c r="Y104" i="41"/>
  <c r="W104" i="41"/>
  <c r="V104" i="41"/>
  <c r="U104" i="41"/>
  <c r="T104" i="41"/>
  <c r="S104" i="41"/>
  <c r="R104" i="41"/>
  <c r="Q104" i="41"/>
  <c r="P104" i="41"/>
  <c r="AW103" i="41"/>
  <c r="AU103" i="41"/>
  <c r="AT103" i="41"/>
  <c r="AR103" i="41"/>
  <c r="AO103" i="41"/>
  <c r="AV103" i="41" s="1"/>
  <c r="AF103" i="41"/>
  <c r="AE103" i="41"/>
  <c r="AS103" i="41" s="1"/>
  <c r="AC103" i="41"/>
  <c r="AA103" i="41"/>
  <c r="W103" i="41"/>
  <c r="AB103" i="41" s="1"/>
  <c r="P103" i="41"/>
  <c r="AW102" i="41"/>
  <c r="AV102" i="41"/>
  <c r="AU102" i="41"/>
  <c r="AU104" i="41" s="1"/>
  <c r="AR102" i="41"/>
  <c r="AQ102" i="41"/>
  <c r="AO102" i="41"/>
  <c r="AA102" i="41"/>
  <c r="AA104" i="41" s="1"/>
  <c r="W102" i="41"/>
  <c r="AC104" i="41" s="1"/>
  <c r="P102" i="41"/>
  <c r="BC101" i="41"/>
  <c r="BB101" i="41"/>
  <c r="BA101" i="41"/>
  <c r="AZ101" i="41"/>
  <c r="AY101" i="41"/>
  <c r="AX101" i="41"/>
  <c r="AN101" i="41"/>
  <c r="AM101" i="41"/>
  <c r="AL101" i="41"/>
  <c r="AK101" i="41"/>
  <c r="AJ101" i="41"/>
  <c r="AG101" i="41"/>
  <c r="AD101" i="41"/>
  <c r="Z101" i="41"/>
  <c r="Y101" i="41"/>
  <c r="V101" i="41"/>
  <c r="U101" i="41"/>
  <c r="T101" i="41"/>
  <c r="S101" i="41"/>
  <c r="R101" i="41"/>
  <c r="Q101" i="41"/>
  <c r="AW100" i="41"/>
  <c r="AU100" i="41"/>
  <c r="AO100" i="41"/>
  <c r="AV100" i="41" s="1"/>
  <c r="AF100" i="41"/>
  <c r="AT100" i="41" s="1"/>
  <c r="AB100" i="41"/>
  <c r="AA100" i="41"/>
  <c r="AR100" i="41" s="1"/>
  <c r="P100" i="41"/>
  <c r="W100" i="41" s="1"/>
  <c r="AW99" i="41"/>
  <c r="AV99" i="41"/>
  <c r="AU99" i="41"/>
  <c r="AS99" i="41"/>
  <c r="AO99" i="41"/>
  <c r="AC99" i="41"/>
  <c r="AE99" i="41" s="1"/>
  <c r="AA99" i="41"/>
  <c r="W99" i="41"/>
  <c r="P99" i="41"/>
  <c r="AW98" i="41"/>
  <c r="AV98" i="41"/>
  <c r="AU98" i="41"/>
  <c r="AR98" i="41"/>
  <c r="AO98" i="41"/>
  <c r="AA98" i="41"/>
  <c r="AA101" i="41" s="1"/>
  <c r="P98" i="41"/>
  <c r="W98" i="41" s="1"/>
  <c r="AQ98" i="41" s="1"/>
  <c r="AW97" i="41"/>
  <c r="AV97" i="41"/>
  <c r="AU97" i="41"/>
  <c r="AR97" i="41"/>
  <c r="AO97" i="41"/>
  <c r="AF97" i="41"/>
  <c r="AT97" i="41" s="1"/>
  <c r="AB97" i="41"/>
  <c r="AA97" i="41"/>
  <c r="W97" i="41"/>
  <c r="P97" i="41"/>
  <c r="AW96" i="41"/>
  <c r="AU96" i="41"/>
  <c r="AQ96" i="41"/>
  <c r="AO96" i="41"/>
  <c r="AV96" i="41" s="1"/>
  <c r="AA96" i="41"/>
  <c r="AR96" i="41" s="1"/>
  <c r="P96" i="41"/>
  <c r="W96" i="41" s="1"/>
  <c r="AW95" i="41"/>
  <c r="AU95" i="41"/>
  <c r="AU101" i="41" s="1"/>
  <c r="AO95" i="41"/>
  <c r="AV95" i="41" s="1"/>
  <c r="AA95" i="41"/>
  <c r="AR95" i="41" s="1"/>
  <c r="W95" i="41"/>
  <c r="AQ95" i="41" s="1"/>
  <c r="P95" i="41"/>
  <c r="AW94" i="41"/>
  <c r="AU94" i="41"/>
  <c r="AO94" i="41"/>
  <c r="AA94" i="41"/>
  <c r="AR94" i="41" s="1"/>
  <c r="P94" i="41"/>
  <c r="BC93" i="41"/>
  <c r="BB93" i="41"/>
  <c r="BA93" i="41"/>
  <c r="AZ93" i="41"/>
  <c r="AY93" i="41"/>
  <c r="AX93" i="41"/>
  <c r="AU93" i="41"/>
  <c r="AN93" i="41"/>
  <c r="AM93" i="41"/>
  <c r="AL93" i="41"/>
  <c r="AK93" i="41"/>
  <c r="AJ93" i="41"/>
  <c r="AG93" i="41"/>
  <c r="AD93" i="41"/>
  <c r="Z93" i="41"/>
  <c r="Y93" i="41"/>
  <c r="V93" i="41"/>
  <c r="U93" i="41"/>
  <c r="T93" i="41"/>
  <c r="S93" i="41"/>
  <c r="R93" i="41"/>
  <c r="Q93" i="41"/>
  <c r="AW92" i="41"/>
  <c r="AV92" i="41"/>
  <c r="AU92" i="41"/>
  <c r="AR92" i="41"/>
  <c r="AQ92" i="41"/>
  <c r="AO92" i="41"/>
  <c r="AB92" i="41"/>
  <c r="AA92" i="41"/>
  <c r="W92" i="41"/>
  <c r="P92" i="41"/>
  <c r="AW91" i="41"/>
  <c r="AV91" i="41"/>
  <c r="AU91" i="41"/>
  <c r="AO91" i="41"/>
  <c r="AA91" i="41"/>
  <c r="AR91" i="41" s="1"/>
  <c r="P91" i="41"/>
  <c r="W91" i="41" s="1"/>
  <c r="AW90" i="41"/>
  <c r="AU90" i="41"/>
  <c r="AO90" i="41"/>
  <c r="AV90" i="41" s="1"/>
  <c r="AA90" i="41"/>
  <c r="AR90" i="41" s="1"/>
  <c r="W90" i="41"/>
  <c r="P90" i="41"/>
  <c r="AW89" i="41"/>
  <c r="AU89" i="41"/>
  <c r="AQ89" i="41"/>
  <c r="AO89" i="41"/>
  <c r="AF89" i="41"/>
  <c r="AT89" i="41" s="1"/>
  <c r="AC89" i="41"/>
  <c r="AE89" i="41" s="1"/>
  <c r="AS89" i="41" s="1"/>
  <c r="AA89" i="41"/>
  <c r="AR89" i="41" s="1"/>
  <c r="W89" i="41"/>
  <c r="AB89" i="41" s="1"/>
  <c r="P89" i="41"/>
  <c r="AW88" i="41"/>
  <c r="AV88" i="41"/>
  <c r="AU88" i="41"/>
  <c r="AO88" i="41"/>
  <c r="AA88" i="41"/>
  <c r="W88" i="41"/>
  <c r="P88" i="41"/>
  <c r="BC87" i="41"/>
  <c r="BB87" i="41"/>
  <c r="BA87" i="41"/>
  <c r="AZ87" i="41"/>
  <c r="AY87" i="41"/>
  <c r="AX87" i="41"/>
  <c r="AN87" i="41"/>
  <c r="AM87" i="41"/>
  <c r="AL87" i="41"/>
  <c r="AK87" i="41"/>
  <c r="AJ87" i="41"/>
  <c r="AG87" i="41"/>
  <c r="AD87" i="41"/>
  <c r="Z87" i="41"/>
  <c r="Y87" i="41"/>
  <c r="V87" i="41"/>
  <c r="U87" i="41"/>
  <c r="T87" i="41"/>
  <c r="S87" i="41"/>
  <c r="R87" i="41"/>
  <c r="Q87" i="41"/>
  <c r="AW86" i="41"/>
  <c r="AW127" i="41" s="1"/>
  <c r="AU86" i="41"/>
  <c r="AU127" i="41" s="1"/>
  <c r="AO86" i="41"/>
  <c r="AA86" i="41"/>
  <c r="P86" i="41"/>
  <c r="AW85" i="41"/>
  <c r="AV85" i="41"/>
  <c r="AU85" i="41"/>
  <c r="AR85" i="41"/>
  <c r="AO85" i="41"/>
  <c r="AA85" i="41"/>
  <c r="W85" i="41"/>
  <c r="P85" i="41"/>
  <c r="AW84" i="41"/>
  <c r="AU84" i="41"/>
  <c r="AQ84" i="41"/>
  <c r="AO84" i="41"/>
  <c r="AV84" i="41" s="1"/>
  <c r="AF84" i="41"/>
  <c r="AT84" i="41" s="1"/>
  <c r="AA84" i="41"/>
  <c r="AR84" i="41" s="1"/>
  <c r="P84" i="41"/>
  <c r="W84" i="41" s="1"/>
  <c r="AW83" i="41"/>
  <c r="AW87" i="41" s="1"/>
  <c r="AU83" i="41"/>
  <c r="AU87" i="41" s="1"/>
  <c r="AR83" i="41"/>
  <c r="AO83" i="41"/>
  <c r="AV83" i="41" s="1"/>
  <c r="AC83" i="41"/>
  <c r="AE83" i="41" s="1"/>
  <c r="AS83" i="41" s="1"/>
  <c r="AA83" i="41"/>
  <c r="P83" i="41"/>
  <c r="W83" i="41" s="1"/>
  <c r="AB83" i="41" s="1"/>
  <c r="AW82" i="41"/>
  <c r="AU82" i="41"/>
  <c r="AQ82" i="41"/>
  <c r="AO82" i="41"/>
  <c r="AE82" i="41"/>
  <c r="AS82" i="41" s="1"/>
  <c r="AC82" i="41"/>
  <c r="AA82" i="41"/>
  <c r="AR82" i="41" s="1"/>
  <c r="W82" i="41"/>
  <c r="P82" i="41"/>
  <c r="AW81" i="41"/>
  <c r="AV81" i="41"/>
  <c r="AU81" i="41"/>
  <c r="AO81" i="41"/>
  <c r="AA81" i="41"/>
  <c r="P81" i="41"/>
  <c r="BC80" i="41"/>
  <c r="BB80" i="41"/>
  <c r="BA80" i="41"/>
  <c r="AZ80" i="41"/>
  <c r="AY80" i="41"/>
  <c r="AX80" i="41"/>
  <c r="AN80" i="41"/>
  <c r="AM80" i="41"/>
  <c r="AL80" i="41"/>
  <c r="AK80" i="41"/>
  <c r="AJ80" i="41"/>
  <c r="AG80" i="41"/>
  <c r="AD80" i="41"/>
  <c r="Z80" i="41"/>
  <c r="Y80" i="41"/>
  <c r="V80" i="41"/>
  <c r="U80" i="41"/>
  <c r="T80" i="41"/>
  <c r="S80" i="41"/>
  <c r="R80" i="41"/>
  <c r="Q80" i="41"/>
  <c r="AW79" i="41"/>
  <c r="AW80" i="41" s="1"/>
  <c r="AV79" i="41"/>
  <c r="AU79" i="41"/>
  <c r="AQ79" i="41"/>
  <c r="AO79" i="41"/>
  <c r="AC79" i="41"/>
  <c r="AE79" i="41" s="1"/>
  <c r="AS79" i="41" s="1"/>
  <c r="AA79" i="41"/>
  <c r="AR79" i="41" s="1"/>
  <c r="W79" i="41"/>
  <c r="P79" i="41"/>
  <c r="AW78" i="41"/>
  <c r="AU78" i="41"/>
  <c r="AR78" i="41"/>
  <c r="AR80" i="41" s="1"/>
  <c r="AO78" i="41"/>
  <c r="AV78" i="41" s="1"/>
  <c r="AV80" i="41" s="1"/>
  <c r="AA78" i="41"/>
  <c r="AA80" i="41" s="1"/>
  <c r="P78" i="41"/>
  <c r="BC77" i="41"/>
  <c r="BB77" i="41"/>
  <c r="BA77" i="41"/>
  <c r="AZ77" i="41"/>
  <c r="AY77" i="41"/>
  <c r="AX77" i="41"/>
  <c r="AN77" i="41"/>
  <c r="AM77" i="41"/>
  <c r="AL77" i="41"/>
  <c r="AK77" i="41"/>
  <c r="AJ77" i="41"/>
  <c r="AG77" i="41"/>
  <c r="AD77" i="41"/>
  <c r="Z77" i="41"/>
  <c r="Y77" i="41"/>
  <c r="V77" i="41"/>
  <c r="U77" i="41"/>
  <c r="T77" i="41"/>
  <c r="S77" i="41"/>
  <c r="R77" i="41"/>
  <c r="Q77" i="41"/>
  <c r="AW76" i="41"/>
  <c r="AV76" i="41"/>
  <c r="AU76" i="41"/>
  <c r="AS76" i="41"/>
  <c r="AO76" i="41"/>
  <c r="AF76" i="41"/>
  <c r="AT76" i="41" s="1"/>
  <c r="AC76" i="41"/>
  <c r="AE76" i="41" s="1"/>
  <c r="AA76" i="41"/>
  <c r="AR76" i="41" s="1"/>
  <c r="P76" i="41"/>
  <c r="W76" i="41" s="1"/>
  <c r="AW75" i="41"/>
  <c r="AU75" i="41"/>
  <c r="AQ75" i="41"/>
  <c r="AO75" i="41"/>
  <c r="AV75" i="41" s="1"/>
  <c r="AH75" i="41"/>
  <c r="AP75" i="41" s="1"/>
  <c r="AF75" i="41"/>
  <c r="AT75" i="41" s="1"/>
  <c r="AE75" i="41"/>
  <c r="AS75" i="41" s="1"/>
  <c r="AA75" i="41"/>
  <c r="AB75" i="41" s="1"/>
  <c r="P75" i="41"/>
  <c r="W75" i="41" s="1"/>
  <c r="AC75" i="41" s="1"/>
  <c r="AW74" i="41"/>
  <c r="AV74" i="41"/>
  <c r="AV77" i="41" s="1"/>
  <c r="AU74" i="41"/>
  <c r="AU77" i="41" s="1"/>
  <c r="AR74" i="41"/>
  <c r="AO74" i="41"/>
  <c r="AF74" i="41"/>
  <c r="AT74" i="41" s="1"/>
  <c r="AA74" i="41"/>
  <c r="W74" i="41"/>
  <c r="AQ74" i="41" s="1"/>
  <c r="P74" i="41"/>
  <c r="P77" i="41" s="1"/>
  <c r="BC73" i="41"/>
  <c r="BB73" i="41"/>
  <c r="BA73" i="41"/>
  <c r="AZ73" i="41"/>
  <c r="AY73" i="41"/>
  <c r="AX73" i="41"/>
  <c r="AN73" i="41"/>
  <c r="AM73" i="41"/>
  <c r="AL73" i="41"/>
  <c r="AK73" i="41"/>
  <c r="AJ73" i="41"/>
  <c r="AG73" i="41"/>
  <c r="AD73" i="41"/>
  <c r="Z73" i="41"/>
  <c r="Y73" i="41"/>
  <c r="V73" i="41"/>
  <c r="U73" i="41"/>
  <c r="T73" i="41"/>
  <c r="S73" i="41"/>
  <c r="R73" i="41"/>
  <c r="Q73" i="41"/>
  <c r="AW72" i="41"/>
  <c r="AW73" i="41" s="1"/>
  <c r="AV72" i="41"/>
  <c r="AU72" i="41"/>
  <c r="AU73" i="41" s="1"/>
  <c r="AR72" i="41"/>
  <c r="AO72" i="41"/>
  <c r="AA72" i="41"/>
  <c r="P72" i="41"/>
  <c r="W72" i="41" s="1"/>
  <c r="AB72" i="41" s="1"/>
  <c r="AW71" i="41"/>
  <c r="AU71" i="41"/>
  <c r="AO71" i="41"/>
  <c r="AA71" i="41"/>
  <c r="W71" i="41"/>
  <c r="W73" i="41" s="1"/>
  <c r="P71" i="41"/>
  <c r="BC70" i="41"/>
  <c r="BB70" i="41"/>
  <c r="BA70" i="41"/>
  <c r="AZ70" i="41"/>
  <c r="AY70" i="41"/>
  <c r="AX70" i="41"/>
  <c r="AW70" i="41"/>
  <c r="AO70" i="41"/>
  <c r="AN70" i="41"/>
  <c r="AM70" i="41"/>
  <c r="AL70" i="41"/>
  <c r="AK70" i="41"/>
  <c r="AJ70" i="41"/>
  <c r="AG70" i="41"/>
  <c r="AD70" i="41"/>
  <c r="Z70" i="41"/>
  <c r="Y70" i="41"/>
  <c r="V70" i="41"/>
  <c r="U70" i="41"/>
  <c r="T70" i="41"/>
  <c r="S70" i="41"/>
  <c r="R70" i="41"/>
  <c r="Q70" i="41"/>
  <c r="AW69" i="41"/>
  <c r="AV69" i="41"/>
  <c r="AV70" i="41" s="1"/>
  <c r="AU69" i="41"/>
  <c r="AQ69" i="41"/>
  <c r="AO69" i="41"/>
  <c r="AF69" i="41"/>
  <c r="AT69" i="41" s="1"/>
  <c r="AE69" i="41"/>
  <c r="AS69" i="41" s="1"/>
  <c r="AB69" i="41"/>
  <c r="AA69" i="41"/>
  <c r="AR69" i="41" s="1"/>
  <c r="W69" i="41"/>
  <c r="AC69" i="41" s="1"/>
  <c r="P69" i="41"/>
  <c r="AW68" i="41"/>
  <c r="AV68" i="41"/>
  <c r="AU68" i="41"/>
  <c r="AU70" i="41" s="1"/>
  <c r="AO68" i="41"/>
  <c r="AC68" i="41"/>
  <c r="AA68" i="41"/>
  <c r="AR68" i="41" s="1"/>
  <c r="AR70" i="41" s="1"/>
  <c r="W68" i="41"/>
  <c r="AQ68" i="41" s="1"/>
  <c r="AQ70" i="41" s="1"/>
  <c r="P68" i="41"/>
  <c r="P70" i="41" s="1"/>
  <c r="BC67" i="41"/>
  <c r="BB67" i="41"/>
  <c r="BA67" i="41"/>
  <c r="AZ67" i="41"/>
  <c r="AY67" i="41"/>
  <c r="AX67" i="41"/>
  <c r="AN67" i="41"/>
  <c r="AM67" i="41"/>
  <c r="AL67" i="41"/>
  <c r="AK67" i="41"/>
  <c r="AJ67" i="41"/>
  <c r="AG67" i="41"/>
  <c r="AD67" i="41"/>
  <c r="Z67" i="41"/>
  <c r="Y67" i="41"/>
  <c r="V67" i="41"/>
  <c r="U67" i="41"/>
  <c r="T67" i="41"/>
  <c r="S67" i="41"/>
  <c r="R67" i="41"/>
  <c r="Q67" i="41"/>
  <c r="P67" i="41"/>
  <c r="AW66" i="41"/>
  <c r="AU66" i="41"/>
  <c r="AO66" i="41"/>
  <c r="AF66" i="41"/>
  <c r="AT66" i="41" s="1"/>
  <c r="AE66" i="41"/>
  <c r="AS66" i="41" s="1"/>
  <c r="AB66" i="41"/>
  <c r="AA66" i="41"/>
  <c r="AR66" i="41" s="1"/>
  <c r="W66" i="41"/>
  <c r="AC66" i="41" s="1"/>
  <c r="P66" i="41"/>
  <c r="AW65" i="41"/>
  <c r="AW67" i="41" s="1"/>
  <c r="AV65" i="41"/>
  <c r="AU65" i="41"/>
  <c r="AO65" i="41"/>
  <c r="AC65" i="41"/>
  <c r="AE65" i="41" s="1"/>
  <c r="AS65" i="41" s="1"/>
  <c r="AA65" i="41"/>
  <c r="AR65" i="41" s="1"/>
  <c r="P65" i="41"/>
  <c r="W65" i="41" s="1"/>
  <c r="AQ65" i="41" s="1"/>
  <c r="AW64" i="41"/>
  <c r="AV64" i="41"/>
  <c r="AU64" i="41"/>
  <c r="AO64" i="41"/>
  <c r="AA64" i="41"/>
  <c r="AR64" i="41" s="1"/>
  <c r="P64" i="41"/>
  <c r="W64" i="41" s="1"/>
  <c r="AW63" i="41"/>
  <c r="AU63" i="41"/>
  <c r="AU67" i="41" s="1"/>
  <c r="AO63" i="41"/>
  <c r="AV63" i="41" s="1"/>
  <c r="AA63" i="41"/>
  <c r="AR63" i="41" s="1"/>
  <c r="W63" i="41"/>
  <c r="AF63" i="41" s="1"/>
  <c r="AT63" i="41" s="1"/>
  <c r="P63" i="41"/>
  <c r="BC62" i="41"/>
  <c r="BB62" i="41"/>
  <c r="BA62" i="41"/>
  <c r="AZ62" i="41"/>
  <c r="AY62" i="41"/>
  <c r="AX62" i="41"/>
  <c r="AW62" i="41"/>
  <c r="AO62" i="41"/>
  <c r="AN62" i="41"/>
  <c r="AM62" i="41"/>
  <c r="AL62" i="41"/>
  <c r="AK62" i="41"/>
  <c r="AJ62" i="41"/>
  <c r="AG62" i="41"/>
  <c r="AD62" i="41"/>
  <c r="Z62" i="41"/>
  <c r="Y62" i="41"/>
  <c r="V62" i="41"/>
  <c r="U62" i="41"/>
  <c r="T62" i="41"/>
  <c r="S62" i="41"/>
  <c r="R62" i="41"/>
  <c r="Q62" i="41"/>
  <c r="AW61" i="41"/>
  <c r="AU61" i="41"/>
  <c r="AO61" i="41"/>
  <c r="AV61" i="41" s="1"/>
  <c r="AA61" i="41"/>
  <c r="AR61" i="41" s="1"/>
  <c r="P61" i="41"/>
  <c r="W61" i="41" s="1"/>
  <c r="AQ61" i="41" s="1"/>
  <c r="AW60" i="41"/>
  <c r="AU60" i="41"/>
  <c r="AO60" i="41"/>
  <c r="AV60" i="41" s="1"/>
  <c r="AA60" i="41"/>
  <c r="AR60" i="41" s="1"/>
  <c r="P60" i="41"/>
  <c r="W60" i="41" s="1"/>
  <c r="AW59" i="41"/>
  <c r="AU59" i="41"/>
  <c r="AO59" i="41"/>
  <c r="AV59" i="41" s="1"/>
  <c r="AF59" i="41"/>
  <c r="AT59" i="41" s="1"/>
  <c r="AA59" i="41"/>
  <c r="AR59" i="41" s="1"/>
  <c r="W59" i="41"/>
  <c r="AQ59" i="41" s="1"/>
  <c r="P59" i="41"/>
  <c r="AW58" i="41"/>
  <c r="AU58" i="41"/>
  <c r="AO58" i="41"/>
  <c r="AV58" i="41" s="1"/>
  <c r="AA58" i="41"/>
  <c r="AR58" i="41" s="1"/>
  <c r="W58" i="41"/>
  <c r="P58" i="41"/>
  <c r="BC57" i="41"/>
  <c r="BB57" i="41"/>
  <c r="BA57" i="41"/>
  <c r="AZ57" i="41"/>
  <c r="AY57" i="41"/>
  <c r="AX57" i="41"/>
  <c r="AW57" i="41"/>
  <c r="AU57" i="41"/>
  <c r="AN57" i="41"/>
  <c r="AM57" i="41"/>
  <c r="AL57" i="41"/>
  <c r="AK57" i="41"/>
  <c r="AJ57" i="41"/>
  <c r="AG57" i="41"/>
  <c r="AD57" i="41"/>
  <c r="Z57" i="41"/>
  <c r="Y57" i="41"/>
  <c r="V57" i="41"/>
  <c r="U57" i="41"/>
  <c r="T57" i="41"/>
  <c r="S57" i="41"/>
  <c r="R57" i="41"/>
  <c r="Q57" i="41"/>
  <c r="AW56" i="41"/>
  <c r="AV56" i="41"/>
  <c r="AU56" i="41"/>
  <c r="AO56" i="41"/>
  <c r="AA56" i="41"/>
  <c r="AR56" i="41" s="1"/>
  <c r="W56" i="41"/>
  <c r="P56" i="41"/>
  <c r="AW55" i="41"/>
  <c r="AU55" i="41"/>
  <c r="AR55" i="41"/>
  <c r="AO55" i="41"/>
  <c r="AA55" i="41"/>
  <c r="P55" i="41"/>
  <c r="BC54" i="41"/>
  <c r="BB54" i="41"/>
  <c r="BA54" i="41"/>
  <c r="AZ54" i="41"/>
  <c r="AY54" i="41"/>
  <c r="AX54" i="41"/>
  <c r="AW54" i="41"/>
  <c r="AO54" i="41"/>
  <c r="AN54" i="41"/>
  <c r="AM54" i="41"/>
  <c r="AL54" i="41"/>
  <c r="AK54" i="41"/>
  <c r="AJ54" i="41"/>
  <c r="AG54" i="41"/>
  <c r="AD54" i="41"/>
  <c r="Z54" i="41"/>
  <c r="Y54" i="41"/>
  <c r="V54" i="41"/>
  <c r="U54" i="41"/>
  <c r="T54" i="41"/>
  <c r="S54" i="41"/>
  <c r="R54" i="41"/>
  <c r="Q54" i="41"/>
  <c r="P54" i="41"/>
  <c r="AW53" i="41"/>
  <c r="AV53" i="41"/>
  <c r="AV54" i="41" s="1"/>
  <c r="AU53" i="41"/>
  <c r="AU54" i="41" s="1"/>
  <c r="AO53" i="41"/>
  <c r="AA53" i="41"/>
  <c r="W53" i="41"/>
  <c r="AF53" i="41" s="1"/>
  <c r="P53" i="41"/>
  <c r="BC52" i="41"/>
  <c r="BB52" i="41"/>
  <c r="BA52" i="41"/>
  <c r="AZ52" i="41"/>
  <c r="AY52" i="41"/>
  <c r="AX52" i="41"/>
  <c r="AU52" i="41"/>
  <c r="AN52" i="41"/>
  <c r="AM52" i="41"/>
  <c r="AL52" i="41"/>
  <c r="AK52" i="41"/>
  <c r="AJ52" i="41"/>
  <c r="AG52" i="41"/>
  <c r="AD52" i="41"/>
  <c r="Z52" i="41"/>
  <c r="Y52" i="41"/>
  <c r="V52" i="41"/>
  <c r="U52" i="41"/>
  <c r="T52" i="41"/>
  <c r="S52" i="41"/>
  <c r="R52" i="41"/>
  <c r="Q52" i="41"/>
  <c r="AW51" i="41"/>
  <c r="AU51" i="41"/>
  <c r="AR51" i="41"/>
  <c r="AO51" i="41"/>
  <c r="AV51" i="41" s="1"/>
  <c r="AA51" i="41"/>
  <c r="W51" i="41"/>
  <c r="AB51" i="41" s="1"/>
  <c r="P51" i="41"/>
  <c r="AW50" i="41"/>
  <c r="AW52" i="41" s="1"/>
  <c r="AV50" i="41"/>
  <c r="AU50" i="41"/>
  <c r="AO50" i="41"/>
  <c r="AF50" i="41"/>
  <c r="AT50" i="41" s="1"/>
  <c r="AA50" i="41"/>
  <c r="AR50" i="41" s="1"/>
  <c r="P50" i="41"/>
  <c r="W50" i="41" s="1"/>
  <c r="AB50" i="41" s="1"/>
  <c r="AW49" i="41"/>
  <c r="AV49" i="41"/>
  <c r="AU49" i="41"/>
  <c r="AR49" i="41"/>
  <c r="AO49" i="41"/>
  <c r="AA49" i="41"/>
  <c r="AB49" i="41" s="1"/>
  <c r="W49" i="41"/>
  <c r="P49" i="41"/>
  <c r="AW48" i="41"/>
  <c r="AU48" i="41"/>
  <c r="AR48" i="41"/>
  <c r="AO48" i="41"/>
  <c r="AV48" i="41" s="1"/>
  <c r="AA48" i="41"/>
  <c r="P48" i="41"/>
  <c r="P52" i="41" s="1"/>
  <c r="AW47" i="41"/>
  <c r="AV47" i="41"/>
  <c r="AV52" i="41" s="1"/>
  <c r="AU47" i="41"/>
  <c r="AO47" i="41"/>
  <c r="AA47" i="41"/>
  <c r="AR47" i="41" s="1"/>
  <c r="AR52" i="41" s="1"/>
  <c r="W47" i="41"/>
  <c r="AQ47" i="41" s="1"/>
  <c r="P47" i="41"/>
  <c r="BC46" i="41"/>
  <c r="BB46" i="41"/>
  <c r="BA46" i="41"/>
  <c r="AZ46" i="41"/>
  <c r="AY46" i="41"/>
  <c r="AX46" i="41"/>
  <c r="AN46" i="41"/>
  <c r="AM46" i="41"/>
  <c r="AL46" i="41"/>
  <c r="AK46" i="41"/>
  <c r="AJ46" i="41"/>
  <c r="AG46" i="41"/>
  <c r="AD46" i="41"/>
  <c r="Z46" i="41"/>
  <c r="Y46" i="41"/>
  <c r="V46" i="41"/>
  <c r="U46" i="41"/>
  <c r="T46" i="41"/>
  <c r="S46" i="41"/>
  <c r="R46" i="41"/>
  <c r="Q46" i="41"/>
  <c r="P46" i="41"/>
  <c r="AW45" i="41"/>
  <c r="AU45" i="41"/>
  <c r="AO45" i="41"/>
  <c r="AV45" i="41" s="1"/>
  <c r="AA45" i="41"/>
  <c r="AR45" i="41" s="1"/>
  <c r="P45" i="41"/>
  <c r="W45" i="41" s="1"/>
  <c r="AQ45" i="41" s="1"/>
  <c r="AW44" i="41"/>
  <c r="AV44" i="41"/>
  <c r="AU44" i="41"/>
  <c r="AR44" i="41"/>
  <c r="AO44" i="41"/>
  <c r="AA44" i="41"/>
  <c r="P44" i="41"/>
  <c r="W44" i="41" s="1"/>
  <c r="AW43" i="41"/>
  <c r="AV43" i="41"/>
  <c r="AU43" i="41"/>
  <c r="AO43" i="41"/>
  <c r="AA43" i="41"/>
  <c r="AR43" i="41" s="1"/>
  <c r="W43" i="41"/>
  <c r="P43" i="41"/>
  <c r="AW42" i="41"/>
  <c r="AW46" i="41" s="1"/>
  <c r="AU42" i="41"/>
  <c r="AO42" i="41"/>
  <c r="AV42" i="41" s="1"/>
  <c r="AA42" i="41"/>
  <c r="AR42" i="41" s="1"/>
  <c r="P42" i="41"/>
  <c r="W42" i="41" s="1"/>
  <c r="AW41" i="41"/>
  <c r="AV41" i="41"/>
  <c r="AU41" i="41"/>
  <c r="AU46" i="41" s="1"/>
  <c r="AO41" i="41"/>
  <c r="AA41" i="41"/>
  <c r="AR41" i="41" s="1"/>
  <c r="AR46" i="41" s="1"/>
  <c r="W41" i="41"/>
  <c r="AQ41" i="41" s="1"/>
  <c r="P41" i="41"/>
  <c r="BC40" i="41"/>
  <c r="BB40" i="41"/>
  <c r="BA40" i="41"/>
  <c r="AZ40" i="41"/>
  <c r="AY40" i="41"/>
  <c r="AX40" i="41"/>
  <c r="AW40" i="41"/>
  <c r="AN40" i="41"/>
  <c r="AM40" i="41"/>
  <c r="AL40" i="41"/>
  <c r="AK40" i="41"/>
  <c r="AJ40" i="41"/>
  <c r="AG40" i="41"/>
  <c r="AD40" i="41"/>
  <c r="Z40" i="41"/>
  <c r="Y40" i="41"/>
  <c r="V40" i="41"/>
  <c r="U40" i="41"/>
  <c r="T40" i="41"/>
  <c r="S40" i="41"/>
  <c r="R40" i="41"/>
  <c r="Q40" i="41"/>
  <c r="AW39" i="41"/>
  <c r="AU39" i="41"/>
  <c r="AR39" i="41"/>
  <c r="AO39" i="41"/>
  <c r="AV39" i="41" s="1"/>
  <c r="AA39" i="41"/>
  <c r="AA40" i="41" s="1"/>
  <c r="P39" i="41"/>
  <c r="W39" i="41" s="1"/>
  <c r="AW38" i="41"/>
  <c r="AV38" i="41"/>
  <c r="AU38" i="41"/>
  <c r="AR38" i="41"/>
  <c r="AQ38" i="41"/>
  <c r="AO38" i="41"/>
  <c r="AF38" i="41"/>
  <c r="AT38" i="41" s="1"/>
  <c r="AC38" i="41"/>
  <c r="AE38" i="41" s="1"/>
  <c r="AS38" i="41" s="1"/>
  <c r="AB38" i="41"/>
  <c r="AA38" i="41"/>
  <c r="W38" i="41"/>
  <c r="P38" i="41"/>
  <c r="AW37" i="41"/>
  <c r="AV37" i="41"/>
  <c r="AU37" i="41"/>
  <c r="AT37" i="41"/>
  <c r="AQ37" i="41"/>
  <c r="AO37" i="41"/>
  <c r="AE37" i="41"/>
  <c r="AS37" i="41" s="1"/>
  <c r="AC37" i="41"/>
  <c r="AB37" i="41"/>
  <c r="AH37" i="41" s="1"/>
  <c r="AP37" i="41" s="1"/>
  <c r="AA37" i="41"/>
  <c r="AR37" i="41" s="1"/>
  <c r="P37" i="41"/>
  <c r="W37" i="41" s="1"/>
  <c r="AF37" i="41" s="1"/>
  <c r="AW36" i="41"/>
  <c r="AU36" i="41"/>
  <c r="AU40" i="41" s="1"/>
  <c r="AR36" i="41"/>
  <c r="AO36" i="41"/>
  <c r="AV36" i="41" s="1"/>
  <c r="AA36" i="41"/>
  <c r="P36" i="41"/>
  <c r="W36" i="41" s="1"/>
  <c r="AQ36" i="41" s="1"/>
  <c r="BC35" i="41"/>
  <c r="BB35" i="41"/>
  <c r="BA35" i="41"/>
  <c r="AZ35" i="41"/>
  <c r="AY35" i="41"/>
  <c r="AX35" i="41"/>
  <c r="AN35" i="41"/>
  <c r="AM35" i="41"/>
  <c r="AL35" i="41"/>
  <c r="AK35" i="41"/>
  <c r="AJ35" i="41"/>
  <c r="AG35" i="41"/>
  <c r="AD35" i="41"/>
  <c r="Z35" i="41"/>
  <c r="Y35" i="41"/>
  <c r="V35" i="41"/>
  <c r="U35" i="41"/>
  <c r="T35" i="41"/>
  <c r="S35" i="41"/>
  <c r="R35" i="41"/>
  <c r="R114" i="41" s="1"/>
  <c r="Q35" i="41"/>
  <c r="AW34" i="41"/>
  <c r="AV34" i="41"/>
  <c r="AU34" i="41"/>
  <c r="AT34" i="41"/>
  <c r="AR34" i="41"/>
  <c r="AQ34" i="41"/>
  <c r="AO34" i="41"/>
  <c r="AC34" i="41"/>
  <c r="AE34" i="41" s="1"/>
  <c r="AB34" i="41"/>
  <c r="AA34" i="41"/>
  <c r="P34" i="41"/>
  <c r="W34" i="41" s="1"/>
  <c r="AF34" i="41" s="1"/>
  <c r="AW33" i="41"/>
  <c r="AU33" i="41"/>
  <c r="AR33" i="41"/>
  <c r="AO33" i="41"/>
  <c r="AV33" i="41" s="1"/>
  <c r="AC33" i="41"/>
  <c r="AE33" i="41" s="1"/>
  <c r="AS33" i="41" s="1"/>
  <c r="AA33" i="41"/>
  <c r="P33" i="41"/>
  <c r="W33" i="41" s="1"/>
  <c r="AQ33" i="41" s="1"/>
  <c r="AW32" i="41"/>
  <c r="AV32" i="41"/>
  <c r="AU32" i="41"/>
  <c r="AO32" i="41"/>
  <c r="AA32" i="41"/>
  <c r="W32" i="41"/>
  <c r="AC32" i="41" s="1"/>
  <c r="P32" i="41"/>
  <c r="AW31" i="41"/>
  <c r="AW35" i="41" s="1"/>
  <c r="AU31" i="41"/>
  <c r="AU35" i="41" s="1"/>
  <c r="AO31" i="41"/>
  <c r="AO35" i="41" s="1"/>
  <c r="AA31" i="41"/>
  <c r="AR31" i="41" s="1"/>
  <c r="P31" i="41"/>
  <c r="BC30" i="41"/>
  <c r="BB30" i="41"/>
  <c r="BA30" i="41"/>
  <c r="AZ30" i="41"/>
  <c r="AY30" i="41"/>
  <c r="AX30" i="41"/>
  <c r="AU30" i="41"/>
  <c r="AN30" i="41"/>
  <c r="AM30" i="41"/>
  <c r="AL30" i="41"/>
  <c r="AK30" i="41"/>
  <c r="AJ30" i="41"/>
  <c r="AG30" i="41"/>
  <c r="AD30" i="41"/>
  <c r="Z30" i="41"/>
  <c r="Y30" i="41"/>
  <c r="V30" i="41"/>
  <c r="U30" i="41"/>
  <c r="T30" i="41"/>
  <c r="S30" i="41"/>
  <c r="R30" i="41"/>
  <c r="Q30" i="41"/>
  <c r="P30" i="41"/>
  <c r="AW29" i="41"/>
  <c r="AW126" i="41" s="1"/>
  <c r="AV29" i="41"/>
  <c r="AV126" i="41" s="1"/>
  <c r="AU29" i="41"/>
  <c r="AU126" i="41" s="1"/>
  <c r="AO29" i="41"/>
  <c r="AA29" i="41"/>
  <c r="W29" i="41"/>
  <c r="AF29" i="41" s="1"/>
  <c r="AT29" i="41" s="1"/>
  <c r="P29" i="41"/>
  <c r="BC28" i="41"/>
  <c r="BB28" i="41"/>
  <c r="BA28" i="41"/>
  <c r="AZ28" i="41"/>
  <c r="AY28" i="41"/>
  <c r="AX28" i="41"/>
  <c r="AO28" i="41"/>
  <c r="AN28" i="41"/>
  <c r="AM28" i="41"/>
  <c r="AL28" i="41"/>
  <c r="AK28" i="41"/>
  <c r="AJ28" i="41"/>
  <c r="AG28" i="41"/>
  <c r="AD28" i="41"/>
  <c r="Z28" i="41"/>
  <c r="Y28" i="41"/>
  <c r="V28" i="41"/>
  <c r="U28" i="41"/>
  <c r="T28" i="41"/>
  <c r="S28" i="41"/>
  <c r="R28" i="41"/>
  <c r="AW27" i="41"/>
  <c r="AU27" i="41"/>
  <c r="AR27" i="41"/>
  <c r="AO27" i="41"/>
  <c r="AV27" i="41" s="1"/>
  <c r="AB27" i="41"/>
  <c r="AA27" i="41"/>
  <c r="W27" i="41"/>
  <c r="AQ27" i="41" s="1"/>
  <c r="P27" i="41"/>
  <c r="AW26" i="41"/>
  <c r="AV26" i="41"/>
  <c r="AU26" i="41"/>
  <c r="AO26" i="41"/>
  <c r="AA26" i="41"/>
  <c r="AR26" i="41" s="1"/>
  <c r="W26" i="41"/>
  <c r="AF26" i="41" s="1"/>
  <c r="AT26" i="41" s="1"/>
  <c r="P26" i="41"/>
  <c r="AW25" i="41"/>
  <c r="AU25" i="41"/>
  <c r="AT25" i="41"/>
  <c r="AQ25" i="41"/>
  <c r="AO25" i="41"/>
  <c r="AV25" i="41" s="1"/>
  <c r="AF25" i="41"/>
  <c r="AA25" i="41"/>
  <c r="AB25" i="41" s="1"/>
  <c r="P25" i="41"/>
  <c r="W25" i="41" s="1"/>
  <c r="AC25" i="41" s="1"/>
  <c r="AE25" i="41" s="1"/>
  <c r="AS25" i="41" s="1"/>
  <c r="AW24" i="41"/>
  <c r="AW28" i="41" s="1"/>
  <c r="AV24" i="41"/>
  <c r="AU24" i="41"/>
  <c r="AO24" i="41"/>
  <c r="AA24" i="41"/>
  <c r="AR24" i="41" s="1"/>
  <c r="P24" i="41"/>
  <c r="W24" i="41" s="1"/>
  <c r="AW23" i="41"/>
  <c r="AV23" i="41"/>
  <c r="AU23" i="41"/>
  <c r="AO23" i="41"/>
  <c r="AA23" i="41"/>
  <c r="AR23" i="41" s="1"/>
  <c r="P23" i="41"/>
  <c r="W23" i="41" s="1"/>
  <c r="AW22" i="41"/>
  <c r="AU22" i="41"/>
  <c r="AU28" i="41" s="1"/>
  <c r="AO22" i="41"/>
  <c r="AV22" i="41" s="1"/>
  <c r="AA22" i="41"/>
  <c r="AA28" i="41" s="1"/>
  <c r="P22" i="41"/>
  <c r="W22" i="41" s="1"/>
  <c r="BC21" i="41"/>
  <c r="BB21" i="41"/>
  <c r="BA21" i="41"/>
  <c r="AZ21" i="41"/>
  <c r="AY21" i="41"/>
  <c r="AX21" i="41"/>
  <c r="AN21" i="41"/>
  <c r="AM21" i="41"/>
  <c r="AL21" i="41"/>
  <c r="AK21" i="41"/>
  <c r="AJ21" i="41"/>
  <c r="AG21" i="41"/>
  <c r="AD21" i="41"/>
  <c r="Z21" i="41"/>
  <c r="Y21" i="41"/>
  <c r="V21" i="41"/>
  <c r="U21" i="41"/>
  <c r="T21" i="41"/>
  <c r="S21" i="41"/>
  <c r="R21" i="41"/>
  <c r="Q21" i="41"/>
  <c r="AW20" i="41"/>
  <c r="AV20" i="41"/>
  <c r="AU20" i="41"/>
  <c r="AU125" i="41" s="1"/>
  <c r="AQ20" i="41"/>
  <c r="AO20" i="41"/>
  <c r="AF20" i="41"/>
  <c r="AT20" i="41" s="1"/>
  <c r="AC20" i="41"/>
  <c r="AA20" i="41"/>
  <c r="W20" i="41"/>
  <c r="P20" i="41"/>
  <c r="AW19" i="41"/>
  <c r="AV19" i="41"/>
  <c r="AU19" i="41"/>
  <c r="AR19" i="41"/>
  <c r="AO19" i="41"/>
  <c r="AA19" i="41"/>
  <c r="P19" i="41"/>
  <c r="W19" i="41" s="1"/>
  <c r="AW18" i="41"/>
  <c r="AU18" i="41"/>
  <c r="AU21" i="41" s="1"/>
  <c r="AR18" i="41"/>
  <c r="AO18" i="41"/>
  <c r="AV18" i="41" s="1"/>
  <c r="AA18" i="41"/>
  <c r="P18" i="41"/>
  <c r="W18" i="41" s="1"/>
  <c r="AW17" i="41"/>
  <c r="AV17" i="41"/>
  <c r="AU17" i="41"/>
  <c r="AO17" i="41"/>
  <c r="AA17" i="41"/>
  <c r="AR17" i="41" s="1"/>
  <c r="W17" i="41"/>
  <c r="AF17" i="41" s="1"/>
  <c r="AT17" i="41" s="1"/>
  <c r="P17" i="41"/>
  <c r="AW16" i="41"/>
  <c r="AW119" i="41" s="1"/>
  <c r="AU16" i="41"/>
  <c r="AO16" i="41"/>
  <c r="AO119" i="41" s="1"/>
  <c r="AA16" i="41"/>
  <c r="AA119" i="41" s="1"/>
  <c r="P16" i="41"/>
  <c r="P119" i="41" s="1"/>
  <c r="BC15" i="41"/>
  <c r="BB15" i="41"/>
  <c r="BA15" i="41"/>
  <c r="AZ15" i="41"/>
  <c r="AY15" i="41"/>
  <c r="AX15" i="41"/>
  <c r="AX114" i="41" s="1"/>
  <c r="AN15" i="41"/>
  <c r="AN114" i="41" s="1"/>
  <c r="AM15" i="41"/>
  <c r="AL15" i="41"/>
  <c r="AK15" i="41"/>
  <c r="AJ15" i="41"/>
  <c r="AG15" i="41"/>
  <c r="AG114" i="41" s="1"/>
  <c r="AU115" i="41" s="1"/>
  <c r="AD15" i="41"/>
  <c r="Z15" i="41"/>
  <c r="Y15" i="41"/>
  <c r="Y114" i="41" s="1"/>
  <c r="V15" i="41"/>
  <c r="V114" i="41" s="1"/>
  <c r="U15" i="41"/>
  <c r="T15" i="41"/>
  <c r="S15" i="41"/>
  <c r="R15" i="41"/>
  <c r="Q15" i="41"/>
  <c r="AW14" i="41"/>
  <c r="AU14" i="41"/>
  <c r="AO14" i="41"/>
  <c r="AV14" i="41" s="1"/>
  <c r="AA14" i="41"/>
  <c r="AR14" i="41" s="1"/>
  <c r="W14" i="41"/>
  <c r="AF14" i="41" s="1"/>
  <c r="AT14" i="41" s="1"/>
  <c r="P14" i="41"/>
  <c r="AW13" i="41"/>
  <c r="AU13" i="41"/>
  <c r="AU15" i="41" s="1"/>
  <c r="AO13" i="41"/>
  <c r="AV13" i="41" s="1"/>
  <c r="AA13" i="41"/>
  <c r="AR13" i="41" s="1"/>
  <c r="P13" i="41"/>
  <c r="P15" i="41" s="1"/>
  <c r="AW12" i="41"/>
  <c r="AW15" i="41" s="1"/>
  <c r="AU12" i="41"/>
  <c r="AR12" i="41"/>
  <c r="AR15" i="41" s="1"/>
  <c r="AO12" i="41"/>
  <c r="AA12" i="41"/>
  <c r="W12" i="41"/>
  <c r="P12" i="41"/>
  <c r="BC147" i="40"/>
  <c r="BB147" i="40"/>
  <c r="BA147" i="40"/>
  <c r="AZ147" i="40"/>
  <c r="AY147" i="40"/>
  <c r="AX147" i="40"/>
  <c r="AN147" i="40"/>
  <c r="AM147" i="40"/>
  <c r="AL147" i="40"/>
  <c r="AK147" i="40"/>
  <c r="AJ147" i="40"/>
  <c r="AI147" i="40"/>
  <c r="AG147" i="40"/>
  <c r="AD147" i="40"/>
  <c r="Z147" i="40"/>
  <c r="Y147" i="40"/>
  <c r="X147" i="40"/>
  <c r="V147" i="40"/>
  <c r="U147" i="40"/>
  <c r="T147" i="40"/>
  <c r="S147" i="40"/>
  <c r="R147" i="40"/>
  <c r="Q147" i="40"/>
  <c r="O147" i="40"/>
  <c r="N147" i="40"/>
  <c r="M147" i="40"/>
  <c r="L147" i="40"/>
  <c r="K147" i="40"/>
  <c r="J147" i="40"/>
  <c r="I147" i="40"/>
  <c r="BC146" i="40"/>
  <c r="BB146" i="40"/>
  <c r="BA146" i="40"/>
  <c r="AZ146" i="40"/>
  <c r="AY146" i="40"/>
  <c r="AX146" i="40"/>
  <c r="AN146" i="40"/>
  <c r="AM146" i="40"/>
  <c r="AL146" i="40"/>
  <c r="AK146" i="40"/>
  <c r="AJ146" i="40"/>
  <c r="AI146" i="40"/>
  <c r="AG146" i="40"/>
  <c r="AD146" i="40"/>
  <c r="Z146" i="40"/>
  <c r="Y146" i="40"/>
  <c r="X146" i="40"/>
  <c r="V146" i="40"/>
  <c r="U146" i="40"/>
  <c r="T146" i="40"/>
  <c r="S146" i="40"/>
  <c r="R146" i="40"/>
  <c r="Q146" i="40"/>
  <c r="O146" i="40"/>
  <c r="N146" i="40"/>
  <c r="M146" i="40"/>
  <c r="L146" i="40"/>
  <c r="K146" i="40"/>
  <c r="J146" i="40"/>
  <c r="I146" i="40"/>
  <c r="BC145" i="40"/>
  <c r="BB145" i="40"/>
  <c r="BA145" i="40"/>
  <c r="AZ145" i="40"/>
  <c r="AY145" i="40"/>
  <c r="AX145" i="40"/>
  <c r="AN145" i="40"/>
  <c r="AM145" i="40"/>
  <c r="AL145" i="40"/>
  <c r="AK145" i="40"/>
  <c r="AJ145" i="40"/>
  <c r="AI145" i="40"/>
  <c r="AG145" i="40"/>
  <c r="AD145" i="40"/>
  <c r="Z145" i="40"/>
  <c r="Y145" i="40"/>
  <c r="X145" i="40"/>
  <c r="V145" i="40"/>
  <c r="U145" i="40"/>
  <c r="T145" i="40"/>
  <c r="S145" i="40"/>
  <c r="R145" i="40"/>
  <c r="Q145" i="40"/>
  <c r="O145" i="40"/>
  <c r="N145" i="40"/>
  <c r="M145" i="40"/>
  <c r="L145" i="40"/>
  <c r="K145" i="40"/>
  <c r="J145" i="40"/>
  <c r="I145" i="40"/>
  <c r="BC144" i="40"/>
  <c r="BB144" i="40"/>
  <c r="BA144" i="40"/>
  <c r="AZ144" i="40"/>
  <c r="AY144" i="40"/>
  <c r="AX144" i="40"/>
  <c r="AW144" i="40"/>
  <c r="AV144" i="40"/>
  <c r="AU144" i="40"/>
  <c r="AT144" i="40"/>
  <c r="AS144" i="40"/>
  <c r="AR144" i="40"/>
  <c r="AQ144" i="40"/>
  <c r="AP144" i="40"/>
  <c r="AO144" i="40"/>
  <c r="AN144" i="40"/>
  <c r="AM144" i="40"/>
  <c r="AL144" i="40"/>
  <c r="AK144" i="40"/>
  <c r="AJ144" i="40"/>
  <c r="AI144" i="40"/>
  <c r="AH144" i="40"/>
  <c r="AG144" i="40"/>
  <c r="AF144" i="40"/>
  <c r="AE144" i="40"/>
  <c r="AD144" i="40"/>
  <c r="AC144" i="40"/>
  <c r="AB144" i="40"/>
  <c r="AA144" i="40"/>
  <c r="Z144" i="40"/>
  <c r="Y144" i="40"/>
  <c r="X144" i="40"/>
  <c r="W144" i="40"/>
  <c r="V144" i="40"/>
  <c r="U144" i="40"/>
  <c r="T144" i="40"/>
  <c r="S144" i="40"/>
  <c r="R144" i="40"/>
  <c r="Q144" i="40"/>
  <c r="P144" i="40"/>
  <c r="O144" i="40"/>
  <c r="N144" i="40"/>
  <c r="M144" i="40"/>
  <c r="L144" i="40"/>
  <c r="K144" i="40"/>
  <c r="J144" i="40"/>
  <c r="I144" i="40"/>
  <c r="BC143" i="40"/>
  <c r="BB143" i="40"/>
  <c r="BA143" i="40"/>
  <c r="AZ143" i="40"/>
  <c r="AY143" i="40"/>
  <c r="AX143" i="40"/>
  <c r="AW143" i="40"/>
  <c r="AV143" i="40"/>
  <c r="AU143" i="40"/>
  <c r="AT143" i="40"/>
  <c r="AS143" i="40"/>
  <c r="AR143" i="40"/>
  <c r="AQ143" i="40"/>
  <c r="AP143" i="40"/>
  <c r="AO143" i="40"/>
  <c r="AN143" i="40"/>
  <c r="AM143" i="40"/>
  <c r="AL143" i="40"/>
  <c r="AK143" i="40"/>
  <c r="AJ143" i="40"/>
  <c r="AI143" i="40"/>
  <c r="AH143" i="40"/>
  <c r="AG143" i="40"/>
  <c r="AF143" i="40"/>
  <c r="AE143" i="40"/>
  <c r="AD143" i="40"/>
  <c r="AC143" i="40"/>
  <c r="AB143" i="40"/>
  <c r="AA143" i="40"/>
  <c r="Z143" i="40"/>
  <c r="Y143" i="40"/>
  <c r="X143" i="40"/>
  <c r="W143" i="40"/>
  <c r="V143" i="40"/>
  <c r="U143" i="40"/>
  <c r="T143" i="40"/>
  <c r="S143" i="40"/>
  <c r="R143" i="40"/>
  <c r="Q143" i="40"/>
  <c r="P143" i="40"/>
  <c r="O143" i="40"/>
  <c r="N143" i="40"/>
  <c r="M143" i="40"/>
  <c r="L143" i="40"/>
  <c r="L137" i="40" s="1"/>
  <c r="K143" i="40"/>
  <c r="J143" i="40"/>
  <c r="I143" i="40"/>
  <c r="BC142" i="40"/>
  <c r="BB142" i="40"/>
  <c r="BA142" i="40"/>
  <c r="AZ142" i="40"/>
  <c r="AY142" i="40"/>
  <c r="AY137" i="40" s="1"/>
  <c r="AX142" i="40"/>
  <c r="AN142" i="40"/>
  <c r="AM142" i="40"/>
  <c r="AL142" i="40"/>
  <c r="AK142" i="40"/>
  <c r="AJ142" i="40"/>
  <c r="AI142" i="40"/>
  <c r="AI137" i="40" s="1"/>
  <c r="AG142" i="40"/>
  <c r="AD142" i="40"/>
  <c r="Z142" i="40"/>
  <c r="Y142" i="40"/>
  <c r="X142" i="40"/>
  <c r="V142" i="40"/>
  <c r="U142" i="40"/>
  <c r="T142" i="40"/>
  <c r="S142" i="40"/>
  <c r="R142" i="40"/>
  <c r="Q142" i="40"/>
  <c r="O142" i="40"/>
  <c r="N142" i="40"/>
  <c r="M142" i="40"/>
  <c r="L142" i="40"/>
  <c r="K142" i="40"/>
  <c r="J142" i="40"/>
  <c r="I142" i="40"/>
  <c r="BC141" i="40"/>
  <c r="BB141" i="40"/>
  <c r="BA141" i="40"/>
  <c r="AZ141" i="40"/>
  <c r="AY141" i="40"/>
  <c r="AX141" i="40"/>
  <c r="AN141" i="40"/>
  <c r="AM141" i="40"/>
  <c r="AL141" i="40"/>
  <c r="AK141" i="40"/>
  <c r="AJ141" i="40"/>
  <c r="AI141" i="40"/>
  <c r="AG141" i="40"/>
  <c r="AD141" i="40"/>
  <c r="Z141" i="40"/>
  <c r="Y141" i="40"/>
  <c r="X141" i="40"/>
  <c r="V141" i="40"/>
  <c r="U141" i="40"/>
  <c r="T141" i="40"/>
  <c r="S141" i="40"/>
  <c r="R141" i="40"/>
  <c r="Q141" i="40"/>
  <c r="O141" i="40"/>
  <c r="N141" i="40"/>
  <c r="M141" i="40"/>
  <c r="L141" i="40"/>
  <c r="K141" i="40"/>
  <c r="J141" i="40"/>
  <c r="I141" i="40"/>
  <c r="BC140" i="40"/>
  <c r="BB140" i="40"/>
  <c r="BA140" i="40"/>
  <c r="AZ140" i="40"/>
  <c r="AY140" i="40"/>
  <c r="AX140" i="40"/>
  <c r="AN140" i="40"/>
  <c r="AM140" i="40"/>
  <c r="AL140" i="40"/>
  <c r="AL137" i="40" s="1"/>
  <c r="AK140" i="40"/>
  <c r="AJ140" i="40"/>
  <c r="AI140" i="40"/>
  <c r="AG140" i="40"/>
  <c r="AG137" i="40" s="1"/>
  <c r="AD140" i="40"/>
  <c r="Z140" i="40"/>
  <c r="Y140" i="40"/>
  <c r="Y137" i="40" s="1"/>
  <c r="X140" i="40"/>
  <c r="V140" i="40"/>
  <c r="U140" i="40"/>
  <c r="T140" i="40"/>
  <c r="S140" i="40"/>
  <c r="R140" i="40"/>
  <c r="Q140" i="40"/>
  <c r="O140" i="40"/>
  <c r="N140" i="40"/>
  <c r="M140" i="40"/>
  <c r="L140" i="40"/>
  <c r="K140" i="40"/>
  <c r="J140" i="40"/>
  <c r="I140" i="40"/>
  <c r="BC139" i="40"/>
  <c r="BB139" i="40"/>
  <c r="BA139" i="40"/>
  <c r="AZ139" i="40"/>
  <c r="AY139" i="40"/>
  <c r="AX139" i="40"/>
  <c r="AN139" i="40"/>
  <c r="AM139" i="40"/>
  <c r="AL139" i="40"/>
  <c r="AK139" i="40"/>
  <c r="AJ139" i="40"/>
  <c r="AI139" i="40"/>
  <c r="AG139" i="40"/>
  <c r="AD139" i="40"/>
  <c r="Z139" i="40"/>
  <c r="Y139" i="40"/>
  <c r="X139" i="40"/>
  <c r="V139" i="40"/>
  <c r="V137" i="40" s="1"/>
  <c r="U139" i="40"/>
  <c r="T139" i="40"/>
  <c r="S139" i="40"/>
  <c r="R139" i="40"/>
  <c r="Q139" i="40"/>
  <c r="O139" i="40"/>
  <c r="N139" i="40"/>
  <c r="M139" i="40"/>
  <c r="L139" i="40"/>
  <c r="K139" i="40"/>
  <c r="K137" i="40" s="1"/>
  <c r="J139" i="40"/>
  <c r="I139" i="40"/>
  <c r="BC138" i="40"/>
  <c r="BC137" i="40" s="1"/>
  <c r="BB138" i="40"/>
  <c r="BB137" i="40" s="1"/>
  <c r="BA138" i="40"/>
  <c r="AZ138" i="40"/>
  <c r="AY138" i="40"/>
  <c r="AX138" i="40"/>
  <c r="AX137" i="40" s="1"/>
  <c r="AN138" i="40"/>
  <c r="AM138" i="40"/>
  <c r="AM137" i="40" s="1"/>
  <c r="AL138" i="40"/>
  <c r="AK138" i="40"/>
  <c r="AJ138" i="40"/>
  <c r="AJ137" i="40" s="1"/>
  <c r="AI138" i="40"/>
  <c r="AG138" i="40"/>
  <c r="AD138" i="40"/>
  <c r="Z138" i="40"/>
  <c r="Y138" i="40"/>
  <c r="X138" i="40"/>
  <c r="X137" i="40" s="1"/>
  <c r="V138" i="40"/>
  <c r="U138" i="40"/>
  <c r="T138" i="40"/>
  <c r="S138" i="40"/>
  <c r="R138" i="40"/>
  <c r="Q138" i="40"/>
  <c r="O138" i="40"/>
  <c r="O137" i="40" s="1"/>
  <c r="N138" i="40"/>
  <c r="N137" i="40" s="1"/>
  <c r="M138" i="40"/>
  <c r="L138" i="40"/>
  <c r="K138" i="40"/>
  <c r="J138" i="40"/>
  <c r="J137" i="40" s="1"/>
  <c r="I138" i="40"/>
  <c r="BA137" i="40"/>
  <c r="AZ137" i="40"/>
  <c r="U137" i="40"/>
  <c r="M137" i="40"/>
  <c r="I137" i="40"/>
  <c r="P136" i="40"/>
  <c r="P135" i="40"/>
  <c r="AI134" i="40"/>
  <c r="X134" i="40"/>
  <c r="O134" i="40"/>
  <c r="N134" i="40"/>
  <c r="M134" i="40"/>
  <c r="L134" i="40"/>
  <c r="K134" i="40"/>
  <c r="J134" i="40"/>
  <c r="I135" i="40" s="1"/>
  <c r="I134" i="40"/>
  <c r="BC133" i="40"/>
  <c r="BB133" i="40"/>
  <c r="BA133" i="40"/>
  <c r="AZ133" i="40"/>
  <c r="AY133" i="40"/>
  <c r="AX133" i="40"/>
  <c r="AW133" i="40"/>
  <c r="AN133" i="40"/>
  <c r="AM133" i="40"/>
  <c r="AL133" i="40"/>
  <c r="AK133" i="40"/>
  <c r="AJ133" i="40"/>
  <c r="AG133" i="40"/>
  <c r="AD133" i="40"/>
  <c r="AA133" i="40"/>
  <c r="Z133" i="40"/>
  <c r="Y133" i="40"/>
  <c r="V133" i="40"/>
  <c r="U133" i="40"/>
  <c r="T133" i="40"/>
  <c r="S133" i="40"/>
  <c r="R133" i="40"/>
  <c r="Q133" i="40"/>
  <c r="AW132" i="40"/>
  <c r="AV132" i="40"/>
  <c r="AU132" i="40"/>
  <c r="AR132" i="40"/>
  <c r="AO132" i="40"/>
  <c r="AO133" i="40" s="1"/>
  <c r="AA132" i="40"/>
  <c r="P132" i="40"/>
  <c r="W132" i="40" s="1"/>
  <c r="AW131" i="40"/>
  <c r="AV131" i="40"/>
  <c r="AV133" i="40" s="1"/>
  <c r="AU131" i="40"/>
  <c r="AO131" i="40"/>
  <c r="AA131" i="40"/>
  <c r="AR131" i="40" s="1"/>
  <c r="AR133" i="40" s="1"/>
  <c r="W131" i="40"/>
  <c r="P131" i="40"/>
  <c r="BC130" i="40"/>
  <c r="BB130" i="40"/>
  <c r="BA130" i="40"/>
  <c r="AZ130" i="40"/>
  <c r="AY130" i="40"/>
  <c r="AX130" i="40"/>
  <c r="AN130" i="40"/>
  <c r="AM130" i="40"/>
  <c r="AL130" i="40"/>
  <c r="AK130" i="40"/>
  <c r="AJ130" i="40"/>
  <c r="AG130" i="40"/>
  <c r="AD130" i="40"/>
  <c r="Z130" i="40"/>
  <c r="Y130" i="40"/>
  <c r="V130" i="40"/>
  <c r="U130" i="40"/>
  <c r="T130" i="40"/>
  <c r="S130" i="40"/>
  <c r="R130" i="40"/>
  <c r="Q130" i="40"/>
  <c r="AW129" i="40"/>
  <c r="AV129" i="40"/>
  <c r="AU129" i="40"/>
  <c r="AT129" i="40"/>
  <c r="AR129" i="40"/>
  <c r="AO129" i="40"/>
  <c r="AF129" i="40"/>
  <c r="AB129" i="40"/>
  <c r="AA129" i="40"/>
  <c r="P129" i="40"/>
  <c r="W129" i="40" s="1"/>
  <c r="AQ129" i="40" s="1"/>
  <c r="AW128" i="40"/>
  <c r="AV128" i="40"/>
  <c r="AU128" i="40"/>
  <c r="AO128" i="40"/>
  <c r="AA128" i="40"/>
  <c r="AR128" i="40" s="1"/>
  <c r="AR130" i="40" s="1"/>
  <c r="P128" i="40"/>
  <c r="W128" i="40" s="1"/>
  <c r="AW127" i="40"/>
  <c r="AW130" i="40" s="1"/>
  <c r="AV127" i="40"/>
  <c r="AU127" i="40"/>
  <c r="AU130" i="40" s="1"/>
  <c r="AO127" i="40"/>
  <c r="AO130" i="40" s="1"/>
  <c r="AA127" i="40"/>
  <c r="AR127" i="40" s="1"/>
  <c r="P127" i="40"/>
  <c r="BC126" i="40"/>
  <c r="BB126" i="40"/>
  <c r="BA126" i="40"/>
  <c r="AZ126" i="40"/>
  <c r="AY126" i="40"/>
  <c r="AX126" i="40"/>
  <c r="AN126" i="40"/>
  <c r="AM126" i="40"/>
  <c r="AL126" i="40"/>
  <c r="AK126" i="40"/>
  <c r="AJ126" i="40"/>
  <c r="AG126" i="40"/>
  <c r="AD126" i="40"/>
  <c r="Z126" i="40"/>
  <c r="Y126" i="40"/>
  <c r="V126" i="40"/>
  <c r="U126" i="40"/>
  <c r="T126" i="40"/>
  <c r="S126" i="40"/>
  <c r="R126" i="40"/>
  <c r="Q126" i="40"/>
  <c r="AW125" i="40"/>
  <c r="AW126" i="40" s="1"/>
  <c r="AV125" i="40"/>
  <c r="AU125" i="40"/>
  <c r="AO125" i="40"/>
  <c r="AA125" i="40"/>
  <c r="AR125" i="40" s="1"/>
  <c r="P125" i="40"/>
  <c r="W125" i="40" s="1"/>
  <c r="AW124" i="40"/>
  <c r="AU124" i="40"/>
  <c r="AU126" i="40" s="1"/>
  <c r="AO124" i="40"/>
  <c r="AA124" i="40"/>
  <c r="W124" i="40"/>
  <c r="P124" i="40"/>
  <c r="P126" i="40" s="1"/>
  <c r="BC123" i="40"/>
  <c r="BB123" i="40"/>
  <c r="BA123" i="40"/>
  <c r="AZ123" i="40"/>
  <c r="AY123" i="40"/>
  <c r="AX123" i="40"/>
  <c r="AN123" i="40"/>
  <c r="AM123" i="40"/>
  <c r="AL123" i="40"/>
  <c r="AK123" i="40"/>
  <c r="AJ123" i="40"/>
  <c r="AG123" i="40"/>
  <c r="AD123" i="40"/>
  <c r="Z123" i="40"/>
  <c r="Y123" i="40"/>
  <c r="V123" i="40"/>
  <c r="U123" i="40"/>
  <c r="T123" i="40"/>
  <c r="S123" i="40"/>
  <c r="R123" i="40"/>
  <c r="Q123" i="40"/>
  <c r="AW122" i="40"/>
  <c r="AV122" i="40"/>
  <c r="AU122" i="40"/>
  <c r="AO122" i="40"/>
  <c r="AA122" i="40"/>
  <c r="AR122" i="40" s="1"/>
  <c r="W122" i="40"/>
  <c r="P122" i="40"/>
  <c r="AW121" i="40"/>
  <c r="AU121" i="40"/>
  <c r="AO121" i="40"/>
  <c r="AV121" i="40" s="1"/>
  <c r="AA121" i="40"/>
  <c r="AR121" i="40" s="1"/>
  <c r="P121" i="40"/>
  <c r="AW120" i="40"/>
  <c r="AU120" i="40"/>
  <c r="AR120" i="40"/>
  <c r="AO120" i="40"/>
  <c r="AV120" i="40" s="1"/>
  <c r="AA120" i="40"/>
  <c r="AB120" i="40" s="1"/>
  <c r="W120" i="40"/>
  <c r="AQ120" i="40" s="1"/>
  <c r="P120" i="40"/>
  <c r="AW119" i="40"/>
  <c r="AW123" i="40" s="1"/>
  <c r="AV119" i="40"/>
  <c r="AU119" i="40"/>
  <c r="AO119" i="40"/>
  <c r="AO123" i="40" s="1"/>
  <c r="AA119" i="40"/>
  <c r="W119" i="40"/>
  <c r="AF119" i="40" s="1"/>
  <c r="AT119" i="40" s="1"/>
  <c r="P119" i="40"/>
  <c r="BC118" i="40"/>
  <c r="BB118" i="40"/>
  <c r="BA118" i="40"/>
  <c r="AZ118" i="40"/>
  <c r="AY118" i="40"/>
  <c r="AX118" i="40"/>
  <c r="AU118" i="40"/>
  <c r="AO118" i="40"/>
  <c r="AN118" i="40"/>
  <c r="AM118" i="40"/>
  <c r="AL118" i="40"/>
  <c r="AK118" i="40"/>
  <c r="AJ118" i="40"/>
  <c r="AG118" i="40"/>
  <c r="AD118" i="40"/>
  <c r="Z118" i="40"/>
  <c r="Y118" i="40"/>
  <c r="V118" i="40"/>
  <c r="U118" i="40"/>
  <c r="T118" i="40"/>
  <c r="S118" i="40"/>
  <c r="R118" i="40"/>
  <c r="Q118" i="40"/>
  <c r="AW117" i="40"/>
  <c r="AW118" i="40" s="1"/>
  <c r="AV117" i="40"/>
  <c r="AU117" i="40"/>
  <c r="AO117" i="40"/>
  <c r="AC117" i="40"/>
  <c r="AE117" i="40" s="1"/>
  <c r="AS117" i="40" s="1"/>
  <c r="AA117" i="40"/>
  <c r="AR117" i="40" s="1"/>
  <c r="W117" i="40"/>
  <c r="P117" i="40"/>
  <c r="AW116" i="40"/>
  <c r="AV116" i="40"/>
  <c r="AU116" i="40"/>
  <c r="AR116" i="40"/>
  <c r="AQ116" i="40"/>
  <c r="AO116" i="40"/>
  <c r="AA116" i="40"/>
  <c r="W116" i="40"/>
  <c r="P116" i="40"/>
  <c r="AW115" i="40"/>
  <c r="AU115" i="40"/>
  <c r="AO115" i="40"/>
  <c r="AV115" i="40" s="1"/>
  <c r="AE115" i="40"/>
  <c r="AS115" i="40" s="1"/>
  <c r="AC115" i="40"/>
  <c r="AB115" i="40"/>
  <c r="AA115" i="40"/>
  <c r="AR115" i="40" s="1"/>
  <c r="W115" i="40"/>
  <c r="AF115" i="40" s="1"/>
  <c r="AT115" i="40" s="1"/>
  <c r="P115" i="40"/>
  <c r="P118" i="40" s="1"/>
  <c r="AW114" i="40"/>
  <c r="AV114" i="40"/>
  <c r="AU114" i="40"/>
  <c r="AO114" i="40"/>
  <c r="AA114" i="40"/>
  <c r="AR114" i="40" s="1"/>
  <c r="W114" i="40"/>
  <c r="P114" i="40"/>
  <c r="BC113" i="40"/>
  <c r="BB113" i="40"/>
  <c r="BA113" i="40"/>
  <c r="AZ113" i="40"/>
  <c r="AY113" i="40"/>
  <c r="AX113" i="40"/>
  <c r="AW113" i="40"/>
  <c r="AN113" i="40"/>
  <c r="AM113" i="40"/>
  <c r="AL113" i="40"/>
  <c r="AK113" i="40"/>
  <c r="AJ113" i="40"/>
  <c r="AG113" i="40"/>
  <c r="AD113" i="40"/>
  <c r="AA113" i="40"/>
  <c r="Z113" i="40"/>
  <c r="Y113" i="40"/>
  <c r="V113" i="40"/>
  <c r="U113" i="40"/>
  <c r="T113" i="40"/>
  <c r="S113" i="40"/>
  <c r="R113" i="40"/>
  <c r="Q113" i="40"/>
  <c r="AW112" i="40"/>
  <c r="AU112" i="40"/>
  <c r="AO112" i="40"/>
  <c r="AV112" i="40" s="1"/>
  <c r="AA112" i="40"/>
  <c r="AR112" i="40" s="1"/>
  <c r="P112" i="40"/>
  <c r="W112" i="40" s="1"/>
  <c r="AW111" i="40"/>
  <c r="AV111" i="40"/>
  <c r="AU111" i="40"/>
  <c r="AT111" i="40"/>
  <c r="AQ111" i="40"/>
  <c r="AO111" i="40"/>
  <c r="AF111" i="40"/>
  <c r="AA111" i="40"/>
  <c r="AR111" i="40" s="1"/>
  <c r="W111" i="40"/>
  <c r="P111" i="40"/>
  <c r="AW110" i="40"/>
  <c r="AV110" i="40"/>
  <c r="AU110" i="40"/>
  <c r="AO110" i="40"/>
  <c r="AA110" i="40"/>
  <c r="AR110" i="40" s="1"/>
  <c r="AR113" i="40" s="1"/>
  <c r="P110" i="40"/>
  <c r="AW109" i="40"/>
  <c r="AU109" i="40"/>
  <c r="AU113" i="40" s="1"/>
  <c r="AR109" i="40"/>
  <c r="AO109" i="40"/>
  <c r="AA109" i="40"/>
  <c r="W109" i="40"/>
  <c r="P109" i="40"/>
  <c r="BC108" i="40"/>
  <c r="BB108" i="40"/>
  <c r="BA108" i="40"/>
  <c r="AZ108" i="40"/>
  <c r="AY108" i="40"/>
  <c r="AX108" i="40"/>
  <c r="AU108" i="40"/>
  <c r="AN108" i="40"/>
  <c r="AM108" i="40"/>
  <c r="AL108" i="40"/>
  <c r="AK108" i="40"/>
  <c r="AJ108" i="40"/>
  <c r="AG108" i="40"/>
  <c r="AD108" i="40"/>
  <c r="AA108" i="40"/>
  <c r="Z108" i="40"/>
  <c r="Y108" i="40"/>
  <c r="V108" i="40"/>
  <c r="U108" i="40"/>
  <c r="T108" i="40"/>
  <c r="S108" i="40"/>
  <c r="R108" i="40"/>
  <c r="Q108" i="40"/>
  <c r="AW107" i="40"/>
  <c r="AU107" i="40"/>
  <c r="AQ107" i="40"/>
  <c r="AO107" i="40"/>
  <c r="AV107" i="40" s="1"/>
  <c r="AC107" i="40"/>
  <c r="AE107" i="40" s="1"/>
  <c r="AS107" i="40" s="1"/>
  <c r="AA107" i="40"/>
  <c r="AR107" i="40" s="1"/>
  <c r="P107" i="40"/>
  <c r="W107" i="40" s="1"/>
  <c r="AF107" i="40" s="1"/>
  <c r="AT107" i="40" s="1"/>
  <c r="AW106" i="40"/>
  <c r="AW108" i="40" s="1"/>
  <c r="AU106" i="40"/>
  <c r="AR106" i="40"/>
  <c r="AR108" i="40" s="1"/>
  <c r="AO106" i="40"/>
  <c r="AA106" i="40"/>
  <c r="P106" i="40"/>
  <c r="BC105" i="40"/>
  <c r="BB105" i="40"/>
  <c r="BA105" i="40"/>
  <c r="AZ105" i="40"/>
  <c r="AY105" i="40"/>
  <c r="AX105" i="40"/>
  <c r="AU105" i="40"/>
  <c r="AO105" i="40"/>
  <c r="AN105" i="40"/>
  <c r="AM105" i="40"/>
  <c r="AL105" i="40"/>
  <c r="AK105" i="40"/>
  <c r="AJ105" i="40"/>
  <c r="AG105" i="40"/>
  <c r="AD105" i="40"/>
  <c r="Z105" i="40"/>
  <c r="Y105" i="40"/>
  <c r="V105" i="40"/>
  <c r="U105" i="40"/>
  <c r="T105" i="40"/>
  <c r="S105" i="40"/>
  <c r="R105" i="40"/>
  <c r="Q105" i="40"/>
  <c r="AW104" i="40"/>
  <c r="AV104" i="40"/>
  <c r="AU104" i="40"/>
  <c r="AO104" i="40"/>
  <c r="AF104" i="40"/>
  <c r="AT104" i="40" s="1"/>
  <c r="AC104" i="40"/>
  <c r="AE104" i="40" s="1"/>
  <c r="AS104" i="40" s="1"/>
  <c r="AB104" i="40"/>
  <c r="AH104" i="40" s="1"/>
  <c r="AP104" i="40" s="1"/>
  <c r="AA104" i="40"/>
  <c r="AR104" i="40" s="1"/>
  <c r="P104" i="40"/>
  <c r="W104" i="40" s="1"/>
  <c r="AQ104" i="40" s="1"/>
  <c r="AW103" i="40"/>
  <c r="AV103" i="40"/>
  <c r="AU103" i="40"/>
  <c r="AR103" i="40"/>
  <c r="AR105" i="40" s="1"/>
  <c r="AO103" i="40"/>
  <c r="AA103" i="40"/>
  <c r="P103" i="40"/>
  <c r="P105" i="40" s="1"/>
  <c r="BC102" i="40"/>
  <c r="BB102" i="40"/>
  <c r="BA102" i="40"/>
  <c r="AZ102" i="40"/>
  <c r="AY102" i="40"/>
  <c r="AX102" i="40"/>
  <c r="AU102" i="40"/>
  <c r="AN102" i="40"/>
  <c r="AM102" i="40"/>
  <c r="AL102" i="40"/>
  <c r="AK102" i="40"/>
  <c r="AJ102" i="40"/>
  <c r="AG102" i="40"/>
  <c r="AD102" i="40"/>
  <c r="Z102" i="40"/>
  <c r="Y102" i="40"/>
  <c r="V102" i="40"/>
  <c r="U102" i="40"/>
  <c r="T102" i="40"/>
  <c r="S102" i="40"/>
  <c r="R102" i="40"/>
  <c r="Q102" i="40"/>
  <c r="AW101" i="40"/>
  <c r="AV101" i="40"/>
  <c r="AU101" i="40"/>
  <c r="AQ101" i="40"/>
  <c r="AO101" i="40"/>
  <c r="AF101" i="40"/>
  <c r="AT101" i="40" s="1"/>
  <c r="AB101" i="40"/>
  <c r="AH101" i="40" s="1"/>
  <c r="AP101" i="40" s="1"/>
  <c r="AA101" i="40"/>
  <c r="AR101" i="40" s="1"/>
  <c r="P101" i="40"/>
  <c r="W101" i="40" s="1"/>
  <c r="AC101" i="40" s="1"/>
  <c r="AE101" i="40" s="1"/>
  <c r="AS101" i="40" s="1"/>
  <c r="AW100" i="40"/>
  <c r="AV100" i="40"/>
  <c r="AU100" i="40"/>
  <c r="AR100" i="40"/>
  <c r="AQ100" i="40"/>
  <c r="AO100" i="40"/>
  <c r="AF100" i="40"/>
  <c r="AT100" i="40" s="1"/>
  <c r="AA100" i="40"/>
  <c r="W100" i="40"/>
  <c r="AC100" i="40" s="1"/>
  <c r="AE100" i="40" s="1"/>
  <c r="AS100" i="40" s="1"/>
  <c r="P100" i="40"/>
  <c r="AW99" i="40"/>
  <c r="AV99" i="40"/>
  <c r="AU99" i="40"/>
  <c r="AO99" i="40"/>
  <c r="AC99" i="40"/>
  <c r="AE99" i="40" s="1"/>
  <c r="AS99" i="40" s="1"/>
  <c r="AB99" i="40"/>
  <c r="AA99" i="40"/>
  <c r="AR99" i="40" s="1"/>
  <c r="P99" i="40"/>
  <c r="W99" i="40" s="1"/>
  <c r="AW98" i="40"/>
  <c r="AU98" i="40"/>
  <c r="AR98" i="40"/>
  <c r="AO98" i="40"/>
  <c r="AV98" i="40" s="1"/>
  <c r="AA98" i="40"/>
  <c r="W98" i="40"/>
  <c r="P98" i="40"/>
  <c r="AW97" i="40"/>
  <c r="AW102" i="40" s="1"/>
  <c r="AU97" i="40"/>
  <c r="AO97" i="40"/>
  <c r="AV97" i="40" s="1"/>
  <c r="AV102" i="40" s="1"/>
  <c r="AA97" i="40"/>
  <c r="W97" i="40"/>
  <c r="AQ97" i="40" s="1"/>
  <c r="P97" i="40"/>
  <c r="BC96" i="40"/>
  <c r="BB96" i="40"/>
  <c r="BA96" i="40"/>
  <c r="AZ96" i="40"/>
  <c r="AY96" i="40"/>
  <c r="AX96" i="40"/>
  <c r="AO96" i="40"/>
  <c r="AN96" i="40"/>
  <c r="AM96" i="40"/>
  <c r="AL96" i="40"/>
  <c r="AK96" i="40"/>
  <c r="AJ96" i="40"/>
  <c r="AG96" i="40"/>
  <c r="AD96" i="40"/>
  <c r="Z96" i="40"/>
  <c r="Y96" i="40"/>
  <c r="V96" i="40"/>
  <c r="U96" i="40"/>
  <c r="T96" i="40"/>
  <c r="S96" i="40"/>
  <c r="R96" i="40"/>
  <c r="Q96" i="40"/>
  <c r="AW95" i="40"/>
  <c r="AW96" i="40" s="1"/>
  <c r="AU95" i="40"/>
  <c r="AR95" i="40"/>
  <c r="AR96" i="40" s="1"/>
  <c r="AO95" i="40"/>
  <c r="AV95" i="40" s="1"/>
  <c r="AA95" i="40"/>
  <c r="P95" i="40"/>
  <c r="AW94" i="40"/>
  <c r="AU94" i="40"/>
  <c r="AU96" i="40" s="1"/>
  <c r="AO94" i="40"/>
  <c r="AV94" i="40" s="1"/>
  <c r="AV96" i="40" s="1"/>
  <c r="AA94" i="40"/>
  <c r="AR94" i="40" s="1"/>
  <c r="W94" i="40"/>
  <c r="AQ94" i="40" s="1"/>
  <c r="P94" i="40"/>
  <c r="BC93" i="40"/>
  <c r="BB93" i="40"/>
  <c r="BA93" i="40"/>
  <c r="AZ93" i="40"/>
  <c r="AY93" i="40"/>
  <c r="AX93" i="40"/>
  <c r="AW93" i="40"/>
  <c r="AN93" i="40"/>
  <c r="AM93" i="40"/>
  <c r="AL93" i="40"/>
  <c r="AK93" i="40"/>
  <c r="AJ93" i="40"/>
  <c r="AG93" i="40"/>
  <c r="AD93" i="40"/>
  <c r="Z93" i="40"/>
  <c r="Y93" i="40"/>
  <c r="V93" i="40"/>
  <c r="U93" i="40"/>
  <c r="T93" i="40"/>
  <c r="S93" i="40"/>
  <c r="R93" i="40"/>
  <c r="Q93" i="40"/>
  <c r="P93" i="40"/>
  <c r="AW92" i="40"/>
  <c r="AU92" i="40"/>
  <c r="AR92" i="40"/>
  <c r="AO92" i="40"/>
  <c r="AB92" i="40"/>
  <c r="AA92" i="40"/>
  <c r="P92" i="40"/>
  <c r="W92" i="40" s="1"/>
  <c r="AW91" i="40"/>
  <c r="AU91" i="40"/>
  <c r="AU93" i="40" s="1"/>
  <c r="AQ91" i="40"/>
  <c r="AO91" i="40"/>
  <c r="AV91" i="40" s="1"/>
  <c r="AF91" i="40"/>
  <c r="AE91" i="40"/>
  <c r="AC91" i="40"/>
  <c r="AA91" i="40"/>
  <c r="AR91" i="40" s="1"/>
  <c r="AR93" i="40" s="1"/>
  <c r="W91" i="40"/>
  <c r="P91" i="40"/>
  <c r="BC90" i="40"/>
  <c r="BB90" i="40"/>
  <c r="BA90" i="40"/>
  <c r="AZ90" i="40"/>
  <c r="AY90" i="40"/>
  <c r="AX90" i="40"/>
  <c r="AW90" i="40"/>
  <c r="AO90" i="40"/>
  <c r="AN90" i="40"/>
  <c r="AM90" i="40"/>
  <c r="AL90" i="40"/>
  <c r="AK90" i="40"/>
  <c r="AJ90" i="40"/>
  <c r="AG90" i="40"/>
  <c r="AD90" i="40"/>
  <c r="AA90" i="40"/>
  <c r="Z90" i="40"/>
  <c r="Y90" i="40"/>
  <c r="V90" i="40"/>
  <c r="U90" i="40"/>
  <c r="T90" i="40"/>
  <c r="S90" i="40"/>
  <c r="R90" i="40"/>
  <c r="Q90" i="40"/>
  <c r="AW89" i="40"/>
  <c r="AU89" i="40"/>
  <c r="AU90" i="40" s="1"/>
  <c r="AR89" i="40"/>
  <c r="AR90" i="40" s="1"/>
  <c r="AO89" i="40"/>
  <c r="AV89" i="40" s="1"/>
  <c r="AV90" i="40" s="1"/>
  <c r="AA89" i="40"/>
  <c r="W89" i="40"/>
  <c r="P89" i="40"/>
  <c r="P90" i="40" s="1"/>
  <c r="BC88" i="40"/>
  <c r="BB88" i="40"/>
  <c r="BA88" i="40"/>
  <c r="AZ88" i="40"/>
  <c r="AY88" i="40"/>
  <c r="AX88" i="40"/>
  <c r="AW88" i="40"/>
  <c r="AN88" i="40"/>
  <c r="AM88" i="40"/>
  <c r="AL88" i="40"/>
  <c r="AK88" i="40"/>
  <c r="AJ88" i="40"/>
  <c r="AG88" i="40"/>
  <c r="AD88" i="40"/>
  <c r="AA88" i="40"/>
  <c r="Z88" i="40"/>
  <c r="Y88" i="40"/>
  <c r="V88" i="40"/>
  <c r="U88" i="40"/>
  <c r="T88" i="40"/>
  <c r="S88" i="40"/>
  <c r="R88" i="40"/>
  <c r="Q88" i="40"/>
  <c r="AW87" i="40"/>
  <c r="AU87" i="40"/>
  <c r="AR87" i="40"/>
  <c r="AQ87" i="40"/>
  <c r="AO87" i="40"/>
  <c r="AV87" i="40" s="1"/>
  <c r="AC87" i="40"/>
  <c r="AE87" i="40" s="1"/>
  <c r="AS87" i="40" s="1"/>
  <c r="AA87" i="40"/>
  <c r="P87" i="40"/>
  <c r="W87" i="40" s="1"/>
  <c r="AW86" i="40"/>
  <c r="AU86" i="40"/>
  <c r="AR86" i="40"/>
  <c r="AR88" i="40" s="1"/>
  <c r="AO86" i="40"/>
  <c r="AV86" i="40" s="1"/>
  <c r="AA86" i="40"/>
  <c r="P86" i="40"/>
  <c r="W86" i="40" s="1"/>
  <c r="AW85" i="40"/>
  <c r="AU85" i="40"/>
  <c r="AU88" i="40" s="1"/>
  <c r="AO85" i="40"/>
  <c r="AV85" i="40" s="1"/>
  <c r="AA85" i="40"/>
  <c r="AR85" i="40" s="1"/>
  <c r="W85" i="40"/>
  <c r="AF85" i="40" s="1"/>
  <c r="AT85" i="40" s="1"/>
  <c r="P85" i="40"/>
  <c r="BC84" i="40"/>
  <c r="BB84" i="40"/>
  <c r="BA84" i="40"/>
  <c r="AZ84" i="40"/>
  <c r="AY84" i="40"/>
  <c r="AX84" i="40"/>
  <c r="AN84" i="40"/>
  <c r="AM84" i="40"/>
  <c r="AL84" i="40"/>
  <c r="AK84" i="40"/>
  <c r="AJ84" i="40"/>
  <c r="AG84" i="40"/>
  <c r="AD84" i="40"/>
  <c r="Z84" i="40"/>
  <c r="Y84" i="40"/>
  <c r="V84" i="40"/>
  <c r="U84" i="40"/>
  <c r="T84" i="40"/>
  <c r="S84" i="40"/>
  <c r="R84" i="40"/>
  <c r="Q84" i="40"/>
  <c r="AW83" i="40"/>
  <c r="AW84" i="40" s="1"/>
  <c r="AU83" i="40"/>
  <c r="AR83" i="40"/>
  <c r="AO83" i="40"/>
  <c r="AV83" i="40" s="1"/>
  <c r="AA83" i="40"/>
  <c r="W83" i="40"/>
  <c r="AC83" i="40" s="1"/>
  <c r="AE83" i="40" s="1"/>
  <c r="AS83" i="40" s="1"/>
  <c r="P83" i="40"/>
  <c r="AW82" i="40"/>
  <c r="AU82" i="40"/>
  <c r="AU84" i="40" s="1"/>
  <c r="AO82" i="40"/>
  <c r="AO84" i="40" s="1"/>
  <c r="AA82" i="40"/>
  <c r="AR82" i="40" s="1"/>
  <c r="AR84" i="40" s="1"/>
  <c r="P82" i="40"/>
  <c r="P84" i="40" s="1"/>
  <c r="BC81" i="40"/>
  <c r="BB81" i="40"/>
  <c r="BA81" i="40"/>
  <c r="AZ81" i="40"/>
  <c r="AY81" i="40"/>
  <c r="AX81" i="40"/>
  <c r="AN81" i="40"/>
  <c r="AM81" i="40"/>
  <c r="AL81" i="40"/>
  <c r="AK81" i="40"/>
  <c r="AJ81" i="40"/>
  <c r="AG81" i="40"/>
  <c r="AD81" i="40"/>
  <c r="AA81" i="40"/>
  <c r="Z81" i="40"/>
  <c r="Y81" i="40"/>
  <c r="V81" i="40"/>
  <c r="U81" i="40"/>
  <c r="T81" i="40"/>
  <c r="S81" i="40"/>
  <c r="R81" i="40"/>
  <c r="Q81" i="40"/>
  <c r="AW80" i="40"/>
  <c r="AU80" i="40"/>
  <c r="AR80" i="40"/>
  <c r="AO80" i="40"/>
  <c r="AV80" i="40" s="1"/>
  <c r="AA80" i="40"/>
  <c r="P80" i="40"/>
  <c r="W80" i="40" s="1"/>
  <c r="AF80" i="40" s="1"/>
  <c r="AT80" i="40" s="1"/>
  <c r="AW79" i="40"/>
  <c r="AU79" i="40"/>
  <c r="AR79" i="40"/>
  <c r="AO79" i="40"/>
  <c r="AA79" i="40"/>
  <c r="P79" i="40"/>
  <c r="W79" i="40" s="1"/>
  <c r="AW78" i="40"/>
  <c r="AW81" i="40" s="1"/>
  <c r="AV78" i="40"/>
  <c r="AU78" i="40"/>
  <c r="AO78" i="40"/>
  <c r="AA78" i="40"/>
  <c r="AR78" i="40" s="1"/>
  <c r="AR81" i="40" s="1"/>
  <c r="W78" i="40"/>
  <c r="AQ78" i="40" s="1"/>
  <c r="P78" i="40"/>
  <c r="BC77" i="40"/>
  <c r="BB77" i="40"/>
  <c r="BA77" i="40"/>
  <c r="AZ77" i="40"/>
  <c r="AY77" i="40"/>
  <c r="AX77" i="40"/>
  <c r="AO77" i="40"/>
  <c r="AN77" i="40"/>
  <c r="AM77" i="40"/>
  <c r="AL77" i="40"/>
  <c r="AK77" i="40"/>
  <c r="AJ77" i="40"/>
  <c r="AG77" i="40"/>
  <c r="AD77" i="40"/>
  <c r="Z77" i="40"/>
  <c r="Y77" i="40"/>
  <c r="V77" i="40"/>
  <c r="U77" i="40"/>
  <c r="T77" i="40"/>
  <c r="S77" i="40"/>
  <c r="R77" i="40"/>
  <c r="Q77" i="40"/>
  <c r="AW76" i="40"/>
  <c r="AW77" i="40" s="1"/>
  <c r="AU76" i="40"/>
  <c r="AU77" i="40" s="1"/>
  <c r="AR76" i="40"/>
  <c r="AO76" i="40"/>
  <c r="AV76" i="40" s="1"/>
  <c r="AA76" i="40"/>
  <c r="P76" i="40"/>
  <c r="W76" i="40" s="1"/>
  <c r="AW75" i="40"/>
  <c r="AV75" i="40"/>
  <c r="AV77" i="40" s="1"/>
  <c r="AU75" i="40"/>
  <c r="AO75" i="40"/>
  <c r="AA75" i="40"/>
  <c r="W75" i="40"/>
  <c r="P75" i="40"/>
  <c r="P77" i="40" s="1"/>
  <c r="BC74" i="40"/>
  <c r="BB74" i="40"/>
  <c r="BA74" i="40"/>
  <c r="AZ74" i="40"/>
  <c r="AY74" i="40"/>
  <c r="AX74" i="40"/>
  <c r="AW74" i="40"/>
  <c r="AN74" i="40"/>
  <c r="AM74" i="40"/>
  <c r="AL74" i="40"/>
  <c r="AK74" i="40"/>
  <c r="AJ74" i="40"/>
  <c r="AG74" i="40"/>
  <c r="AD74" i="40"/>
  <c r="Z74" i="40"/>
  <c r="Y74" i="40"/>
  <c r="V74" i="40"/>
  <c r="U74" i="40"/>
  <c r="T74" i="40"/>
  <c r="S74" i="40"/>
  <c r="R74" i="40"/>
  <c r="Q74" i="40"/>
  <c r="AW73" i="40"/>
  <c r="AU73" i="40"/>
  <c r="AR73" i="40"/>
  <c r="AO73" i="40"/>
  <c r="AV73" i="40" s="1"/>
  <c r="AA73" i="40"/>
  <c r="W73" i="40"/>
  <c r="P73" i="40"/>
  <c r="AW72" i="40"/>
  <c r="AU72" i="40"/>
  <c r="AO72" i="40"/>
  <c r="AV72" i="40" s="1"/>
  <c r="AA72" i="40"/>
  <c r="AR72" i="40" s="1"/>
  <c r="P72" i="40"/>
  <c r="W72" i="40" s="1"/>
  <c r="AW71" i="40"/>
  <c r="AU71" i="40"/>
  <c r="AT71" i="40"/>
  <c r="AO71" i="40"/>
  <c r="AV71" i="40" s="1"/>
  <c r="AF71" i="40"/>
  <c r="AB71" i="40"/>
  <c r="AH71" i="40" s="1"/>
  <c r="AP71" i="40" s="1"/>
  <c r="AA71" i="40"/>
  <c r="AR71" i="40" s="1"/>
  <c r="W71" i="40"/>
  <c r="AC71" i="40" s="1"/>
  <c r="AE71" i="40" s="1"/>
  <c r="AS71" i="40" s="1"/>
  <c r="P71" i="40"/>
  <c r="AW70" i="40"/>
  <c r="AU70" i="40"/>
  <c r="AR70" i="40"/>
  <c r="AR74" i="40" s="1"/>
  <c r="AO70" i="40"/>
  <c r="AV70" i="40" s="1"/>
  <c r="AA70" i="40"/>
  <c r="AA74" i="40" s="1"/>
  <c r="W70" i="40"/>
  <c r="AQ70" i="40" s="1"/>
  <c r="P70" i="40"/>
  <c r="BC69" i="40"/>
  <c r="BB69" i="40"/>
  <c r="BA69" i="40"/>
  <c r="AZ69" i="40"/>
  <c r="AY69" i="40"/>
  <c r="AX69" i="40"/>
  <c r="AW69" i="40"/>
  <c r="AN69" i="40"/>
  <c r="AM69" i="40"/>
  <c r="AL69" i="40"/>
  <c r="AK69" i="40"/>
  <c r="AJ69" i="40"/>
  <c r="AG69" i="40"/>
  <c r="AD69" i="40"/>
  <c r="AA69" i="40"/>
  <c r="Z69" i="40"/>
  <c r="Y69" i="40"/>
  <c r="V69" i="40"/>
  <c r="U69" i="40"/>
  <c r="T69" i="40"/>
  <c r="S69" i="40"/>
  <c r="R69" i="40"/>
  <c r="Q69" i="40"/>
  <c r="AW68" i="40"/>
  <c r="AU68" i="40"/>
  <c r="AO68" i="40"/>
  <c r="AV68" i="40" s="1"/>
  <c r="AA68" i="40"/>
  <c r="AR68" i="40" s="1"/>
  <c r="W68" i="40"/>
  <c r="AQ68" i="40" s="1"/>
  <c r="P68" i="40"/>
  <c r="AW67" i="40"/>
  <c r="AU67" i="40"/>
  <c r="AO67" i="40"/>
  <c r="AV67" i="40" s="1"/>
  <c r="AC67" i="40"/>
  <c r="AE67" i="40" s="1"/>
  <c r="AS67" i="40" s="1"/>
  <c r="AA67" i="40"/>
  <c r="AR67" i="40" s="1"/>
  <c r="P67" i="40"/>
  <c r="W67" i="40" s="1"/>
  <c r="AW66" i="40"/>
  <c r="AV66" i="40"/>
  <c r="AU66" i="40"/>
  <c r="AO66" i="40"/>
  <c r="AA66" i="40"/>
  <c r="AR66" i="40" s="1"/>
  <c r="P66" i="40"/>
  <c r="AW65" i="40"/>
  <c r="AU65" i="40"/>
  <c r="AU69" i="40" s="1"/>
  <c r="AO65" i="40"/>
  <c r="AV65" i="40" s="1"/>
  <c r="AA65" i="40"/>
  <c r="AR65" i="40" s="1"/>
  <c r="AR69" i="40" s="1"/>
  <c r="W65" i="40"/>
  <c r="AQ65" i="40" s="1"/>
  <c r="P65" i="40"/>
  <c r="BC64" i="40"/>
  <c r="BB64" i="40"/>
  <c r="BA64" i="40"/>
  <c r="AZ64" i="40"/>
  <c r="AY64" i="40"/>
  <c r="AX64" i="40"/>
  <c r="AN64" i="40"/>
  <c r="AM64" i="40"/>
  <c r="AL64" i="40"/>
  <c r="AK64" i="40"/>
  <c r="AJ64" i="40"/>
  <c r="AG64" i="40"/>
  <c r="AD64" i="40"/>
  <c r="Z64" i="40"/>
  <c r="Y64" i="40"/>
  <c r="V64" i="40"/>
  <c r="U64" i="40"/>
  <c r="T64" i="40"/>
  <c r="S64" i="40"/>
  <c r="R64" i="40"/>
  <c r="Q64" i="40"/>
  <c r="AW63" i="40"/>
  <c r="AU63" i="40"/>
  <c r="AO63" i="40"/>
  <c r="AV63" i="40" s="1"/>
  <c r="AC63" i="40"/>
  <c r="AE63" i="40" s="1"/>
  <c r="AS63" i="40" s="1"/>
  <c r="AA63" i="40"/>
  <c r="AR63" i="40" s="1"/>
  <c r="P63" i="40"/>
  <c r="W63" i="40" s="1"/>
  <c r="AW62" i="40"/>
  <c r="AU62" i="40"/>
  <c r="AO62" i="40"/>
  <c r="AV62" i="40" s="1"/>
  <c r="AF62" i="40"/>
  <c r="AT62" i="40" s="1"/>
  <c r="AB62" i="40"/>
  <c r="AH62" i="40" s="1"/>
  <c r="AP62" i="40" s="1"/>
  <c r="AA62" i="40"/>
  <c r="AR62" i="40" s="1"/>
  <c r="W62" i="40"/>
  <c r="AC62" i="40" s="1"/>
  <c r="AE62" i="40" s="1"/>
  <c r="AS62" i="40" s="1"/>
  <c r="P62" i="40"/>
  <c r="AW61" i="40"/>
  <c r="AV61" i="40"/>
  <c r="AU61" i="40"/>
  <c r="AQ61" i="40"/>
  <c r="AO61" i="40"/>
  <c r="AF61" i="40"/>
  <c r="AT61" i="40" s="1"/>
  <c r="AC61" i="40"/>
  <c r="AE61" i="40" s="1"/>
  <c r="AS61" i="40" s="1"/>
  <c r="AA61" i="40"/>
  <c r="AR61" i="40" s="1"/>
  <c r="W61" i="40"/>
  <c r="P61" i="40"/>
  <c r="AW60" i="40"/>
  <c r="AW64" i="40" s="1"/>
  <c r="AU60" i="40"/>
  <c r="AO60" i="40"/>
  <c r="AV60" i="40" s="1"/>
  <c r="AV64" i="40" s="1"/>
  <c r="AA60" i="40"/>
  <c r="AA64" i="40" s="1"/>
  <c r="P60" i="40"/>
  <c r="W60" i="40" s="1"/>
  <c r="AB60" i="40" s="1"/>
  <c r="BC59" i="40"/>
  <c r="BB59" i="40"/>
  <c r="BA59" i="40"/>
  <c r="AZ59" i="40"/>
  <c r="AY59" i="40"/>
  <c r="AX59" i="40"/>
  <c r="AN59" i="40"/>
  <c r="AM59" i="40"/>
  <c r="AL59" i="40"/>
  <c r="AK59" i="40"/>
  <c r="AJ59" i="40"/>
  <c r="AG59" i="40"/>
  <c r="AD59" i="40"/>
  <c r="Z59" i="40"/>
  <c r="Y59" i="40"/>
  <c r="V59" i="40"/>
  <c r="U59" i="40"/>
  <c r="T59" i="40"/>
  <c r="S59" i="40"/>
  <c r="R59" i="40"/>
  <c r="Q59" i="40"/>
  <c r="AW58" i="40"/>
  <c r="AV58" i="40"/>
  <c r="AU58" i="40"/>
  <c r="AS58" i="40"/>
  <c r="AQ58" i="40"/>
  <c r="AO58" i="40"/>
  <c r="AF58" i="40"/>
  <c r="AT58" i="40" s="1"/>
  <c r="AC58" i="40"/>
  <c r="AE58" i="40" s="1"/>
  <c r="AA58" i="40"/>
  <c r="AR58" i="40" s="1"/>
  <c r="W58" i="40"/>
  <c r="P58" i="40"/>
  <c r="AW57" i="40"/>
  <c r="AV57" i="40"/>
  <c r="AU57" i="40"/>
  <c r="AQ57" i="40"/>
  <c r="AO57" i="40"/>
  <c r="AF57" i="40"/>
  <c r="AT57" i="40" s="1"/>
  <c r="AA57" i="40"/>
  <c r="AR57" i="40" s="1"/>
  <c r="W57" i="40"/>
  <c r="P57" i="40"/>
  <c r="P59" i="40" s="1"/>
  <c r="AW56" i="40"/>
  <c r="AV56" i="40"/>
  <c r="AU56" i="40"/>
  <c r="AQ56" i="40"/>
  <c r="AO56" i="40"/>
  <c r="AA56" i="40"/>
  <c r="AR56" i="40" s="1"/>
  <c r="W56" i="40"/>
  <c r="AB56" i="40" s="1"/>
  <c r="P56" i="40"/>
  <c r="AW55" i="40"/>
  <c r="AW59" i="40" s="1"/>
  <c r="AU55" i="40"/>
  <c r="AU59" i="40" s="1"/>
  <c r="AR55" i="40"/>
  <c r="AO55" i="40"/>
  <c r="AC55" i="40"/>
  <c r="AE55" i="40" s="1"/>
  <c r="AS55" i="40" s="1"/>
  <c r="AB55" i="40"/>
  <c r="AA55" i="40"/>
  <c r="AA59" i="40" s="1"/>
  <c r="P55" i="40"/>
  <c r="W55" i="40" s="1"/>
  <c r="AQ55" i="40" s="1"/>
  <c r="AQ59" i="40" s="1"/>
  <c r="BC54" i="40"/>
  <c r="BB54" i="40"/>
  <c r="BA54" i="40"/>
  <c r="AZ54" i="40"/>
  <c r="AY54" i="40"/>
  <c r="AX54" i="40"/>
  <c r="AN54" i="40"/>
  <c r="AM54" i="40"/>
  <c r="AL54" i="40"/>
  <c r="AK54" i="40"/>
  <c r="AJ54" i="40"/>
  <c r="AG54" i="40"/>
  <c r="AD54" i="40"/>
  <c r="Z54" i="40"/>
  <c r="Y54" i="40"/>
  <c r="V54" i="40"/>
  <c r="U54" i="40"/>
  <c r="T54" i="40"/>
  <c r="S54" i="40"/>
  <c r="R54" i="40"/>
  <c r="Q54" i="40"/>
  <c r="P54" i="40"/>
  <c r="AW53" i="40"/>
  <c r="AV53" i="40"/>
  <c r="AU53" i="40"/>
  <c r="AQ53" i="40"/>
  <c r="AO53" i="40"/>
  <c r="AA53" i="40"/>
  <c r="AR53" i="40" s="1"/>
  <c r="W53" i="40"/>
  <c r="AB53" i="40" s="1"/>
  <c r="P53" i="40"/>
  <c r="AW52" i="40"/>
  <c r="AU52" i="40"/>
  <c r="AR52" i="40"/>
  <c r="AO52" i="40"/>
  <c r="AV52" i="40" s="1"/>
  <c r="AC52" i="40"/>
  <c r="AE52" i="40" s="1"/>
  <c r="AS52" i="40" s="1"/>
  <c r="AB52" i="40"/>
  <c r="AA52" i="40"/>
  <c r="P52" i="40"/>
  <c r="W52" i="40" s="1"/>
  <c r="AF52" i="40" s="1"/>
  <c r="AT52" i="40" s="1"/>
  <c r="AW51" i="40"/>
  <c r="AV51" i="40"/>
  <c r="AU51" i="40"/>
  <c r="AR51" i="40"/>
  <c r="AO51" i="40"/>
  <c r="AC51" i="40"/>
  <c r="AA51" i="40"/>
  <c r="W51" i="40"/>
  <c r="P51" i="40"/>
  <c r="AW50" i="40"/>
  <c r="AU50" i="40"/>
  <c r="AU54" i="40" s="1"/>
  <c r="AO50" i="40"/>
  <c r="AA50" i="40"/>
  <c r="AR50" i="40" s="1"/>
  <c r="AR54" i="40" s="1"/>
  <c r="P50" i="40"/>
  <c r="W50" i="40" s="1"/>
  <c r="AF50" i="40" s="1"/>
  <c r="AT50" i="40" s="1"/>
  <c r="BC49" i="40"/>
  <c r="BB49" i="40"/>
  <c r="BA49" i="40"/>
  <c r="AZ49" i="40"/>
  <c r="AY49" i="40"/>
  <c r="AX49" i="40"/>
  <c r="AN49" i="40"/>
  <c r="AM49" i="40"/>
  <c r="AL49" i="40"/>
  <c r="AK49" i="40"/>
  <c r="AJ49" i="40"/>
  <c r="AG49" i="40"/>
  <c r="AD49" i="40"/>
  <c r="AA49" i="40"/>
  <c r="Z49" i="40"/>
  <c r="Y49" i="40"/>
  <c r="V49" i="40"/>
  <c r="U49" i="40"/>
  <c r="T49" i="40"/>
  <c r="S49" i="40"/>
  <c r="R49" i="40"/>
  <c r="Q49" i="40"/>
  <c r="P49" i="40"/>
  <c r="AW48" i="40"/>
  <c r="AW146" i="40" s="1"/>
  <c r="AV48" i="40"/>
  <c r="AU48" i="40"/>
  <c r="AU146" i="40" s="1"/>
  <c r="AR48" i="40"/>
  <c r="AR146" i="40" s="1"/>
  <c r="AO48" i="40"/>
  <c r="AO146" i="40" s="1"/>
  <c r="AA48" i="40"/>
  <c r="AA146" i="40" s="1"/>
  <c r="W48" i="40"/>
  <c r="P48" i="40"/>
  <c r="P146" i="40" s="1"/>
  <c r="BC47" i="40"/>
  <c r="BB47" i="40"/>
  <c r="BA47" i="40"/>
  <c r="AZ47" i="40"/>
  <c r="AY47" i="40"/>
  <c r="AX47" i="40"/>
  <c r="AN47" i="40"/>
  <c r="AM47" i="40"/>
  <c r="AL47" i="40"/>
  <c r="AK47" i="40"/>
  <c r="AJ47" i="40"/>
  <c r="AG47" i="40"/>
  <c r="AD47" i="40"/>
  <c r="Z47" i="40"/>
  <c r="Y47" i="40"/>
  <c r="V47" i="40"/>
  <c r="U47" i="40"/>
  <c r="T47" i="40"/>
  <c r="S47" i="40"/>
  <c r="R47" i="40"/>
  <c r="Q47" i="40"/>
  <c r="AW46" i="40"/>
  <c r="AU46" i="40"/>
  <c r="AR46" i="40"/>
  <c r="AO46" i="40"/>
  <c r="AV46" i="40" s="1"/>
  <c r="AA46" i="40"/>
  <c r="P46" i="40"/>
  <c r="W46" i="40" s="1"/>
  <c r="AQ46" i="40" s="1"/>
  <c r="AW45" i="40"/>
  <c r="AV45" i="40"/>
  <c r="AU45" i="40"/>
  <c r="AR45" i="40"/>
  <c r="AO45" i="40"/>
  <c r="AC45" i="40"/>
  <c r="AE45" i="40" s="1"/>
  <c r="AS45" i="40" s="1"/>
  <c r="AB45" i="40"/>
  <c r="AA45" i="40"/>
  <c r="W45" i="40"/>
  <c r="P45" i="40"/>
  <c r="AW44" i="40"/>
  <c r="AW47" i="40" s="1"/>
  <c r="AU44" i="40"/>
  <c r="AQ44" i="40"/>
  <c r="AO44" i="40"/>
  <c r="AV44" i="40" s="1"/>
  <c r="AC44" i="40"/>
  <c r="AE44" i="40" s="1"/>
  <c r="AS44" i="40" s="1"/>
  <c r="AA44" i="40"/>
  <c r="AR44" i="40" s="1"/>
  <c r="P44" i="40"/>
  <c r="W44" i="40" s="1"/>
  <c r="AB44" i="40" s="1"/>
  <c r="AW43" i="40"/>
  <c r="AV43" i="40"/>
  <c r="AU43" i="40"/>
  <c r="AR43" i="40"/>
  <c r="AO43" i="40"/>
  <c r="AF43" i="40"/>
  <c r="AT43" i="40" s="1"/>
  <c r="AB43" i="40"/>
  <c r="AA43" i="40"/>
  <c r="W43" i="40"/>
  <c r="P43" i="40"/>
  <c r="AW42" i="40"/>
  <c r="AV42" i="40"/>
  <c r="AU42" i="40"/>
  <c r="AU47" i="40" s="1"/>
  <c r="AS42" i="40"/>
  <c r="AQ42" i="40"/>
  <c r="AO42" i="40"/>
  <c r="AC42" i="40"/>
  <c r="AE42" i="40" s="1"/>
  <c r="AA42" i="40"/>
  <c r="AB42" i="40" s="1"/>
  <c r="AH42" i="40" s="1"/>
  <c r="AP42" i="40" s="1"/>
  <c r="P42" i="40"/>
  <c r="W42" i="40" s="1"/>
  <c r="AF42" i="40" s="1"/>
  <c r="AT42" i="40" s="1"/>
  <c r="AW41" i="40"/>
  <c r="AU41" i="40"/>
  <c r="AR41" i="40"/>
  <c r="AO41" i="40"/>
  <c r="AO47" i="40" s="1"/>
  <c r="AA41" i="40"/>
  <c r="P41" i="40"/>
  <c r="BC40" i="40"/>
  <c r="BB40" i="40"/>
  <c r="BA40" i="40"/>
  <c r="AZ40" i="40"/>
  <c r="AY40" i="40"/>
  <c r="AX40" i="40"/>
  <c r="AN40" i="40"/>
  <c r="AM40" i="40"/>
  <c r="AL40" i="40"/>
  <c r="AK40" i="40"/>
  <c r="AJ40" i="40"/>
  <c r="AG40" i="40"/>
  <c r="AD40" i="40"/>
  <c r="Z40" i="40"/>
  <c r="Y40" i="40"/>
  <c r="V40" i="40"/>
  <c r="U40" i="40"/>
  <c r="T40" i="40"/>
  <c r="S40" i="40"/>
  <c r="R40" i="40"/>
  <c r="Q40" i="40"/>
  <c r="AW39" i="40"/>
  <c r="AV39" i="40"/>
  <c r="AU39" i="40"/>
  <c r="AR39" i="40"/>
  <c r="AO39" i="40"/>
  <c r="AC39" i="40"/>
  <c r="AE39" i="40" s="1"/>
  <c r="AS39" i="40" s="1"/>
  <c r="AA39" i="40"/>
  <c r="P39" i="40"/>
  <c r="W39" i="40" s="1"/>
  <c r="AB39" i="40" s="1"/>
  <c r="AW38" i="40"/>
  <c r="AU38" i="40"/>
  <c r="AR38" i="40"/>
  <c r="AO38" i="40"/>
  <c r="AV38" i="40" s="1"/>
  <c r="AA38" i="40"/>
  <c r="P38" i="40"/>
  <c r="W38" i="40" s="1"/>
  <c r="AW37" i="40"/>
  <c r="AW40" i="40" s="1"/>
  <c r="AU37" i="40"/>
  <c r="AO37" i="40"/>
  <c r="AV37" i="40" s="1"/>
  <c r="AF37" i="40"/>
  <c r="AT37" i="40" s="1"/>
  <c r="AC37" i="40"/>
  <c r="AE37" i="40" s="1"/>
  <c r="AS37" i="40" s="1"/>
  <c r="AA37" i="40"/>
  <c r="AR37" i="40" s="1"/>
  <c r="W37" i="40"/>
  <c r="AB37" i="40" s="1"/>
  <c r="P37" i="40"/>
  <c r="AW36" i="40"/>
  <c r="AV36" i="40"/>
  <c r="AU36" i="40"/>
  <c r="AO36" i="40"/>
  <c r="AE36" i="40"/>
  <c r="AS36" i="40" s="1"/>
  <c r="AA36" i="40"/>
  <c r="AB36" i="40" s="1"/>
  <c r="W36" i="40"/>
  <c r="AC36" i="40" s="1"/>
  <c r="P36" i="40"/>
  <c r="AW35" i="40"/>
  <c r="AU35" i="40"/>
  <c r="AU40" i="40" s="1"/>
  <c r="AR35" i="40"/>
  <c r="AO35" i="40"/>
  <c r="AO40" i="40" s="1"/>
  <c r="AA35" i="40"/>
  <c r="AA40" i="40" s="1"/>
  <c r="P35" i="40"/>
  <c r="BC34" i="40"/>
  <c r="BB34" i="40"/>
  <c r="BA34" i="40"/>
  <c r="AZ34" i="40"/>
  <c r="AY34" i="40"/>
  <c r="AX34" i="40"/>
  <c r="AN34" i="40"/>
  <c r="AM34" i="40"/>
  <c r="AL34" i="40"/>
  <c r="AK34" i="40"/>
  <c r="AJ34" i="40"/>
  <c r="AG34" i="40"/>
  <c r="AD34" i="40"/>
  <c r="Z34" i="40"/>
  <c r="Y34" i="40"/>
  <c r="V34" i="40"/>
  <c r="U34" i="40"/>
  <c r="S34" i="40"/>
  <c r="R34" i="40"/>
  <c r="Q34" i="40"/>
  <c r="AW33" i="40"/>
  <c r="AV33" i="40"/>
  <c r="AU33" i="40"/>
  <c r="AO33" i="40"/>
  <c r="AA33" i="40"/>
  <c r="AR33" i="40" s="1"/>
  <c r="W33" i="40"/>
  <c r="AC33" i="40" s="1"/>
  <c r="AE33" i="40" s="1"/>
  <c r="AS33" i="40" s="1"/>
  <c r="P33" i="40"/>
  <c r="AW32" i="40"/>
  <c r="AU32" i="40"/>
  <c r="AO32" i="40"/>
  <c r="AV32" i="40" s="1"/>
  <c r="AF32" i="40"/>
  <c r="AT32" i="40" s="1"/>
  <c r="AA32" i="40"/>
  <c r="P32" i="40"/>
  <c r="W32" i="40" s="1"/>
  <c r="AC32" i="40" s="1"/>
  <c r="AE32" i="40" s="1"/>
  <c r="AS32" i="40" s="1"/>
  <c r="AW31" i="40"/>
  <c r="AU31" i="40"/>
  <c r="AR31" i="40"/>
  <c r="AO31" i="40"/>
  <c r="AV31" i="40" s="1"/>
  <c r="AA31" i="40"/>
  <c r="P31" i="40"/>
  <c r="W31" i="40" s="1"/>
  <c r="AW30" i="40"/>
  <c r="AU30" i="40"/>
  <c r="AU140" i="40" s="1"/>
  <c r="AO30" i="40"/>
  <c r="AA30" i="40"/>
  <c r="W30" i="40"/>
  <c r="AF30" i="40" s="1"/>
  <c r="P30" i="40"/>
  <c r="P140" i="40" s="1"/>
  <c r="BC29" i="40"/>
  <c r="BB29" i="40"/>
  <c r="BA29" i="40"/>
  <c r="AZ29" i="40"/>
  <c r="AY29" i="40"/>
  <c r="AX29" i="40"/>
  <c r="AN29" i="40"/>
  <c r="AM29" i="40"/>
  <c r="AL29" i="40"/>
  <c r="AK29" i="40"/>
  <c r="AJ29" i="40"/>
  <c r="AG29" i="40"/>
  <c r="AD29" i="40"/>
  <c r="Z29" i="40"/>
  <c r="Y29" i="40"/>
  <c r="V29" i="40"/>
  <c r="U29" i="40"/>
  <c r="T29" i="40"/>
  <c r="S29" i="40"/>
  <c r="R29" i="40"/>
  <c r="Q29" i="40"/>
  <c r="AW28" i="40"/>
  <c r="AV28" i="40"/>
  <c r="AU28" i="40"/>
  <c r="AO28" i="40"/>
  <c r="AO145" i="40" s="1"/>
  <c r="AA28" i="40"/>
  <c r="W28" i="40"/>
  <c r="AB28" i="40" s="1"/>
  <c r="P28" i="40"/>
  <c r="AW27" i="40"/>
  <c r="AW142" i="40" s="1"/>
  <c r="AU27" i="40"/>
  <c r="AU142" i="40" s="1"/>
  <c r="AO27" i="40"/>
  <c r="AA27" i="40"/>
  <c r="AA142" i="40" s="1"/>
  <c r="P27" i="40"/>
  <c r="P142" i="40" s="1"/>
  <c r="AW26" i="40"/>
  <c r="AV26" i="40"/>
  <c r="AU26" i="40"/>
  <c r="AR26" i="40"/>
  <c r="AO26" i="40"/>
  <c r="AA26" i="40"/>
  <c r="W26" i="40"/>
  <c r="AF26" i="40" s="1"/>
  <c r="AT26" i="40" s="1"/>
  <c r="P26" i="40"/>
  <c r="AW25" i="40"/>
  <c r="AU25" i="40"/>
  <c r="AO25" i="40"/>
  <c r="AV25" i="40" s="1"/>
  <c r="AA25" i="40"/>
  <c r="AR25" i="40" s="1"/>
  <c r="P25" i="40"/>
  <c r="W25" i="40" s="1"/>
  <c r="AW24" i="40"/>
  <c r="AU24" i="40"/>
  <c r="AR24" i="40"/>
  <c r="AO24" i="40"/>
  <c r="AV24" i="40" s="1"/>
  <c r="AB24" i="40"/>
  <c r="AA24" i="40"/>
  <c r="W24" i="40"/>
  <c r="AQ24" i="40" s="1"/>
  <c r="P24" i="40"/>
  <c r="AW23" i="40"/>
  <c r="AU23" i="40"/>
  <c r="AO23" i="40"/>
  <c r="AA23" i="40"/>
  <c r="AA29" i="40" s="1"/>
  <c r="P23" i="40"/>
  <c r="P139" i="40" s="1"/>
  <c r="BC22" i="40"/>
  <c r="BB22" i="40"/>
  <c r="BA22" i="40"/>
  <c r="AZ22" i="40"/>
  <c r="AY22" i="40"/>
  <c r="AX22" i="40"/>
  <c r="AN22" i="40"/>
  <c r="AM22" i="40"/>
  <c r="AL22" i="40"/>
  <c r="AK22" i="40"/>
  <c r="AJ22" i="40"/>
  <c r="AG22" i="40"/>
  <c r="AD22" i="40"/>
  <c r="AA22" i="40"/>
  <c r="Z22" i="40"/>
  <c r="Y22" i="40"/>
  <c r="V22" i="40"/>
  <c r="U22" i="40"/>
  <c r="T22" i="40"/>
  <c r="S22" i="40"/>
  <c r="R22" i="40"/>
  <c r="Q22" i="40"/>
  <c r="AW21" i="40"/>
  <c r="AW147" i="40" s="1"/>
  <c r="AV21" i="40"/>
  <c r="AV147" i="40" s="1"/>
  <c r="AU21" i="40"/>
  <c r="AU147" i="40" s="1"/>
  <c r="AR21" i="40"/>
  <c r="AR147" i="40" s="1"/>
  <c r="AO21" i="40"/>
  <c r="AO147" i="40" s="1"/>
  <c r="AA21" i="40"/>
  <c r="AA147" i="40" s="1"/>
  <c r="P21" i="40"/>
  <c r="P147" i="40" s="1"/>
  <c r="BC20" i="40"/>
  <c r="BB20" i="40"/>
  <c r="BA20" i="40"/>
  <c r="AZ20" i="40"/>
  <c r="AY20" i="40"/>
  <c r="AX20" i="40"/>
  <c r="AN20" i="40"/>
  <c r="AM20" i="40"/>
  <c r="AL20" i="40"/>
  <c r="AK20" i="40"/>
  <c r="AJ20" i="40"/>
  <c r="AG20" i="40"/>
  <c r="AD20" i="40"/>
  <c r="Z20" i="40"/>
  <c r="Y20" i="40"/>
  <c r="V20" i="40"/>
  <c r="U20" i="40"/>
  <c r="T20" i="40"/>
  <c r="S20" i="40"/>
  <c r="R20" i="40"/>
  <c r="Q20" i="40"/>
  <c r="AW19" i="40"/>
  <c r="AV19" i="40"/>
  <c r="AU19" i="40"/>
  <c r="AU20" i="40" s="1"/>
  <c r="AO19" i="40"/>
  <c r="AA19" i="40"/>
  <c r="AR19" i="40" s="1"/>
  <c r="P19" i="40"/>
  <c r="W19" i="40" s="1"/>
  <c r="AW18" i="40"/>
  <c r="AW20" i="40" s="1"/>
  <c r="AU18" i="40"/>
  <c r="AR18" i="40"/>
  <c r="AO18" i="40"/>
  <c r="AO20" i="40" s="1"/>
  <c r="AA18" i="40"/>
  <c r="AA20" i="40" s="1"/>
  <c r="P18" i="40"/>
  <c r="P20" i="40" s="1"/>
  <c r="BC17" i="40"/>
  <c r="BB17" i="40"/>
  <c r="BA17" i="40"/>
  <c r="AZ17" i="40"/>
  <c r="AY17" i="40"/>
  <c r="AX17" i="40"/>
  <c r="AN17" i="40"/>
  <c r="AM17" i="40"/>
  <c r="AL17" i="40"/>
  <c r="AK17" i="40"/>
  <c r="AJ17" i="40"/>
  <c r="AG17" i="40"/>
  <c r="AD17" i="40"/>
  <c r="Z17" i="40"/>
  <c r="Y17" i="40"/>
  <c r="V17" i="40"/>
  <c r="U17" i="40"/>
  <c r="T17" i="40"/>
  <c r="S17" i="40"/>
  <c r="R17" i="40"/>
  <c r="Q17" i="40"/>
  <c r="AW16" i="40"/>
  <c r="AV16" i="40"/>
  <c r="AU16" i="40"/>
  <c r="AU17" i="40" s="1"/>
  <c r="AQ16" i="40"/>
  <c r="AO16" i="40"/>
  <c r="AA16" i="40"/>
  <c r="AR16" i="40" s="1"/>
  <c r="P16" i="40"/>
  <c r="W16" i="40" s="1"/>
  <c r="AW15" i="40"/>
  <c r="AW17" i="40" s="1"/>
  <c r="AV15" i="40"/>
  <c r="AV17" i="40" s="1"/>
  <c r="AU15" i="40"/>
  <c r="AR15" i="40"/>
  <c r="AO15" i="40"/>
  <c r="AO17" i="40" s="1"/>
  <c r="AA15" i="40"/>
  <c r="AA17" i="40" s="1"/>
  <c r="P15" i="40"/>
  <c r="P17" i="40" s="1"/>
  <c r="BC14" i="40"/>
  <c r="BB14" i="40"/>
  <c r="BA14" i="40"/>
  <c r="AZ14" i="40"/>
  <c r="AY14" i="40"/>
  <c r="AX14" i="40"/>
  <c r="AN14" i="40"/>
  <c r="AM14" i="40"/>
  <c r="AL14" i="40"/>
  <c r="AK14" i="40"/>
  <c r="AJ14" i="40"/>
  <c r="AG14" i="40"/>
  <c r="AD14" i="40"/>
  <c r="Z14" i="40"/>
  <c r="Y14" i="40"/>
  <c r="V14" i="40"/>
  <c r="U14" i="40"/>
  <c r="T14" i="40"/>
  <c r="S14" i="40"/>
  <c r="R14" i="40"/>
  <c r="Q14" i="40"/>
  <c r="AW13" i="40"/>
  <c r="AV13" i="40"/>
  <c r="AU13" i="40"/>
  <c r="AU14" i="40" s="1"/>
  <c r="AQ13" i="40"/>
  <c r="AO13" i="40"/>
  <c r="AA13" i="40"/>
  <c r="AR13" i="40" s="1"/>
  <c r="P13" i="40"/>
  <c r="W13" i="40" s="1"/>
  <c r="AW12" i="40"/>
  <c r="AW138" i="40" s="1"/>
  <c r="AV12" i="40"/>
  <c r="AU12" i="40"/>
  <c r="AR12" i="40"/>
  <c r="AO12" i="40"/>
  <c r="AO138" i="40" s="1"/>
  <c r="AA12" i="40"/>
  <c r="AA14" i="40" s="1"/>
  <c r="P12" i="40"/>
  <c r="P138" i="40" s="1"/>
  <c r="BC118" i="39"/>
  <c r="BB118" i="39"/>
  <c r="BA118" i="39"/>
  <c r="AZ118" i="39"/>
  <c r="AY118" i="39"/>
  <c r="AX118" i="39"/>
  <c r="AN118" i="39"/>
  <c r="AM118" i="39"/>
  <c r="AL118" i="39"/>
  <c r="AK118" i="39"/>
  <c r="AJ118" i="39"/>
  <c r="AI118" i="39"/>
  <c r="AG118" i="39"/>
  <c r="AD118" i="39"/>
  <c r="Z118" i="39"/>
  <c r="Y118" i="39"/>
  <c r="X118" i="39"/>
  <c r="V118" i="39"/>
  <c r="U118" i="39"/>
  <c r="T118" i="39"/>
  <c r="S118" i="39"/>
  <c r="R118" i="39"/>
  <c r="Q118" i="39"/>
  <c r="O118" i="39"/>
  <c r="N118" i="39"/>
  <c r="M118" i="39"/>
  <c r="L118" i="39"/>
  <c r="K118" i="39"/>
  <c r="J118" i="39"/>
  <c r="I118" i="39"/>
  <c r="BC117" i="39"/>
  <c r="BB117" i="39"/>
  <c r="BA117" i="39"/>
  <c r="AZ117" i="39"/>
  <c r="AY117" i="39"/>
  <c r="AX117" i="39"/>
  <c r="AN117" i="39"/>
  <c r="AM117" i="39"/>
  <c r="AL117" i="39"/>
  <c r="AK117" i="39"/>
  <c r="AJ117" i="39"/>
  <c r="AI117" i="39"/>
  <c r="AG117" i="39"/>
  <c r="AD117" i="39"/>
  <c r="Z117" i="39"/>
  <c r="Y117" i="39"/>
  <c r="X117" i="39"/>
  <c r="V117" i="39"/>
  <c r="U117" i="39"/>
  <c r="T117" i="39"/>
  <c r="S117" i="39"/>
  <c r="R117" i="39"/>
  <c r="Q117" i="39"/>
  <c r="O117" i="39"/>
  <c r="N117" i="39"/>
  <c r="M117" i="39"/>
  <c r="L117" i="39"/>
  <c r="K117" i="39"/>
  <c r="J117" i="39"/>
  <c r="I117" i="39"/>
  <c r="BC116" i="39"/>
  <c r="BB116" i="39"/>
  <c r="BA116" i="39"/>
  <c r="AZ116" i="39"/>
  <c r="AY116" i="39"/>
  <c r="AX116" i="39"/>
  <c r="AN116" i="39"/>
  <c r="AM116" i="39"/>
  <c r="AM108" i="39" s="1"/>
  <c r="AL116" i="39"/>
  <c r="AK116" i="39"/>
  <c r="AJ116" i="39"/>
  <c r="AI116" i="39"/>
  <c r="AG116" i="39"/>
  <c r="AD116" i="39"/>
  <c r="Z116" i="39"/>
  <c r="Y116" i="39"/>
  <c r="X116" i="39"/>
  <c r="V116" i="39"/>
  <c r="U116" i="39"/>
  <c r="T116" i="39"/>
  <c r="S116" i="39"/>
  <c r="R116" i="39"/>
  <c r="Q116" i="39"/>
  <c r="O116" i="39"/>
  <c r="N116" i="39"/>
  <c r="M116" i="39"/>
  <c r="L116" i="39"/>
  <c r="K116" i="39"/>
  <c r="J116" i="39"/>
  <c r="I116" i="39"/>
  <c r="BC115" i="39"/>
  <c r="BB115" i="39"/>
  <c r="BB108" i="39" s="1"/>
  <c r="BA115" i="39"/>
  <c r="AZ115" i="39"/>
  <c r="AY115" i="39"/>
  <c r="AX115" i="39"/>
  <c r="AW115" i="39"/>
  <c r="AV115" i="39"/>
  <c r="AU115" i="39"/>
  <c r="AT115" i="39"/>
  <c r="AS115" i="39"/>
  <c r="AR115" i="39"/>
  <c r="AQ115" i="39"/>
  <c r="AP115" i="39"/>
  <c r="AO115" i="39"/>
  <c r="AN115" i="39"/>
  <c r="AM115" i="39"/>
  <c r="AL115" i="39"/>
  <c r="AL108" i="39" s="1"/>
  <c r="AK115" i="39"/>
  <c r="AJ115" i="39"/>
  <c r="AI115" i="39"/>
  <c r="AH115" i="39"/>
  <c r="AG115" i="39"/>
  <c r="AF115" i="39"/>
  <c r="AE115" i="39"/>
  <c r="AD115" i="39"/>
  <c r="AC115" i="39"/>
  <c r="AB115" i="39"/>
  <c r="AA115" i="39"/>
  <c r="Z115" i="39"/>
  <c r="Y115" i="39"/>
  <c r="X115" i="39"/>
  <c r="W115" i="39"/>
  <c r="V115" i="39"/>
  <c r="V108" i="39" s="1"/>
  <c r="U115" i="39"/>
  <c r="T115" i="39"/>
  <c r="S115" i="39"/>
  <c r="R115" i="39"/>
  <c r="Q115" i="39"/>
  <c r="P115" i="39"/>
  <c r="O115" i="39"/>
  <c r="N115" i="39"/>
  <c r="N108" i="39" s="1"/>
  <c r="M115" i="39"/>
  <c r="L115" i="39"/>
  <c r="K115" i="39"/>
  <c r="J115" i="39"/>
  <c r="I115" i="39"/>
  <c r="BC114" i="39"/>
  <c r="BB114" i="39"/>
  <c r="BA114" i="39"/>
  <c r="BA108" i="39" s="1"/>
  <c r="AZ114" i="39"/>
  <c r="AY114" i="39"/>
  <c r="AX114" i="39"/>
  <c r="AW114" i="39"/>
  <c r="AV114" i="39"/>
  <c r="AU114" i="39"/>
  <c r="AT114" i="39"/>
  <c r="AS114" i="39"/>
  <c r="AR114" i="39"/>
  <c r="AQ114" i="39"/>
  <c r="AP114" i="39"/>
  <c r="AO114" i="39"/>
  <c r="AN114" i="39"/>
  <c r="AM114" i="39"/>
  <c r="AL114" i="39"/>
  <c r="AK114" i="39"/>
  <c r="AJ114" i="39"/>
  <c r="AI114" i="39"/>
  <c r="AH114" i="39"/>
  <c r="AG114" i="39"/>
  <c r="AF114" i="39"/>
  <c r="AE114" i="39"/>
  <c r="AD114" i="39"/>
  <c r="AC114" i="39"/>
  <c r="AB114" i="39"/>
  <c r="AA114" i="39"/>
  <c r="Z114" i="39"/>
  <c r="Y114" i="39"/>
  <c r="X114" i="39"/>
  <c r="W114" i="39"/>
  <c r="V114" i="39"/>
  <c r="U114" i="39"/>
  <c r="U108" i="39" s="1"/>
  <c r="T114" i="39"/>
  <c r="S114" i="39"/>
  <c r="R114" i="39"/>
  <c r="Q114" i="39"/>
  <c r="P114" i="39"/>
  <c r="O114" i="39"/>
  <c r="N114" i="39"/>
  <c r="M114" i="39"/>
  <c r="M108" i="39" s="1"/>
  <c r="L114" i="39"/>
  <c r="K114" i="39"/>
  <c r="J114" i="39"/>
  <c r="I114" i="39"/>
  <c r="BC113" i="39"/>
  <c r="BB113" i="39"/>
  <c r="BA113" i="39"/>
  <c r="AZ113" i="39"/>
  <c r="AZ108" i="39" s="1"/>
  <c r="AY113" i="39"/>
  <c r="AX113" i="39"/>
  <c r="AW113" i="39"/>
  <c r="AV113" i="39"/>
  <c r="AU113" i="39"/>
  <c r="AT113" i="39"/>
  <c r="AS113" i="39"/>
  <c r="AR113" i="39"/>
  <c r="AQ113" i="39"/>
  <c r="AP113" i="39"/>
  <c r="AO113" i="39"/>
  <c r="AN113" i="39"/>
  <c r="AM113" i="39"/>
  <c r="AL113" i="39"/>
  <c r="AK113" i="39"/>
  <c r="AJ113" i="39"/>
  <c r="AJ108" i="39" s="1"/>
  <c r="AI113" i="39"/>
  <c r="AH113" i="39"/>
  <c r="AG113" i="39"/>
  <c r="AF113" i="39"/>
  <c r="AE113" i="39"/>
  <c r="AD113" i="39"/>
  <c r="AC113" i="39"/>
  <c r="AB113" i="39"/>
  <c r="AA113" i="39"/>
  <c r="Z113" i="39"/>
  <c r="Y113" i="39"/>
  <c r="X113" i="39"/>
  <c r="W113" i="39"/>
  <c r="V113" i="39"/>
  <c r="U113" i="39"/>
  <c r="T113" i="39"/>
  <c r="S113" i="39"/>
  <c r="R113" i="39"/>
  <c r="Q113" i="39"/>
  <c r="P113" i="39"/>
  <c r="O113" i="39"/>
  <c r="N113" i="39"/>
  <c r="M113" i="39"/>
  <c r="L113" i="39"/>
  <c r="L108" i="39" s="1"/>
  <c r="K113" i="39"/>
  <c r="J113" i="39"/>
  <c r="I113" i="39"/>
  <c r="BC112" i="39"/>
  <c r="BB112" i="39"/>
  <c r="BA112" i="39"/>
  <c r="AZ112" i="39"/>
  <c r="AY112" i="39"/>
  <c r="AY108" i="39" s="1"/>
  <c r="AX112" i="39"/>
  <c r="AN112" i="39"/>
  <c r="AM112" i="39"/>
  <c r="AL112" i="39"/>
  <c r="AK112" i="39"/>
  <c r="AJ112" i="39"/>
  <c r="AI112" i="39"/>
  <c r="AI108" i="39" s="1"/>
  <c r="AG112" i="39"/>
  <c r="AD112" i="39"/>
  <c r="Z112" i="39"/>
  <c r="Y112" i="39"/>
  <c r="X112" i="39"/>
  <c r="V112" i="39"/>
  <c r="U112" i="39"/>
  <c r="T112" i="39"/>
  <c r="S112" i="39"/>
  <c r="S108" i="39" s="1"/>
  <c r="R112" i="39"/>
  <c r="Q112" i="39"/>
  <c r="O112" i="39"/>
  <c r="N112" i="39"/>
  <c r="M112" i="39"/>
  <c r="L112" i="39"/>
  <c r="K112" i="39"/>
  <c r="J112" i="39"/>
  <c r="I112" i="39"/>
  <c r="BC111" i="39"/>
  <c r="BB111" i="39"/>
  <c r="BA111" i="39"/>
  <c r="AZ111" i="39"/>
  <c r="AY111" i="39"/>
  <c r="AX111" i="39"/>
  <c r="AX108" i="39" s="1"/>
  <c r="AN111" i="39"/>
  <c r="AM111" i="39"/>
  <c r="AL111" i="39"/>
  <c r="AK111" i="39"/>
  <c r="AJ111" i="39"/>
  <c r="AI111" i="39"/>
  <c r="AG111" i="39"/>
  <c r="AD111" i="39"/>
  <c r="Z111" i="39"/>
  <c r="Z108" i="39" s="1"/>
  <c r="Y111" i="39"/>
  <c r="X111" i="39"/>
  <c r="V111" i="39"/>
  <c r="U111" i="39"/>
  <c r="T111" i="39"/>
  <c r="S111" i="39"/>
  <c r="R111" i="39"/>
  <c r="R108" i="39" s="1"/>
  <c r="Q111" i="39"/>
  <c r="O111" i="39"/>
  <c r="N111" i="39"/>
  <c r="M111" i="39"/>
  <c r="L111" i="39"/>
  <c r="K111" i="39"/>
  <c r="J111" i="39"/>
  <c r="J108" i="39" s="1"/>
  <c r="I111" i="39"/>
  <c r="BC110" i="39"/>
  <c r="BB110" i="39"/>
  <c r="BA110" i="39"/>
  <c r="AZ110" i="39"/>
  <c r="AY110" i="39"/>
  <c r="AX110" i="39"/>
  <c r="AN110" i="39"/>
  <c r="AM110" i="39"/>
  <c r="AL110" i="39"/>
  <c r="AK110" i="39"/>
  <c r="AJ110" i="39"/>
  <c r="AI110" i="39"/>
  <c r="AG110" i="39"/>
  <c r="AG108" i="39" s="1"/>
  <c r="AD110" i="39"/>
  <c r="Z110" i="39"/>
  <c r="Y110" i="39"/>
  <c r="Y108" i="39" s="1"/>
  <c r="X110" i="39"/>
  <c r="V110" i="39"/>
  <c r="U110" i="39"/>
  <c r="T110" i="39"/>
  <c r="S110" i="39"/>
  <c r="R110" i="39"/>
  <c r="Q110" i="39"/>
  <c r="O110" i="39"/>
  <c r="N110" i="39"/>
  <c r="M110" i="39"/>
  <c r="L110" i="39"/>
  <c r="K110" i="39"/>
  <c r="J110" i="39"/>
  <c r="I110" i="39"/>
  <c r="BC109" i="39"/>
  <c r="BB109" i="39"/>
  <c r="BA109" i="39"/>
  <c r="AZ109" i="39"/>
  <c r="AY109" i="39"/>
  <c r="AX109" i="39"/>
  <c r="AN109" i="39"/>
  <c r="AN108" i="39" s="1"/>
  <c r="AM109" i="39"/>
  <c r="AL109" i="39"/>
  <c r="AK109" i="39"/>
  <c r="AJ109" i="39"/>
  <c r="AI109" i="39"/>
  <c r="AG109" i="39"/>
  <c r="AD109" i="39"/>
  <c r="Z109" i="39"/>
  <c r="Y109" i="39"/>
  <c r="X109" i="39"/>
  <c r="X108" i="39" s="1"/>
  <c r="V109" i="39"/>
  <c r="U109" i="39"/>
  <c r="T109" i="39"/>
  <c r="S109" i="39"/>
  <c r="R109" i="39"/>
  <c r="Q109" i="39"/>
  <c r="O109" i="39"/>
  <c r="N109" i="39"/>
  <c r="M109" i="39"/>
  <c r="L109" i="39"/>
  <c r="K109" i="39"/>
  <c r="K108" i="39" s="1"/>
  <c r="J109" i="39"/>
  <c r="I109" i="39"/>
  <c r="BC108" i="39"/>
  <c r="O108" i="39"/>
  <c r="O105" i="39"/>
  <c r="N105" i="39"/>
  <c r="M105" i="39"/>
  <c r="L105" i="39"/>
  <c r="K105" i="39"/>
  <c r="J105" i="39"/>
  <c r="I106" i="39" s="1"/>
  <c r="I105" i="39"/>
  <c r="BC104" i="39"/>
  <c r="BB104" i="39"/>
  <c r="BA104" i="39"/>
  <c r="AZ104" i="39"/>
  <c r="AZ105" i="39" s="1"/>
  <c r="AY104" i="39"/>
  <c r="AX104" i="39"/>
  <c r="AW104" i="39"/>
  <c r="AN104" i="39"/>
  <c r="AM104" i="39"/>
  <c r="AL104" i="39"/>
  <c r="AK104" i="39"/>
  <c r="AJ104" i="39"/>
  <c r="AG104" i="39"/>
  <c r="AD104" i="39"/>
  <c r="Z104" i="39"/>
  <c r="Y104" i="39"/>
  <c r="V104" i="39"/>
  <c r="U104" i="39"/>
  <c r="T104" i="39"/>
  <c r="S104" i="39"/>
  <c r="R104" i="39"/>
  <c r="Q104" i="39"/>
  <c r="AW103" i="39"/>
  <c r="AU103" i="39"/>
  <c r="AR103" i="39"/>
  <c r="AO103" i="39"/>
  <c r="AV103" i="39" s="1"/>
  <c r="AA103" i="39"/>
  <c r="P103" i="39"/>
  <c r="W103" i="39" s="1"/>
  <c r="AW102" i="39"/>
  <c r="AU102" i="39"/>
  <c r="AO102" i="39"/>
  <c r="AV102" i="39" s="1"/>
  <c r="AA102" i="39"/>
  <c r="AR102" i="39" s="1"/>
  <c r="W102" i="39"/>
  <c r="P102" i="39"/>
  <c r="AW101" i="39"/>
  <c r="AU101" i="39"/>
  <c r="AU104" i="39" s="1"/>
  <c r="AQ101" i="39"/>
  <c r="AO101" i="39"/>
  <c r="AV101" i="39" s="1"/>
  <c r="AV104" i="39" s="1"/>
  <c r="AA101" i="39"/>
  <c r="W101" i="39"/>
  <c r="AF101" i="39" s="1"/>
  <c r="AT101" i="39" s="1"/>
  <c r="P101" i="39"/>
  <c r="BC100" i="39"/>
  <c r="BB100" i="39"/>
  <c r="BA100" i="39"/>
  <c r="AZ100" i="39"/>
  <c r="AY100" i="39"/>
  <c r="AX100" i="39"/>
  <c r="AN100" i="39"/>
  <c r="AM100" i="39"/>
  <c r="AL100" i="39"/>
  <c r="AK100" i="39"/>
  <c r="AJ100" i="39"/>
  <c r="AG100" i="39"/>
  <c r="AD100" i="39"/>
  <c r="Z100" i="39"/>
  <c r="Y100" i="39"/>
  <c r="V100" i="39"/>
  <c r="U100" i="39"/>
  <c r="T100" i="39"/>
  <c r="S100" i="39"/>
  <c r="R100" i="39"/>
  <c r="Q100" i="39"/>
  <c r="P100" i="39"/>
  <c r="AW99" i="39"/>
  <c r="AW100" i="39" s="1"/>
  <c r="AU99" i="39"/>
  <c r="AO99" i="39"/>
  <c r="AV99" i="39" s="1"/>
  <c r="AA99" i="39"/>
  <c r="AR99" i="39" s="1"/>
  <c r="W99" i="39"/>
  <c r="P99" i="39"/>
  <c r="AW98" i="39"/>
  <c r="AU98" i="39"/>
  <c r="AU100" i="39" s="1"/>
  <c r="AQ98" i="39"/>
  <c r="AO98" i="39"/>
  <c r="AV98" i="39" s="1"/>
  <c r="AV100" i="39" s="1"/>
  <c r="AA98" i="39"/>
  <c r="W98" i="39"/>
  <c r="AF98" i="39" s="1"/>
  <c r="P98" i="39"/>
  <c r="BC97" i="39"/>
  <c r="BB97" i="39"/>
  <c r="BA97" i="39"/>
  <c r="AZ97" i="39"/>
  <c r="AY97" i="39"/>
  <c r="AX97" i="39"/>
  <c r="AN97" i="39"/>
  <c r="AM97" i="39"/>
  <c r="AL97" i="39"/>
  <c r="AK97" i="39"/>
  <c r="AJ97" i="39"/>
  <c r="AG97" i="39"/>
  <c r="AD97" i="39"/>
  <c r="Z97" i="39"/>
  <c r="Y97" i="39"/>
  <c r="V97" i="39"/>
  <c r="U97" i="39"/>
  <c r="T97" i="39"/>
  <c r="S97" i="39"/>
  <c r="R97" i="39"/>
  <c r="Q97" i="39"/>
  <c r="P97" i="39"/>
  <c r="AW96" i="39"/>
  <c r="AW97" i="39" s="1"/>
  <c r="AU96" i="39"/>
  <c r="AO96" i="39"/>
  <c r="AA96" i="39"/>
  <c r="AR96" i="39" s="1"/>
  <c r="P96" i="39"/>
  <c r="W96" i="39" s="1"/>
  <c r="AW95" i="39"/>
  <c r="AU95" i="39"/>
  <c r="AQ95" i="39"/>
  <c r="AO95" i="39"/>
  <c r="AV95" i="39" s="1"/>
  <c r="AA95" i="39"/>
  <c r="AR95" i="39" s="1"/>
  <c r="W95" i="39"/>
  <c r="P95" i="39"/>
  <c r="AW94" i="39"/>
  <c r="AU94" i="39"/>
  <c r="AR94" i="39"/>
  <c r="AQ94" i="39"/>
  <c r="AO94" i="39"/>
  <c r="AV94" i="39" s="1"/>
  <c r="AF94" i="39"/>
  <c r="AT94" i="39" s="1"/>
  <c r="AC94" i="39"/>
  <c r="AE94" i="39" s="1"/>
  <c r="AS94" i="39" s="1"/>
  <c r="AA94" i="39"/>
  <c r="AB94" i="39" s="1"/>
  <c r="AH94" i="39" s="1"/>
  <c r="AP94" i="39" s="1"/>
  <c r="W94" i="39"/>
  <c r="P94" i="39"/>
  <c r="AW93" i="39"/>
  <c r="AV93" i="39"/>
  <c r="AU93" i="39"/>
  <c r="AU97" i="39" s="1"/>
  <c r="AR93" i="39"/>
  <c r="AO93" i="39"/>
  <c r="AA93" i="39"/>
  <c r="W93" i="39"/>
  <c r="AF93" i="39" s="1"/>
  <c r="P93" i="39"/>
  <c r="BC92" i="39"/>
  <c r="BB92" i="39"/>
  <c r="BA92" i="39"/>
  <c r="AZ92" i="39"/>
  <c r="AY92" i="39"/>
  <c r="AX92" i="39"/>
  <c r="AN92" i="39"/>
  <c r="AM92" i="39"/>
  <c r="AL92" i="39"/>
  <c r="AK92" i="39"/>
  <c r="AJ92" i="39"/>
  <c r="AG92" i="39"/>
  <c r="AD92" i="39"/>
  <c r="Z92" i="39"/>
  <c r="Y92" i="39"/>
  <c r="V92" i="39"/>
  <c r="U92" i="39"/>
  <c r="T92" i="39"/>
  <c r="S92" i="39"/>
  <c r="R92" i="39"/>
  <c r="Q92" i="39"/>
  <c r="AW91" i="39"/>
  <c r="AU91" i="39"/>
  <c r="AR91" i="39"/>
  <c r="AR92" i="39" s="1"/>
  <c r="AQ91" i="39"/>
  <c r="AO91" i="39"/>
  <c r="AV91" i="39" s="1"/>
  <c r="AF91" i="39"/>
  <c r="AT91" i="39" s="1"/>
  <c r="AC91" i="39"/>
  <c r="AE91" i="39" s="1"/>
  <c r="AS91" i="39" s="1"/>
  <c r="AA91" i="39"/>
  <c r="AA92" i="39" s="1"/>
  <c r="W91" i="39"/>
  <c r="P91" i="39"/>
  <c r="AW90" i="39"/>
  <c r="AV90" i="39"/>
  <c r="AU90" i="39"/>
  <c r="AR90" i="39"/>
  <c r="AQ90" i="39"/>
  <c r="AO90" i="39"/>
  <c r="AC90" i="39"/>
  <c r="AE90" i="39" s="1"/>
  <c r="AS90" i="39" s="1"/>
  <c r="AB90" i="39"/>
  <c r="AA90" i="39"/>
  <c r="W90" i="39"/>
  <c r="AF90" i="39" s="1"/>
  <c r="AT90" i="39" s="1"/>
  <c r="P90" i="39"/>
  <c r="AW89" i="39"/>
  <c r="AU89" i="39"/>
  <c r="AR89" i="39"/>
  <c r="AO89" i="39"/>
  <c r="AV89" i="39" s="1"/>
  <c r="AA89" i="39"/>
  <c r="P89" i="39"/>
  <c r="W89" i="39" s="1"/>
  <c r="AW88" i="39"/>
  <c r="AW92" i="39" s="1"/>
  <c r="AV88" i="39"/>
  <c r="AV92" i="39" s="1"/>
  <c r="AU88" i="39"/>
  <c r="AU92" i="39" s="1"/>
  <c r="AR88" i="39"/>
  <c r="AO88" i="39"/>
  <c r="AO92" i="39" s="1"/>
  <c r="AF88" i="39"/>
  <c r="AA88" i="39"/>
  <c r="W88" i="39"/>
  <c r="AC88" i="39" s="1"/>
  <c r="P88" i="39"/>
  <c r="P92" i="39" s="1"/>
  <c r="BC87" i="39"/>
  <c r="BB87" i="39"/>
  <c r="BA87" i="39"/>
  <c r="AZ87" i="39"/>
  <c r="AY87" i="39"/>
  <c r="AX87" i="39"/>
  <c r="AN87" i="39"/>
  <c r="AM87" i="39"/>
  <c r="AL87" i="39"/>
  <c r="AK87" i="39"/>
  <c r="AJ87" i="39"/>
  <c r="AG87" i="39"/>
  <c r="AD87" i="39"/>
  <c r="Z87" i="39"/>
  <c r="Y87" i="39"/>
  <c r="V87" i="39"/>
  <c r="U87" i="39"/>
  <c r="T87" i="39"/>
  <c r="S87" i="39"/>
  <c r="R87" i="39"/>
  <c r="Q87" i="39"/>
  <c r="AW86" i="39"/>
  <c r="AU86" i="39"/>
  <c r="AR86" i="39"/>
  <c r="AO86" i="39"/>
  <c r="AV86" i="39" s="1"/>
  <c r="AA86" i="39"/>
  <c r="P86" i="39"/>
  <c r="W86" i="39" s="1"/>
  <c r="AW85" i="39"/>
  <c r="AV85" i="39"/>
  <c r="AU85" i="39"/>
  <c r="AR85" i="39"/>
  <c r="AO85" i="39"/>
  <c r="AF85" i="39"/>
  <c r="AT85" i="39" s="1"/>
  <c r="AA85" i="39"/>
  <c r="W85" i="39"/>
  <c r="AC85" i="39" s="1"/>
  <c r="AE85" i="39" s="1"/>
  <c r="AS85" i="39" s="1"/>
  <c r="P85" i="39"/>
  <c r="AW84" i="39"/>
  <c r="AV84" i="39"/>
  <c r="AU84" i="39"/>
  <c r="AO84" i="39"/>
  <c r="AF84" i="39"/>
  <c r="AT84" i="39" s="1"/>
  <c r="AA84" i="39"/>
  <c r="AR84" i="39" s="1"/>
  <c r="P84" i="39"/>
  <c r="W84" i="39" s="1"/>
  <c r="AW83" i="39"/>
  <c r="AW87" i="39" s="1"/>
  <c r="AV83" i="39"/>
  <c r="AU83" i="39"/>
  <c r="AR83" i="39"/>
  <c r="AR87" i="39" s="1"/>
  <c r="AO83" i="39"/>
  <c r="AO87" i="39" s="1"/>
  <c r="AA83" i="39"/>
  <c r="AA87" i="39" s="1"/>
  <c r="P83" i="39"/>
  <c r="BC82" i="39"/>
  <c r="BB82" i="39"/>
  <c r="BA82" i="39"/>
  <c r="AZ82" i="39"/>
  <c r="AY82" i="39"/>
  <c r="AX82" i="39"/>
  <c r="AU82" i="39"/>
  <c r="AN82" i="39"/>
  <c r="AM82" i="39"/>
  <c r="AL82" i="39"/>
  <c r="AK82" i="39"/>
  <c r="AJ82" i="39"/>
  <c r="AG82" i="39"/>
  <c r="AD82" i="39"/>
  <c r="Z82" i="39"/>
  <c r="Y82" i="39"/>
  <c r="V82" i="39"/>
  <c r="U82" i="39"/>
  <c r="T82" i="39"/>
  <c r="S82" i="39"/>
  <c r="R82" i="39"/>
  <c r="Q82" i="39"/>
  <c r="AW81" i="39"/>
  <c r="AV81" i="39"/>
  <c r="AU81" i="39"/>
  <c r="AQ81" i="39"/>
  <c r="AO81" i="39"/>
  <c r="AA81" i="39"/>
  <c r="AR81" i="39" s="1"/>
  <c r="P81" i="39"/>
  <c r="W81" i="39" s="1"/>
  <c r="AW80" i="39"/>
  <c r="AU80" i="39"/>
  <c r="AR80" i="39"/>
  <c r="AO80" i="39"/>
  <c r="AV80" i="39" s="1"/>
  <c r="AB80" i="39"/>
  <c r="AA80" i="39"/>
  <c r="W80" i="39"/>
  <c r="P80" i="39"/>
  <c r="AW79" i="39"/>
  <c r="AW82" i="39" s="1"/>
  <c r="AU79" i="39"/>
  <c r="AO79" i="39"/>
  <c r="AA79" i="39"/>
  <c r="AR79" i="39" s="1"/>
  <c r="W79" i="39"/>
  <c r="P79" i="39"/>
  <c r="AW78" i="39"/>
  <c r="AU78" i="39"/>
  <c r="AR78" i="39"/>
  <c r="AR82" i="39" s="1"/>
  <c r="AO78" i="39"/>
  <c r="AV78" i="39" s="1"/>
  <c r="AA78" i="39"/>
  <c r="AA82" i="39" s="1"/>
  <c r="W78" i="39"/>
  <c r="P78" i="39"/>
  <c r="P82" i="39" s="1"/>
  <c r="BC77" i="39"/>
  <c r="BB77" i="39"/>
  <c r="BA77" i="39"/>
  <c r="AZ77" i="39"/>
  <c r="AY77" i="39"/>
  <c r="AX77" i="39"/>
  <c r="AO77" i="39"/>
  <c r="AN77" i="39"/>
  <c r="AM77" i="39"/>
  <c r="AL77" i="39"/>
  <c r="AK77" i="39"/>
  <c r="AJ77" i="39"/>
  <c r="AG77" i="39"/>
  <c r="AD77" i="39"/>
  <c r="Z77" i="39"/>
  <c r="Y77" i="39"/>
  <c r="V77" i="39"/>
  <c r="U77" i="39"/>
  <c r="T77" i="39"/>
  <c r="S77" i="39"/>
  <c r="R77" i="39"/>
  <c r="Q77" i="39"/>
  <c r="P77" i="39"/>
  <c r="AW76" i="39"/>
  <c r="AW77" i="39" s="1"/>
  <c r="AU76" i="39"/>
  <c r="AO76" i="39"/>
  <c r="AV76" i="39" s="1"/>
  <c r="AA76" i="39"/>
  <c r="AR76" i="39" s="1"/>
  <c r="W76" i="39"/>
  <c r="P76" i="39"/>
  <c r="AW75" i="39"/>
  <c r="AU75" i="39"/>
  <c r="AQ75" i="39"/>
  <c r="AO75" i="39"/>
  <c r="AV75" i="39" s="1"/>
  <c r="AA75" i="39"/>
  <c r="AR75" i="39" s="1"/>
  <c r="W75" i="39"/>
  <c r="P75" i="39"/>
  <c r="AW74" i="39"/>
  <c r="AU74" i="39"/>
  <c r="AS74" i="39"/>
  <c r="AQ74" i="39"/>
  <c r="AO74" i="39"/>
  <c r="AV74" i="39" s="1"/>
  <c r="AF74" i="39"/>
  <c r="AT74" i="39" s="1"/>
  <c r="AC74" i="39"/>
  <c r="AE74" i="39" s="1"/>
  <c r="AB74" i="39"/>
  <c r="AH74" i="39" s="1"/>
  <c r="AP74" i="39" s="1"/>
  <c r="AA74" i="39"/>
  <c r="AR74" i="39" s="1"/>
  <c r="W74" i="39"/>
  <c r="P74" i="39"/>
  <c r="AW73" i="39"/>
  <c r="AV73" i="39"/>
  <c r="AV77" i="39" s="1"/>
  <c r="AU73" i="39"/>
  <c r="AR73" i="39"/>
  <c r="AO73" i="39"/>
  <c r="AA73" i="39"/>
  <c r="W73" i="39"/>
  <c r="AF73" i="39" s="1"/>
  <c r="AT73" i="39" s="1"/>
  <c r="P73" i="39"/>
  <c r="BC72" i="39"/>
  <c r="BB72" i="39"/>
  <c r="BA72" i="39"/>
  <c r="AZ72" i="39"/>
  <c r="AY72" i="39"/>
  <c r="AX72" i="39"/>
  <c r="AN72" i="39"/>
  <c r="AM72" i="39"/>
  <c r="AL72" i="39"/>
  <c r="AK72" i="39"/>
  <c r="AJ72" i="39"/>
  <c r="AG72" i="39"/>
  <c r="AD72" i="39"/>
  <c r="Z72" i="39"/>
  <c r="Y72" i="39"/>
  <c r="V72" i="39"/>
  <c r="U72" i="39"/>
  <c r="T72" i="39"/>
  <c r="S72" i="39"/>
  <c r="R72" i="39"/>
  <c r="Q72" i="39"/>
  <c r="AW71" i="39"/>
  <c r="AU71" i="39"/>
  <c r="AS71" i="39"/>
  <c r="AO71" i="39"/>
  <c r="AV71" i="39" s="1"/>
  <c r="AF71" i="39"/>
  <c r="AT71" i="39" s="1"/>
  <c r="AC71" i="39"/>
  <c r="AE71" i="39" s="1"/>
  <c r="AA71" i="39"/>
  <c r="W71" i="39"/>
  <c r="AQ71" i="39" s="1"/>
  <c r="P71" i="39"/>
  <c r="AW70" i="39"/>
  <c r="AV70" i="39"/>
  <c r="AU70" i="39"/>
  <c r="AT70" i="39"/>
  <c r="AR70" i="39"/>
  <c r="AQ70" i="39"/>
  <c r="AO70" i="39"/>
  <c r="AF70" i="39"/>
  <c r="AE70" i="39"/>
  <c r="AS70" i="39" s="1"/>
  <c r="AC70" i="39"/>
  <c r="AB70" i="39"/>
  <c r="AH70" i="39" s="1"/>
  <c r="AP70" i="39" s="1"/>
  <c r="AA70" i="39"/>
  <c r="W70" i="39"/>
  <c r="P70" i="39"/>
  <c r="AW69" i="39"/>
  <c r="AV69" i="39"/>
  <c r="AU69" i="39"/>
  <c r="AR69" i="39"/>
  <c r="AO69" i="39"/>
  <c r="AC69" i="39"/>
  <c r="AE69" i="39" s="1"/>
  <c r="AS69" i="39" s="1"/>
  <c r="AA69" i="39"/>
  <c r="W69" i="39"/>
  <c r="P69" i="39"/>
  <c r="AW68" i="39"/>
  <c r="AW72" i="39" s="1"/>
  <c r="AV68" i="39"/>
  <c r="AV72" i="39" s="1"/>
  <c r="AU68" i="39"/>
  <c r="AU72" i="39" s="1"/>
  <c r="AQ68" i="39"/>
  <c r="AO68" i="39"/>
  <c r="AO72" i="39" s="1"/>
  <c r="AA68" i="39"/>
  <c r="P68" i="39"/>
  <c r="W68" i="39" s="1"/>
  <c r="BC67" i="39"/>
  <c r="BB67" i="39"/>
  <c r="BA67" i="39"/>
  <c r="AZ67" i="39"/>
  <c r="AY67" i="39"/>
  <c r="AX67" i="39"/>
  <c r="AN67" i="39"/>
  <c r="AM67" i="39"/>
  <c r="AL67" i="39"/>
  <c r="AK67" i="39"/>
  <c r="AJ67" i="39"/>
  <c r="AG67" i="39"/>
  <c r="AD67" i="39"/>
  <c r="Z67" i="39"/>
  <c r="Y67" i="39"/>
  <c r="V67" i="39"/>
  <c r="U67" i="39"/>
  <c r="T67" i="39"/>
  <c r="S67" i="39"/>
  <c r="R67" i="39"/>
  <c r="Q67" i="39"/>
  <c r="P67" i="39"/>
  <c r="AW66" i="39"/>
  <c r="AV66" i="39"/>
  <c r="AU66" i="39"/>
  <c r="AR66" i="39"/>
  <c r="AO66" i="39"/>
  <c r="AC66" i="39"/>
  <c r="AE66" i="39" s="1"/>
  <c r="AS66" i="39" s="1"/>
  <c r="AA66" i="39"/>
  <c r="W66" i="39"/>
  <c r="P66" i="39"/>
  <c r="AW65" i="39"/>
  <c r="AV65" i="39"/>
  <c r="AU65" i="39"/>
  <c r="AQ65" i="39"/>
  <c r="AO65" i="39"/>
  <c r="AA65" i="39"/>
  <c r="AR65" i="39" s="1"/>
  <c r="P65" i="39"/>
  <c r="W65" i="39" s="1"/>
  <c r="AW64" i="39"/>
  <c r="AU64" i="39"/>
  <c r="AU67" i="39" s="1"/>
  <c r="AR64" i="39"/>
  <c r="AO64" i="39"/>
  <c r="AV64" i="39" s="1"/>
  <c r="AA64" i="39"/>
  <c r="P64" i="39"/>
  <c r="W64" i="39" s="1"/>
  <c r="AW63" i="39"/>
  <c r="AW67" i="39" s="1"/>
  <c r="AV63" i="39"/>
  <c r="AU63" i="39"/>
  <c r="AO63" i="39"/>
  <c r="AO67" i="39" s="1"/>
  <c r="AA63" i="39"/>
  <c r="AA67" i="39" s="1"/>
  <c r="W63" i="39"/>
  <c r="AF63" i="39" s="1"/>
  <c r="P63" i="39"/>
  <c r="BC62" i="39"/>
  <c r="BB62" i="39"/>
  <c r="BA62" i="39"/>
  <c r="AZ62" i="39"/>
  <c r="AY62" i="39"/>
  <c r="AX62" i="39"/>
  <c r="AN62" i="39"/>
  <c r="AM62" i="39"/>
  <c r="AL62" i="39"/>
  <c r="AK62" i="39"/>
  <c r="AJ62" i="39"/>
  <c r="AG62" i="39"/>
  <c r="AD62" i="39"/>
  <c r="Z62" i="39"/>
  <c r="Y62" i="39"/>
  <c r="V62" i="39"/>
  <c r="U62" i="39"/>
  <c r="T62" i="39"/>
  <c r="S62" i="39"/>
  <c r="R62" i="39"/>
  <c r="Q62" i="39"/>
  <c r="AW61" i="39"/>
  <c r="AU61" i="39"/>
  <c r="AR61" i="39"/>
  <c r="AO61" i="39"/>
  <c r="AV61" i="39" s="1"/>
  <c r="AA61" i="39"/>
  <c r="P61" i="39"/>
  <c r="W61" i="39" s="1"/>
  <c r="AF61" i="39" s="1"/>
  <c r="AT61" i="39" s="1"/>
  <c r="AW60" i="39"/>
  <c r="AV60" i="39"/>
  <c r="AU60" i="39"/>
  <c r="AO60" i="39"/>
  <c r="AA60" i="39"/>
  <c r="AR60" i="39" s="1"/>
  <c r="W60" i="39"/>
  <c r="AF60" i="39" s="1"/>
  <c r="AT60" i="39" s="1"/>
  <c r="P60" i="39"/>
  <c r="AW59" i="39"/>
  <c r="AU59" i="39"/>
  <c r="AO59" i="39"/>
  <c r="AV59" i="39" s="1"/>
  <c r="AA59" i="39"/>
  <c r="AR59" i="39" s="1"/>
  <c r="P59" i="39"/>
  <c r="W59" i="39" s="1"/>
  <c r="AW58" i="39"/>
  <c r="AU58" i="39"/>
  <c r="AR58" i="39"/>
  <c r="AO58" i="39"/>
  <c r="AV58" i="39" s="1"/>
  <c r="AA58" i="39"/>
  <c r="W58" i="39"/>
  <c r="P58" i="39"/>
  <c r="AW57" i="39"/>
  <c r="AV57" i="39"/>
  <c r="AU57" i="39"/>
  <c r="AQ57" i="39"/>
  <c r="AO57" i="39"/>
  <c r="AC57" i="39"/>
  <c r="AE57" i="39" s="1"/>
  <c r="AS57" i="39" s="1"/>
  <c r="AA57" i="39"/>
  <c r="W57" i="39"/>
  <c r="AF57" i="39" s="1"/>
  <c r="AT57" i="39" s="1"/>
  <c r="P57" i="39"/>
  <c r="AW56" i="39"/>
  <c r="AW62" i="39" s="1"/>
  <c r="AU56" i="39"/>
  <c r="AR56" i="39"/>
  <c r="AO56" i="39"/>
  <c r="AA56" i="39"/>
  <c r="P56" i="39"/>
  <c r="AW55" i="39"/>
  <c r="AU55" i="39"/>
  <c r="AU62" i="39" s="1"/>
  <c r="AR55" i="39"/>
  <c r="AO55" i="39"/>
  <c r="AV55" i="39" s="1"/>
  <c r="AA55" i="39"/>
  <c r="W55" i="39"/>
  <c r="P55" i="39"/>
  <c r="BC54" i="39"/>
  <c r="BB54" i="39"/>
  <c r="BA54" i="39"/>
  <c r="AZ54" i="39"/>
  <c r="AY54" i="39"/>
  <c r="AX54" i="39"/>
  <c r="AW54" i="39"/>
  <c r="AN54" i="39"/>
  <c r="AM54" i="39"/>
  <c r="AL54" i="39"/>
  <c r="AK54" i="39"/>
  <c r="AJ54" i="39"/>
  <c r="AG54" i="39"/>
  <c r="AD54" i="39"/>
  <c r="AA54" i="39"/>
  <c r="Z54" i="39"/>
  <c r="Y54" i="39"/>
  <c r="V54" i="39"/>
  <c r="U54" i="39"/>
  <c r="T54" i="39"/>
  <c r="S54" i="39"/>
  <c r="R54" i="39"/>
  <c r="Q54" i="39"/>
  <c r="AW53" i="39"/>
  <c r="AU53" i="39"/>
  <c r="AU54" i="39" s="1"/>
  <c r="AR53" i="39"/>
  <c r="AR54" i="39" s="1"/>
  <c r="AO53" i="39"/>
  <c r="AV53" i="39" s="1"/>
  <c r="AV54" i="39" s="1"/>
  <c r="AA53" i="39"/>
  <c r="P53" i="39"/>
  <c r="BC52" i="39"/>
  <c r="BB52" i="39"/>
  <c r="BA52" i="39"/>
  <c r="AZ52" i="39"/>
  <c r="AY52" i="39"/>
  <c r="AX52" i="39"/>
  <c r="AN52" i="39"/>
  <c r="AM52" i="39"/>
  <c r="AL52" i="39"/>
  <c r="AK52" i="39"/>
  <c r="AJ52" i="39"/>
  <c r="AG52" i="39"/>
  <c r="AD52" i="39"/>
  <c r="Z52" i="39"/>
  <c r="Y52" i="39"/>
  <c r="V52" i="39"/>
  <c r="U52" i="39"/>
  <c r="T52" i="39"/>
  <c r="S52" i="39"/>
  <c r="R52" i="39"/>
  <c r="Q52" i="39"/>
  <c r="AW51" i="39"/>
  <c r="AV51" i="39"/>
  <c r="AU51" i="39"/>
  <c r="AQ51" i="39"/>
  <c r="AO51" i="39"/>
  <c r="AC51" i="39"/>
  <c r="AE51" i="39" s="1"/>
  <c r="AS51" i="39" s="1"/>
  <c r="AA51" i="39"/>
  <c r="W51" i="39"/>
  <c r="AF51" i="39" s="1"/>
  <c r="AT51" i="39" s="1"/>
  <c r="P51" i="39"/>
  <c r="AW50" i="39"/>
  <c r="AU50" i="39"/>
  <c r="AR50" i="39"/>
  <c r="AO50" i="39"/>
  <c r="AV50" i="39" s="1"/>
  <c r="AB50" i="39"/>
  <c r="AA50" i="39"/>
  <c r="P50" i="39"/>
  <c r="W50" i="39" s="1"/>
  <c r="AW49" i="39"/>
  <c r="AV49" i="39"/>
  <c r="AU49" i="39"/>
  <c r="AR49" i="39"/>
  <c r="AO49" i="39"/>
  <c r="AC49" i="39"/>
  <c r="AE49" i="39" s="1"/>
  <c r="AS49" i="39" s="1"/>
  <c r="AA49" i="39"/>
  <c r="W49" i="39"/>
  <c r="P49" i="39"/>
  <c r="AW48" i="39"/>
  <c r="AV48" i="39"/>
  <c r="AU48" i="39"/>
  <c r="AO48" i="39"/>
  <c r="AA48" i="39"/>
  <c r="P48" i="39"/>
  <c r="W48" i="39" s="1"/>
  <c r="AW47" i="39"/>
  <c r="AW52" i="39" s="1"/>
  <c r="AU47" i="39"/>
  <c r="AR47" i="39"/>
  <c r="AO47" i="39"/>
  <c r="AA47" i="39"/>
  <c r="P47" i="39"/>
  <c r="BC46" i="39"/>
  <c r="BB46" i="39"/>
  <c r="BA46" i="39"/>
  <c r="AZ46" i="39"/>
  <c r="AY46" i="39"/>
  <c r="AX46" i="39"/>
  <c r="AN46" i="39"/>
  <c r="AM46" i="39"/>
  <c r="AL46" i="39"/>
  <c r="AK46" i="39"/>
  <c r="AJ46" i="39"/>
  <c r="AG46" i="39"/>
  <c r="AD46" i="39"/>
  <c r="Z46" i="39"/>
  <c r="Y46" i="39"/>
  <c r="V46" i="39"/>
  <c r="U46" i="39"/>
  <c r="T46" i="39"/>
  <c r="S46" i="39"/>
  <c r="R46" i="39"/>
  <c r="Q46" i="39"/>
  <c r="AW45" i="39"/>
  <c r="AV45" i="39"/>
  <c r="AU45" i="39"/>
  <c r="AQ45" i="39"/>
  <c r="AO45" i="39"/>
  <c r="AA45" i="39"/>
  <c r="AR45" i="39" s="1"/>
  <c r="P45" i="39"/>
  <c r="W45" i="39" s="1"/>
  <c r="AW44" i="39"/>
  <c r="AW46" i="39" s="1"/>
  <c r="AU44" i="39"/>
  <c r="AU46" i="39" s="1"/>
  <c r="AR44" i="39"/>
  <c r="AR46" i="39" s="1"/>
  <c r="AO44" i="39"/>
  <c r="AA44" i="39"/>
  <c r="P44" i="39"/>
  <c r="BC43" i="39"/>
  <c r="BB43" i="39"/>
  <c r="BA43" i="39"/>
  <c r="AZ43" i="39"/>
  <c r="AY43" i="39"/>
  <c r="AX43" i="39"/>
  <c r="AV43" i="39"/>
  <c r="AN43" i="39"/>
  <c r="AM43" i="39"/>
  <c r="AL43" i="39"/>
  <c r="AK43" i="39"/>
  <c r="AJ43" i="39"/>
  <c r="AG43" i="39"/>
  <c r="AD43" i="39"/>
  <c r="Z43" i="39"/>
  <c r="Y43" i="39"/>
  <c r="V43" i="39"/>
  <c r="U43" i="39"/>
  <c r="T43" i="39"/>
  <c r="S43" i="39"/>
  <c r="R43" i="39"/>
  <c r="Q43" i="39"/>
  <c r="AW42" i="39"/>
  <c r="AW43" i="39" s="1"/>
  <c r="AV42" i="39"/>
  <c r="AU42" i="39"/>
  <c r="AU43" i="39" s="1"/>
  <c r="AO42" i="39"/>
  <c r="AO43" i="39" s="1"/>
  <c r="AA42" i="39"/>
  <c r="P42" i="39"/>
  <c r="P43" i="39" s="1"/>
  <c r="BC41" i="39"/>
  <c r="BB41" i="39"/>
  <c r="BA41" i="39"/>
  <c r="AZ41" i="39"/>
  <c r="AY41" i="39"/>
  <c r="AX41" i="39"/>
  <c r="AN41" i="39"/>
  <c r="AM41" i="39"/>
  <c r="AL41" i="39"/>
  <c r="AK41" i="39"/>
  <c r="AJ41" i="39"/>
  <c r="AG41" i="39"/>
  <c r="AD41" i="39"/>
  <c r="AA41" i="39"/>
  <c r="Z41" i="39"/>
  <c r="Y41" i="39"/>
  <c r="V41" i="39"/>
  <c r="U41" i="39"/>
  <c r="T41" i="39"/>
  <c r="S41" i="39"/>
  <c r="R41" i="39"/>
  <c r="Q41" i="39"/>
  <c r="AW40" i="39"/>
  <c r="AV40" i="39"/>
  <c r="AU40" i="39"/>
  <c r="AU117" i="39" s="1"/>
  <c r="AR40" i="39"/>
  <c r="AO40" i="39"/>
  <c r="AA40" i="39"/>
  <c r="AA117" i="39" s="1"/>
  <c r="W40" i="39"/>
  <c r="AF40" i="39" s="1"/>
  <c r="P40" i="39"/>
  <c r="BC39" i="39"/>
  <c r="BB39" i="39"/>
  <c r="BA39" i="39"/>
  <c r="AZ39" i="39"/>
  <c r="AY39" i="39"/>
  <c r="AX39" i="39"/>
  <c r="AN39" i="39"/>
  <c r="AM39" i="39"/>
  <c r="AL39" i="39"/>
  <c r="AK39" i="39"/>
  <c r="AJ39" i="39"/>
  <c r="AI39" i="39"/>
  <c r="AI105" i="39" s="1"/>
  <c r="AG39" i="39"/>
  <c r="AD39" i="39"/>
  <c r="Z39" i="39"/>
  <c r="Y39" i="39"/>
  <c r="X39" i="39"/>
  <c r="X105" i="39" s="1"/>
  <c r="V39" i="39"/>
  <c r="U39" i="39"/>
  <c r="T39" i="39"/>
  <c r="S39" i="39"/>
  <c r="R39" i="39"/>
  <c r="Q39" i="39"/>
  <c r="AW38" i="39"/>
  <c r="AW39" i="39" s="1"/>
  <c r="AU38" i="39"/>
  <c r="AO38" i="39"/>
  <c r="AV38" i="39" s="1"/>
  <c r="AA38" i="39"/>
  <c r="AR38" i="39" s="1"/>
  <c r="W38" i="39"/>
  <c r="AC38" i="39" s="1"/>
  <c r="AE38" i="39" s="1"/>
  <c r="AS38" i="39" s="1"/>
  <c r="P38" i="39"/>
  <c r="AW37" i="39"/>
  <c r="AV37" i="39"/>
  <c r="AU37" i="39"/>
  <c r="AO37" i="39"/>
  <c r="AA37" i="39"/>
  <c r="AR37" i="39" s="1"/>
  <c r="W37" i="39"/>
  <c r="AC37" i="39" s="1"/>
  <c r="AE37" i="39" s="1"/>
  <c r="AS37" i="39" s="1"/>
  <c r="P37" i="39"/>
  <c r="AW36" i="39"/>
  <c r="AV36" i="39"/>
  <c r="AU36" i="39"/>
  <c r="AO36" i="39"/>
  <c r="AA36" i="39"/>
  <c r="AR36" i="39" s="1"/>
  <c r="P36" i="39"/>
  <c r="W36" i="39" s="1"/>
  <c r="AW35" i="39"/>
  <c r="AU35" i="39"/>
  <c r="AO35" i="39"/>
  <c r="AV35" i="39" s="1"/>
  <c r="AA35" i="39"/>
  <c r="AR35" i="39" s="1"/>
  <c r="P35" i="39"/>
  <c r="P39" i="39" s="1"/>
  <c r="AW34" i="39"/>
  <c r="AW111" i="39" s="1"/>
  <c r="AU34" i="39"/>
  <c r="AU39" i="39" s="1"/>
  <c r="AO34" i="39"/>
  <c r="AA34" i="39"/>
  <c r="AA111" i="39" s="1"/>
  <c r="P34" i="39"/>
  <c r="BC33" i="39"/>
  <c r="BB33" i="39"/>
  <c r="BA33" i="39"/>
  <c r="AZ33" i="39"/>
  <c r="AY33" i="39"/>
  <c r="AX33" i="39"/>
  <c r="AN33" i="39"/>
  <c r="AM33" i="39"/>
  <c r="AL33" i="39"/>
  <c r="AK33" i="39"/>
  <c r="AJ33" i="39"/>
  <c r="AG33" i="39"/>
  <c r="AD33" i="39"/>
  <c r="Z33" i="39"/>
  <c r="Y33" i="39"/>
  <c r="V33" i="39"/>
  <c r="U33" i="39"/>
  <c r="T33" i="39"/>
  <c r="S33" i="39"/>
  <c r="R33" i="39"/>
  <c r="Q33" i="39"/>
  <c r="AW32" i="39"/>
  <c r="AU32" i="39"/>
  <c r="AO32" i="39"/>
  <c r="AV32" i="39" s="1"/>
  <c r="AA32" i="39"/>
  <c r="AR32" i="39" s="1"/>
  <c r="W32" i="39"/>
  <c r="AC32" i="39" s="1"/>
  <c r="AE32" i="39" s="1"/>
  <c r="AS32" i="39" s="1"/>
  <c r="P32" i="39"/>
  <c r="AW31" i="39"/>
  <c r="AV31" i="39"/>
  <c r="AU31" i="39"/>
  <c r="AQ31" i="39"/>
  <c r="AO31" i="39"/>
  <c r="AF31" i="39"/>
  <c r="AT31" i="39" s="1"/>
  <c r="AA31" i="39"/>
  <c r="AR31" i="39" s="1"/>
  <c r="W31" i="39"/>
  <c r="AC31" i="39" s="1"/>
  <c r="AE31" i="39" s="1"/>
  <c r="AS31" i="39" s="1"/>
  <c r="P31" i="39"/>
  <c r="AW30" i="39"/>
  <c r="AV30" i="39"/>
  <c r="AU30" i="39"/>
  <c r="AR30" i="39"/>
  <c r="AO30" i="39"/>
  <c r="AA30" i="39"/>
  <c r="P30" i="39"/>
  <c r="W30" i="39" s="1"/>
  <c r="AW29" i="39"/>
  <c r="AU29" i="39"/>
  <c r="AR29" i="39"/>
  <c r="AO29" i="39"/>
  <c r="AV29" i="39" s="1"/>
  <c r="AA29" i="39"/>
  <c r="P29" i="39"/>
  <c r="P33" i="39" s="1"/>
  <c r="AW28" i="39"/>
  <c r="AW33" i="39" s="1"/>
  <c r="AU28" i="39"/>
  <c r="AO28" i="39"/>
  <c r="AV28" i="39" s="1"/>
  <c r="AV33" i="39" s="1"/>
  <c r="AA28" i="39"/>
  <c r="AA33" i="39" s="1"/>
  <c r="W28" i="39"/>
  <c r="AF28" i="39" s="1"/>
  <c r="P28" i="39"/>
  <c r="BC27" i="39"/>
  <c r="BB27" i="39"/>
  <c r="BA27" i="39"/>
  <c r="AZ27" i="39"/>
  <c r="AY27" i="39"/>
  <c r="AX27" i="39"/>
  <c r="AN27" i="39"/>
  <c r="AM27" i="39"/>
  <c r="AL27" i="39"/>
  <c r="AK27" i="39"/>
  <c r="AJ27" i="39"/>
  <c r="AG27" i="39"/>
  <c r="AD27" i="39"/>
  <c r="Z27" i="39"/>
  <c r="Y27" i="39"/>
  <c r="V27" i="39"/>
  <c r="U27" i="39"/>
  <c r="T27" i="39"/>
  <c r="S27" i="39"/>
  <c r="R27" i="39"/>
  <c r="Q27" i="39"/>
  <c r="AW26" i="39"/>
  <c r="AW27" i="39" s="1"/>
  <c r="AU26" i="39"/>
  <c r="AR26" i="39"/>
  <c r="AO26" i="39"/>
  <c r="AV26" i="39" s="1"/>
  <c r="AA26" i="39"/>
  <c r="P26" i="39"/>
  <c r="W26" i="39" s="1"/>
  <c r="AW25" i="39"/>
  <c r="AU25" i="39"/>
  <c r="AO25" i="39"/>
  <c r="AV25" i="39" s="1"/>
  <c r="AA25" i="39"/>
  <c r="AR25" i="39" s="1"/>
  <c r="W25" i="39"/>
  <c r="AF25" i="39" s="1"/>
  <c r="P25" i="39"/>
  <c r="AW24" i="39"/>
  <c r="AV24" i="39"/>
  <c r="AU24" i="39"/>
  <c r="AU112" i="39" s="1"/>
  <c r="AQ24" i="39"/>
  <c r="AO24" i="39"/>
  <c r="AF24" i="39"/>
  <c r="AT24" i="39" s="1"/>
  <c r="AA24" i="39"/>
  <c r="AA112" i="39" s="1"/>
  <c r="W24" i="39"/>
  <c r="AC24" i="39" s="1"/>
  <c r="P24" i="39"/>
  <c r="P27" i="39" s="1"/>
  <c r="BC23" i="39"/>
  <c r="BB23" i="39"/>
  <c r="BA23" i="39"/>
  <c r="AZ23" i="39"/>
  <c r="AY23" i="39"/>
  <c r="AX23" i="39"/>
  <c r="AN23" i="39"/>
  <c r="AM23" i="39"/>
  <c r="AL23" i="39"/>
  <c r="AK23" i="39"/>
  <c r="AJ23" i="39"/>
  <c r="AG23" i="39"/>
  <c r="AD23" i="39"/>
  <c r="Z23" i="39"/>
  <c r="Y23" i="39"/>
  <c r="V23" i="39"/>
  <c r="U23" i="39"/>
  <c r="T23" i="39"/>
  <c r="S23" i="39"/>
  <c r="R23" i="39"/>
  <c r="Q23" i="39"/>
  <c r="P23" i="39"/>
  <c r="AW22" i="39"/>
  <c r="AU22" i="39"/>
  <c r="AO22" i="39"/>
  <c r="AV22" i="39" s="1"/>
  <c r="AA22" i="39"/>
  <c r="W22" i="39"/>
  <c r="AB22" i="39" s="1"/>
  <c r="P22" i="39"/>
  <c r="AW21" i="39"/>
  <c r="AV21" i="39"/>
  <c r="AU21" i="39"/>
  <c r="AU23" i="39" s="1"/>
  <c r="AQ21" i="39"/>
  <c r="AO21" i="39"/>
  <c r="AF21" i="39"/>
  <c r="AT21" i="39" s="1"/>
  <c r="AA21" i="39"/>
  <c r="AR21" i="39" s="1"/>
  <c r="W21" i="39"/>
  <c r="AC21" i="39" s="1"/>
  <c r="AE21" i="39" s="1"/>
  <c r="AS21" i="39" s="1"/>
  <c r="P21" i="39"/>
  <c r="AW20" i="39"/>
  <c r="AV20" i="39"/>
  <c r="AU20" i="39"/>
  <c r="AR20" i="39"/>
  <c r="AO20" i="39"/>
  <c r="AA20" i="39"/>
  <c r="P20" i="39"/>
  <c r="W20" i="39" s="1"/>
  <c r="AW19" i="39"/>
  <c r="AU19" i="39"/>
  <c r="AR19" i="39"/>
  <c r="AO19" i="39"/>
  <c r="AV19" i="39" s="1"/>
  <c r="AA19" i="39"/>
  <c r="P19" i="39"/>
  <c r="W19" i="39" s="1"/>
  <c r="AW18" i="39"/>
  <c r="AU18" i="39"/>
  <c r="AO18" i="39"/>
  <c r="AV18" i="39" s="1"/>
  <c r="AA18" i="39"/>
  <c r="AA23" i="39" s="1"/>
  <c r="W18" i="39"/>
  <c r="AF18" i="39" s="1"/>
  <c r="P18" i="39"/>
  <c r="BC17" i="39"/>
  <c r="BB17" i="39"/>
  <c r="BA17" i="39"/>
  <c r="AZ17" i="39"/>
  <c r="AY17" i="39"/>
  <c r="AX17" i="39"/>
  <c r="AN17" i="39"/>
  <c r="AM17" i="39"/>
  <c r="AL17" i="39"/>
  <c r="AK17" i="39"/>
  <c r="AJ17" i="39"/>
  <c r="AG17" i="39"/>
  <c r="AD17" i="39"/>
  <c r="Z17" i="39"/>
  <c r="Y17" i="39"/>
  <c r="V17" i="39"/>
  <c r="U17" i="39"/>
  <c r="T17" i="39"/>
  <c r="S17" i="39"/>
  <c r="R17" i="39"/>
  <c r="Q17" i="39"/>
  <c r="AW16" i="39"/>
  <c r="AW17" i="39" s="1"/>
  <c r="AU16" i="39"/>
  <c r="AR16" i="39"/>
  <c r="AO16" i="39"/>
  <c r="AO17" i="39" s="1"/>
  <c r="AA16" i="39"/>
  <c r="P16" i="39"/>
  <c r="W16" i="39" s="1"/>
  <c r="AW15" i="39"/>
  <c r="AU15" i="39"/>
  <c r="AO15" i="39"/>
  <c r="AV15" i="39" s="1"/>
  <c r="AA15" i="39"/>
  <c r="AR15" i="39" s="1"/>
  <c r="W15" i="39"/>
  <c r="AC15" i="39" s="1"/>
  <c r="AE15" i="39" s="1"/>
  <c r="AS15" i="39" s="1"/>
  <c r="P15" i="39"/>
  <c r="AW14" i="39"/>
  <c r="AV14" i="39"/>
  <c r="AU14" i="39"/>
  <c r="AU109" i="39" s="1"/>
  <c r="AO14" i="39"/>
  <c r="AA14" i="39"/>
  <c r="AA109" i="39" s="1"/>
  <c r="W14" i="39"/>
  <c r="AQ14" i="39" s="1"/>
  <c r="P14" i="39"/>
  <c r="P109" i="39" s="1"/>
  <c r="BC13" i="39"/>
  <c r="BB13" i="39"/>
  <c r="BA13" i="39"/>
  <c r="AZ13" i="39"/>
  <c r="AY13" i="39"/>
  <c r="AX13" i="39"/>
  <c r="AN13" i="39"/>
  <c r="AM13" i="39"/>
  <c r="AL13" i="39"/>
  <c r="AK13" i="39"/>
  <c r="AJ13" i="39"/>
  <c r="AG13" i="39"/>
  <c r="AD13" i="39"/>
  <c r="Z13" i="39"/>
  <c r="Y13" i="39"/>
  <c r="V13" i="39"/>
  <c r="U13" i="39"/>
  <c r="T13" i="39"/>
  <c r="S13" i="39"/>
  <c r="R13" i="39"/>
  <c r="Q13" i="39"/>
  <c r="P13" i="39"/>
  <c r="AW12" i="39"/>
  <c r="AW118" i="39" s="1"/>
  <c r="AU12" i="39"/>
  <c r="AU118" i="39" s="1"/>
  <c r="AO12" i="39"/>
  <c r="AO118" i="39" s="1"/>
  <c r="AA12" i="39"/>
  <c r="AA118" i="39" s="1"/>
  <c r="W12" i="39"/>
  <c r="W13" i="39" s="1"/>
  <c r="P12" i="39"/>
  <c r="P118" i="39" s="1"/>
  <c r="AV141" i="42" l="1"/>
  <c r="AV145" i="42" s="1"/>
  <c r="AO50" i="42"/>
  <c r="AK117" i="41"/>
  <c r="AO116" i="41" s="1"/>
  <c r="AO15" i="41"/>
  <c r="AV12" i="41"/>
  <c r="AV15" i="41" s="1"/>
  <c r="AV105" i="40"/>
  <c r="AV88" i="40"/>
  <c r="AO139" i="40"/>
  <c r="AV69" i="40"/>
  <c r="AV35" i="40"/>
  <c r="AK137" i="40"/>
  <c r="AO136" i="40" s="1"/>
  <c r="AK108" i="39"/>
  <c r="AO107" i="39" s="1"/>
  <c r="S137" i="40"/>
  <c r="AC86" i="42"/>
  <c r="AC89" i="42" s="1"/>
  <c r="AB32" i="40"/>
  <c r="AQ32" i="40"/>
  <c r="AF68" i="40"/>
  <c r="AT68" i="40" s="1"/>
  <c r="AB65" i="40"/>
  <c r="AF33" i="40"/>
  <c r="AT33" i="40" s="1"/>
  <c r="AH32" i="40"/>
  <c r="AP32" i="40" s="1"/>
  <c r="T137" i="40"/>
  <c r="AB61" i="39"/>
  <c r="AC60" i="39"/>
  <c r="AE60" i="39" s="1"/>
  <c r="AS60" i="39" s="1"/>
  <c r="R168" i="42"/>
  <c r="AZ168" i="42"/>
  <c r="N168" i="42"/>
  <c r="AN168" i="42"/>
  <c r="M168" i="42"/>
  <c r="V168" i="42"/>
  <c r="AX168" i="42"/>
  <c r="BC168" i="42"/>
  <c r="AC79" i="42"/>
  <c r="AE79" i="42" s="1"/>
  <c r="AS79" i="42" s="1"/>
  <c r="AQ79" i="42"/>
  <c r="AF79" i="42"/>
  <c r="AT79" i="42" s="1"/>
  <c r="AQ118" i="42"/>
  <c r="AC118" i="42"/>
  <c r="AQ133" i="42"/>
  <c r="AF133" i="42"/>
  <c r="AT133" i="42" s="1"/>
  <c r="AC133" i="42"/>
  <c r="AE133" i="42" s="1"/>
  <c r="AS133" i="42" s="1"/>
  <c r="AF15" i="42"/>
  <c r="AT15" i="42" s="1"/>
  <c r="AB15" i="42"/>
  <c r="AC15" i="42"/>
  <c r="AE15" i="42" s="1"/>
  <c r="AS15" i="42" s="1"/>
  <c r="AQ15" i="42"/>
  <c r="AQ70" i="42"/>
  <c r="AF70" i="42"/>
  <c r="AT70" i="42" s="1"/>
  <c r="AC70" i="42"/>
  <c r="AE70" i="42" s="1"/>
  <c r="AS70" i="42" s="1"/>
  <c r="AF132" i="42"/>
  <c r="AQ132" i="42"/>
  <c r="AQ121" i="42"/>
  <c r="AF121" i="42"/>
  <c r="AT121" i="42" s="1"/>
  <c r="AC121" i="42"/>
  <c r="AE121" i="42" s="1"/>
  <c r="AS121" i="42" s="1"/>
  <c r="AQ49" i="42"/>
  <c r="AF49" i="42"/>
  <c r="AT49" i="42" s="1"/>
  <c r="AC49" i="42"/>
  <c r="AE49" i="42" s="1"/>
  <c r="AS49" i="42" s="1"/>
  <c r="AB49" i="42"/>
  <c r="AH49" i="42" s="1"/>
  <c r="AP49" i="42" s="1"/>
  <c r="AQ102" i="42"/>
  <c r="AF102" i="42"/>
  <c r="AT102" i="42" s="1"/>
  <c r="AC102" i="42"/>
  <c r="AE102" i="42" s="1"/>
  <c r="AS102" i="42" s="1"/>
  <c r="AB102" i="42"/>
  <c r="AQ105" i="42"/>
  <c r="AQ106" i="42" s="1"/>
  <c r="AF105" i="42"/>
  <c r="AT105" i="42" s="1"/>
  <c r="AC92" i="42"/>
  <c r="AE92" i="42" s="1"/>
  <c r="AS92" i="42" s="1"/>
  <c r="AQ92" i="42"/>
  <c r="AF92" i="42"/>
  <c r="AT92" i="42" s="1"/>
  <c r="AB92" i="42"/>
  <c r="AH92" i="42" s="1"/>
  <c r="AP92" i="42" s="1"/>
  <c r="AQ123" i="42"/>
  <c r="AB123" i="42"/>
  <c r="AC134" i="42"/>
  <c r="AE134" i="42" s="1"/>
  <c r="AS134" i="42" s="1"/>
  <c r="AQ134" i="42"/>
  <c r="AW28" i="42"/>
  <c r="AF43" i="42"/>
  <c r="AT43" i="42" s="1"/>
  <c r="AV45" i="42"/>
  <c r="AV54" i="42"/>
  <c r="AV55" i="42" s="1"/>
  <c r="AU59" i="42"/>
  <c r="AQ86" i="42"/>
  <c r="AU98" i="42"/>
  <c r="AB101" i="42"/>
  <c r="AH101" i="42" s="1"/>
  <c r="AP101" i="42" s="1"/>
  <c r="P106" i="42"/>
  <c r="AQ108" i="42"/>
  <c r="AC109" i="42"/>
  <c r="AE109" i="42" s="1"/>
  <c r="AS109" i="42" s="1"/>
  <c r="AV112" i="42"/>
  <c r="AV114" i="42" s="1"/>
  <c r="AW122" i="42"/>
  <c r="W130" i="42"/>
  <c r="AV140" i="42"/>
  <c r="AQ156" i="42"/>
  <c r="AC157" i="42"/>
  <c r="AE157" i="42" s="1"/>
  <c r="AS157" i="42" s="1"/>
  <c r="AL168" i="42"/>
  <c r="J168" i="42"/>
  <c r="AU129" i="42"/>
  <c r="AB157" i="42"/>
  <c r="AO22" i="42"/>
  <c r="P33" i="42"/>
  <c r="P44" i="42"/>
  <c r="AW50" i="42"/>
  <c r="AA50" i="42"/>
  <c r="AU89" i="42"/>
  <c r="AB91" i="42"/>
  <c r="AW98" i="42"/>
  <c r="AC101" i="42"/>
  <c r="AE101" i="42" s="1"/>
  <c r="AS101" i="42" s="1"/>
  <c r="AU111" i="42"/>
  <c r="AF109" i="42"/>
  <c r="AT109" i="42" s="1"/>
  <c r="AA129" i="42"/>
  <c r="AO131" i="42"/>
  <c r="AB133" i="42"/>
  <c r="AB143" i="42"/>
  <c r="AW145" i="42"/>
  <c r="AR150" i="42"/>
  <c r="AW150" i="42"/>
  <c r="AU158" i="42"/>
  <c r="O168" i="42"/>
  <c r="Y168" i="42"/>
  <c r="AM168" i="42"/>
  <c r="BB168" i="42"/>
  <c r="AB109" i="42"/>
  <c r="P176" i="42"/>
  <c r="AU22" i="42"/>
  <c r="AU36" i="42"/>
  <c r="AW44" i="42"/>
  <c r="AR56" i="42"/>
  <c r="AR59" i="42" s="1"/>
  <c r="AV66" i="42"/>
  <c r="AA68" i="42"/>
  <c r="AU76" i="42"/>
  <c r="AA76" i="42"/>
  <c r="AB80" i="42"/>
  <c r="AW85" i="42"/>
  <c r="P89" i="42"/>
  <c r="AF101" i="42"/>
  <c r="AT101" i="42" s="1"/>
  <c r="AO106" i="42"/>
  <c r="AA114" i="42"/>
  <c r="AW137" i="42"/>
  <c r="AC153" i="42"/>
  <c r="AE153" i="42" s="1"/>
  <c r="AS153" i="42" s="1"/>
  <c r="AW154" i="42"/>
  <c r="AV164" i="42"/>
  <c r="W25" i="42"/>
  <c r="AO28" i="42"/>
  <c r="AU31" i="42"/>
  <c r="AW103" i="42"/>
  <c r="AV108" i="42"/>
  <c r="AV111" i="42" s="1"/>
  <c r="AA140" i="42"/>
  <c r="AU150" i="42"/>
  <c r="I166" i="42"/>
  <c r="I168" i="42"/>
  <c r="T168" i="42"/>
  <c r="AJ168" i="42"/>
  <c r="U168" i="42"/>
  <c r="AK168" i="42"/>
  <c r="BA168" i="42"/>
  <c r="AV89" i="42"/>
  <c r="AU25" i="42"/>
  <c r="AU28" i="42"/>
  <c r="AB54" i="42"/>
  <c r="AH54" i="42" s="1"/>
  <c r="AP54" i="42" s="1"/>
  <c r="P103" i="42"/>
  <c r="AU106" i="42"/>
  <c r="W112" i="42"/>
  <c r="AQ112" i="42" s="1"/>
  <c r="AV122" i="42"/>
  <c r="AA19" i="42"/>
  <c r="AB16" i="42"/>
  <c r="AU82" i="42"/>
  <c r="AV106" i="42"/>
  <c r="AU137" i="42"/>
  <c r="AU154" i="42"/>
  <c r="AI168" i="42"/>
  <c r="AF38" i="39"/>
  <c r="AT38" i="39" s="1"/>
  <c r="T108" i="39"/>
  <c r="AQ159" i="42"/>
  <c r="AC132" i="42"/>
  <c r="AF115" i="42"/>
  <c r="AT115" i="42" s="1"/>
  <c r="AF107" i="42"/>
  <c r="AT107" i="42" s="1"/>
  <c r="AQ107" i="42"/>
  <c r="Q168" i="42"/>
  <c r="AC109" i="41"/>
  <c r="AE109" i="41" s="1"/>
  <c r="AS109" i="41" s="1"/>
  <c r="W113" i="41"/>
  <c r="AB102" i="41"/>
  <c r="AB104" i="41" s="1"/>
  <c r="AE102" i="41"/>
  <c r="AE104" i="41" s="1"/>
  <c r="AF102" i="41"/>
  <c r="AB74" i="41"/>
  <c r="AC74" i="41"/>
  <c r="AE74" i="41" s="1"/>
  <c r="AB63" i="41"/>
  <c r="AB41" i="41"/>
  <c r="AF41" i="41"/>
  <c r="AT41" i="41" s="1"/>
  <c r="AD117" i="41"/>
  <c r="Q117" i="41"/>
  <c r="AC97" i="40"/>
  <c r="AE97" i="40" s="1"/>
  <c r="W102" i="40"/>
  <c r="AF97" i="40"/>
  <c r="AT97" i="40" s="1"/>
  <c r="AQ85" i="40"/>
  <c r="AC60" i="40"/>
  <c r="AE60" i="40" s="1"/>
  <c r="W64" i="40"/>
  <c r="AF60" i="40"/>
  <c r="AT60" i="40" s="1"/>
  <c r="AQ50" i="40"/>
  <c r="AC50" i="40"/>
  <c r="AE50" i="40" s="1"/>
  <c r="AS50" i="40" s="1"/>
  <c r="AC30" i="40"/>
  <c r="AE30" i="40" s="1"/>
  <c r="AS30" i="40" s="1"/>
  <c r="AD137" i="40"/>
  <c r="Q137" i="40"/>
  <c r="AB93" i="39"/>
  <c r="AC93" i="39"/>
  <c r="AQ93" i="39"/>
  <c r="AB73" i="39"/>
  <c r="AC73" i="39"/>
  <c r="AE73" i="39" s="1"/>
  <c r="AQ73" i="39"/>
  <c r="W77" i="39"/>
  <c r="AC63" i="39"/>
  <c r="AE63" i="39" s="1"/>
  <c r="AD108" i="39"/>
  <c r="AF14" i="39"/>
  <c r="AF17" i="39" s="1"/>
  <c r="AF32" i="42"/>
  <c r="AC32" i="42"/>
  <c r="AB32" i="42"/>
  <c r="W33" i="42"/>
  <c r="AQ32" i="42"/>
  <c r="AQ33" i="42" s="1"/>
  <c r="AH16" i="42"/>
  <c r="AP16" i="42" s="1"/>
  <c r="AV25" i="42"/>
  <c r="AF35" i="42"/>
  <c r="AT35" i="42" s="1"/>
  <c r="AC35" i="42"/>
  <c r="AE35" i="42" s="1"/>
  <c r="AS35" i="42" s="1"/>
  <c r="AB35" i="42"/>
  <c r="AQ35" i="42"/>
  <c r="W36" i="42"/>
  <c r="AF18" i="42"/>
  <c r="AT18" i="42" s="1"/>
  <c r="AC18" i="42"/>
  <c r="AE18" i="42" s="1"/>
  <c r="AS18" i="42" s="1"/>
  <c r="AB18" i="42"/>
  <c r="AQ18" i="42"/>
  <c r="AF21" i="42"/>
  <c r="AT21" i="42" s="1"/>
  <c r="AC21" i="42"/>
  <c r="AE21" i="42" s="1"/>
  <c r="AS21" i="42" s="1"/>
  <c r="AB21" i="42"/>
  <c r="AQ21" i="42"/>
  <c r="AF20" i="42"/>
  <c r="AC20" i="42"/>
  <c r="AB20" i="42"/>
  <c r="AQ20" i="42"/>
  <c r="AQ22" i="42" s="1"/>
  <c r="W22" i="42"/>
  <c r="AF30" i="42"/>
  <c r="AT30" i="42" s="1"/>
  <c r="AC30" i="42"/>
  <c r="AE30" i="42" s="1"/>
  <c r="AS30" i="42" s="1"/>
  <c r="AB30" i="42"/>
  <c r="AQ30" i="42"/>
  <c r="AF27" i="42"/>
  <c r="AT27" i="42" s="1"/>
  <c r="AC27" i="42"/>
  <c r="AE27" i="42" s="1"/>
  <c r="AS27" i="42" s="1"/>
  <c r="AB27" i="42"/>
  <c r="AQ27" i="42"/>
  <c r="AA25" i="42"/>
  <c r="AR23" i="42"/>
  <c r="AR25" i="42" s="1"/>
  <c r="AC58" i="42"/>
  <c r="AE58" i="42" s="1"/>
  <c r="AS58" i="42" s="1"/>
  <c r="AQ58" i="42"/>
  <c r="AF58" i="42"/>
  <c r="AT58" i="42" s="1"/>
  <c r="AB58" i="42"/>
  <c r="AC96" i="42"/>
  <c r="AB96" i="42"/>
  <c r="AF96" i="42"/>
  <c r="W98" i="42"/>
  <c r="AQ96" i="42"/>
  <c r="AW176" i="42"/>
  <c r="P22" i="42"/>
  <c r="W178" i="42"/>
  <c r="W38" i="42"/>
  <c r="AF37" i="42"/>
  <c r="AC37" i="42"/>
  <c r="AB37" i="42"/>
  <c r="AF42" i="42"/>
  <c r="AT42" i="42" s="1"/>
  <c r="AC42" i="42"/>
  <c r="AE42" i="42" s="1"/>
  <c r="AS42" i="42" s="1"/>
  <c r="AB42" i="42"/>
  <c r="AH42" i="42" s="1"/>
  <c r="AP42" i="42" s="1"/>
  <c r="AQ42" i="42"/>
  <c r="P50" i="42"/>
  <c r="W45" i="42"/>
  <c r="AC47" i="42"/>
  <c r="AE47" i="42" s="1"/>
  <c r="AS47" i="42" s="1"/>
  <c r="AB47" i="42"/>
  <c r="AQ47" i="42"/>
  <c r="AF52" i="42"/>
  <c r="AT52" i="42" s="1"/>
  <c r="AC52" i="42"/>
  <c r="AE52" i="42" s="1"/>
  <c r="AS52" i="42" s="1"/>
  <c r="AB52" i="42"/>
  <c r="AF53" i="42"/>
  <c r="AT53" i="42" s="1"/>
  <c r="AQ53" i="42"/>
  <c r="AC53" i="42"/>
  <c r="AE53" i="42" s="1"/>
  <c r="AS53" i="42" s="1"/>
  <c r="AB53" i="42"/>
  <c r="AB148" i="42"/>
  <c r="AC148" i="42"/>
  <c r="AE148" i="42" s="1"/>
  <c r="AS148" i="42" s="1"/>
  <c r="AQ148" i="42"/>
  <c r="AF148" i="42"/>
  <c r="AT148" i="42" s="1"/>
  <c r="AU169" i="42"/>
  <c r="AU19" i="42"/>
  <c r="AA22" i="42"/>
  <c r="AR20" i="42"/>
  <c r="AR22" i="42" s="1"/>
  <c r="AO25" i="42"/>
  <c r="AA33" i="42"/>
  <c r="AR32" i="42"/>
  <c r="AR33" i="42" s="1"/>
  <c r="AQ36" i="42"/>
  <c r="AA178" i="42"/>
  <c r="AA38" i="42"/>
  <c r="AR37" i="42"/>
  <c r="AA170" i="42"/>
  <c r="AA44" i="42"/>
  <c r="AF40" i="42"/>
  <c r="AT40" i="42" s="1"/>
  <c r="AC40" i="42"/>
  <c r="AE40" i="42" s="1"/>
  <c r="AS40" i="42" s="1"/>
  <c r="AB40" i="42"/>
  <c r="W41" i="42"/>
  <c r="AB48" i="42"/>
  <c r="AQ48" i="42"/>
  <c r="AF48" i="42"/>
  <c r="AT48" i="42" s="1"/>
  <c r="AF57" i="42"/>
  <c r="AT57" i="42" s="1"/>
  <c r="AB57" i="42"/>
  <c r="AQ57" i="42"/>
  <c r="AC57" i="42"/>
  <c r="AE57" i="42" s="1"/>
  <c r="AS57" i="42" s="1"/>
  <c r="AR73" i="42"/>
  <c r="AO82" i="42"/>
  <c r="P169" i="42"/>
  <c r="W12" i="42"/>
  <c r="W17" i="42"/>
  <c r="P19" i="42"/>
  <c r="AQ23" i="42"/>
  <c r="AQ25" i="42" s="1"/>
  <c r="AV27" i="42"/>
  <c r="AV28" i="42" s="1"/>
  <c r="W29" i="42"/>
  <c r="AO33" i="42"/>
  <c r="AV76" i="42"/>
  <c r="W94" i="42"/>
  <c r="W95" i="42" s="1"/>
  <c r="P95" i="42"/>
  <c r="AA66" i="42"/>
  <c r="AR60" i="42"/>
  <c r="AR66" i="42" s="1"/>
  <c r="AW19" i="42"/>
  <c r="P172" i="42"/>
  <c r="W51" i="42"/>
  <c r="P55" i="42"/>
  <c r="AA176" i="42"/>
  <c r="AR17" i="42"/>
  <c r="AA31" i="42"/>
  <c r="AR29" i="42"/>
  <c r="AR31" i="42" s="1"/>
  <c r="AV170" i="42"/>
  <c r="AF47" i="42"/>
  <c r="AT47" i="42" s="1"/>
  <c r="AC48" i="42"/>
  <c r="AE48" i="42" s="1"/>
  <c r="AS48" i="42" s="1"/>
  <c r="AV56" i="42"/>
  <c r="AV59" i="42" s="1"/>
  <c r="AO59" i="42"/>
  <c r="AQ64" i="42"/>
  <c r="AF64" i="42"/>
  <c r="AT64" i="42" s="1"/>
  <c r="AC64" i="42"/>
  <c r="AE64" i="42" s="1"/>
  <c r="AS64" i="42" s="1"/>
  <c r="AB64" i="42"/>
  <c r="AF16" i="42"/>
  <c r="AT16" i="42" s="1"/>
  <c r="AC16" i="42"/>
  <c r="AE16" i="42" s="1"/>
  <c r="AS16" i="42" s="1"/>
  <c r="AB13" i="42"/>
  <c r="AH13" i="42" s="1"/>
  <c r="AP13" i="42" s="1"/>
  <c r="AQ13" i="42"/>
  <c r="AO176" i="42"/>
  <c r="AV17" i="42"/>
  <c r="W26" i="42"/>
  <c r="P36" i="42"/>
  <c r="AQ37" i="42"/>
  <c r="AQ52" i="42"/>
  <c r="AC61" i="42"/>
  <c r="AE61" i="42" s="1"/>
  <c r="AS61" i="42" s="1"/>
  <c r="AQ61" i="42"/>
  <c r="AF61" i="42"/>
  <c r="AT61" i="42" s="1"/>
  <c r="AB61" i="42"/>
  <c r="AV36" i="42"/>
  <c r="P177" i="42"/>
  <c r="P68" i="42"/>
  <c r="W67" i="42"/>
  <c r="AQ16" i="42"/>
  <c r="AO19" i="42"/>
  <c r="AA28" i="42"/>
  <c r="AR26" i="42"/>
  <c r="AR28" i="42" s="1"/>
  <c r="AO31" i="42"/>
  <c r="AF34" i="42"/>
  <c r="AC34" i="42"/>
  <c r="AB34" i="42"/>
  <c r="AR39" i="42"/>
  <c r="AQ40" i="42"/>
  <c r="AV50" i="42"/>
  <c r="AH65" i="42"/>
  <c r="AP65" i="42" s="1"/>
  <c r="AB83" i="42"/>
  <c r="AQ83" i="42"/>
  <c r="AF83" i="42"/>
  <c r="W85" i="42"/>
  <c r="AC83" i="42"/>
  <c r="W103" i="42"/>
  <c r="AC99" i="42"/>
  <c r="AB99" i="42"/>
  <c r="AF99" i="42"/>
  <c r="AQ99" i="42"/>
  <c r="AQ103" i="42" s="1"/>
  <c r="AV126" i="42"/>
  <c r="AV129" i="42" s="1"/>
  <c r="AO129" i="42"/>
  <c r="AF23" i="42"/>
  <c r="AC23" i="42"/>
  <c r="AB23" i="42"/>
  <c r="AF24" i="42"/>
  <c r="AT24" i="42" s="1"/>
  <c r="AC24" i="42"/>
  <c r="AE24" i="42" s="1"/>
  <c r="AS24" i="42" s="1"/>
  <c r="AB24" i="42"/>
  <c r="AQ24" i="42"/>
  <c r="AA36" i="42"/>
  <c r="AR34" i="42"/>
  <c r="AR36" i="42" s="1"/>
  <c r="AO36" i="42"/>
  <c r="AW55" i="42"/>
  <c r="AF60" i="42"/>
  <c r="W66" i="42"/>
  <c r="AB60" i="42"/>
  <c r="AQ60" i="42"/>
  <c r="AC60" i="42"/>
  <c r="AR70" i="42"/>
  <c r="AB70" i="42"/>
  <c r="AA73" i="42"/>
  <c r="AO76" i="42"/>
  <c r="AQ81" i="42"/>
  <c r="AF81" i="42"/>
  <c r="AT81" i="42" s="1"/>
  <c r="AC81" i="42"/>
  <c r="AE81" i="42" s="1"/>
  <c r="AS81" i="42" s="1"/>
  <c r="AB81" i="42"/>
  <c r="AH81" i="42" s="1"/>
  <c r="AP81" i="42" s="1"/>
  <c r="AO44" i="42"/>
  <c r="AA55" i="42"/>
  <c r="AR51" i="42"/>
  <c r="AW66" i="42"/>
  <c r="AF62" i="42"/>
  <c r="AT62" i="42" s="1"/>
  <c r="AV73" i="42"/>
  <c r="AC93" i="42"/>
  <c r="AE93" i="42" s="1"/>
  <c r="AS93" i="42" s="1"/>
  <c r="AB93" i="42"/>
  <c r="AQ93" i="42"/>
  <c r="AF93" i="42"/>
  <c r="AT93" i="42" s="1"/>
  <c r="AV98" i="42"/>
  <c r="AO103" i="42"/>
  <c r="AV99" i="42"/>
  <c r="AV103" i="42" s="1"/>
  <c r="S165" i="42"/>
  <c r="L22" i="47" s="1"/>
  <c r="AO169" i="42"/>
  <c r="AW169" i="42"/>
  <c r="AB63" i="42"/>
  <c r="AQ63" i="42"/>
  <c r="AV82" i="42"/>
  <c r="AQ87" i="42"/>
  <c r="AF87" i="42"/>
  <c r="W89" i="42"/>
  <c r="AC87" i="42"/>
  <c r="AE87" i="42" s="1"/>
  <c r="AS87" i="42" s="1"/>
  <c r="AV171" i="42"/>
  <c r="AU170" i="42"/>
  <c r="AQ43" i="42"/>
  <c r="AQ46" i="42"/>
  <c r="W56" i="42"/>
  <c r="AC56" i="42" s="1"/>
  <c r="AO66" i="42"/>
  <c r="AU66" i="42"/>
  <c r="AO177" i="42"/>
  <c r="AO68" i="42"/>
  <c r="AV67" i="42"/>
  <c r="AU73" i="42"/>
  <c r="AB71" i="42"/>
  <c r="AQ71" i="42"/>
  <c r="AB74" i="42"/>
  <c r="AQ74" i="42"/>
  <c r="AF77" i="42"/>
  <c r="AQ77" i="42"/>
  <c r="AB77" i="42"/>
  <c r="AV84" i="42"/>
  <c r="AO85" i="42"/>
  <c r="AR134" i="42"/>
  <c r="AB134" i="42"/>
  <c r="AA169" i="42"/>
  <c r="P171" i="42"/>
  <c r="AO171" i="42"/>
  <c r="AW171" i="42"/>
  <c r="AU38" i="42"/>
  <c r="AB43" i="42"/>
  <c r="AH43" i="42" s="1"/>
  <c r="AP43" i="42" s="1"/>
  <c r="AB46" i="42"/>
  <c r="AH46" i="42" s="1"/>
  <c r="AP46" i="42" s="1"/>
  <c r="AU55" i="42"/>
  <c r="AQ54" i="42"/>
  <c r="AC63" i="42"/>
  <c r="AE63" i="42" s="1"/>
  <c r="AS63" i="42" s="1"/>
  <c r="AR177" i="42"/>
  <c r="AR68" i="42"/>
  <c r="AQ72" i="42"/>
  <c r="AF72" i="42"/>
  <c r="AT72" i="42" s="1"/>
  <c r="AC72" i="42"/>
  <c r="AE72" i="42" s="1"/>
  <c r="AS72" i="42" s="1"/>
  <c r="P76" i="42"/>
  <c r="W75" i="42"/>
  <c r="W76" i="42" s="1"/>
  <c r="W78" i="42"/>
  <c r="P82" i="42"/>
  <c r="AB87" i="42"/>
  <c r="AQ90" i="42"/>
  <c r="AF90" i="42"/>
  <c r="AC90" i="42"/>
  <c r="AB90" i="42"/>
  <c r="AR12" i="42"/>
  <c r="W14" i="42"/>
  <c r="AU176" i="42"/>
  <c r="AV37" i="42"/>
  <c r="P170" i="42"/>
  <c r="AO170" i="42"/>
  <c r="AW170" i="42"/>
  <c r="AU177" i="42"/>
  <c r="AU68" i="42"/>
  <c r="P73" i="42"/>
  <c r="W69" i="42"/>
  <c r="AC71" i="42"/>
  <c r="AE71" i="42" s="1"/>
  <c r="AS71" i="42" s="1"/>
  <c r="AC74" i="42"/>
  <c r="AC77" i="42"/>
  <c r="P122" i="42"/>
  <c r="W119" i="42"/>
  <c r="AA171" i="42"/>
  <c r="AO38" i="42"/>
  <c r="AW38" i="42"/>
  <c r="W39" i="42"/>
  <c r="P66" i="42"/>
  <c r="AC62" i="42"/>
  <c r="AE62" i="42" s="1"/>
  <c r="AS62" i="42" s="1"/>
  <c r="AB62" i="42"/>
  <c r="AF63" i="42"/>
  <c r="AT63" i="42" s="1"/>
  <c r="AW177" i="42"/>
  <c r="AW68" i="42"/>
  <c r="AF71" i="42"/>
  <c r="AT71" i="42" s="1"/>
  <c r="AF74" i="42"/>
  <c r="AR79" i="42"/>
  <c r="AR82" i="42" s="1"/>
  <c r="AB79" i="42"/>
  <c r="AH79" i="42" s="1"/>
  <c r="AP79" i="42" s="1"/>
  <c r="AR89" i="42"/>
  <c r="AV95" i="42"/>
  <c r="AA106" i="42"/>
  <c r="AA111" i="42"/>
  <c r="P117" i="42"/>
  <c r="W116" i="42"/>
  <c r="AA137" i="42"/>
  <c r="AR132" i="42"/>
  <c r="AB132" i="42"/>
  <c r="AF80" i="42"/>
  <c r="AT80" i="42" s="1"/>
  <c r="AA89" i="42"/>
  <c r="AR95" i="42"/>
  <c r="AC91" i="42"/>
  <c r="AE91" i="42" s="1"/>
  <c r="W106" i="42"/>
  <c r="AC104" i="42"/>
  <c r="AB104" i="42"/>
  <c r="W110" i="42"/>
  <c r="W111" i="42" s="1"/>
  <c r="P111" i="42"/>
  <c r="W114" i="42"/>
  <c r="AB112" i="42"/>
  <c r="AE118" i="42"/>
  <c r="P140" i="42"/>
  <c r="W138" i="42"/>
  <c r="AO172" i="42"/>
  <c r="AW172" i="42"/>
  <c r="P166" i="42"/>
  <c r="AA85" i="42"/>
  <c r="AR88" i="42"/>
  <c r="AA98" i="42"/>
  <c r="AR96" i="42"/>
  <c r="AR98" i="42" s="1"/>
  <c r="AR107" i="42"/>
  <c r="AR111" i="42" s="1"/>
  <c r="AB108" i="42"/>
  <c r="AC112" i="42"/>
  <c r="BC165" i="42"/>
  <c r="AV22" i="47" s="1"/>
  <c r="AQ80" i="42"/>
  <c r="AU95" i="42"/>
  <c r="AQ91" i="42"/>
  <c r="AF104" i="42"/>
  <c r="AC105" i="42"/>
  <c r="AE105" i="42" s="1"/>
  <c r="AS105" i="42" s="1"/>
  <c r="AB105" i="42"/>
  <c r="AC107" i="42"/>
  <c r="AF108" i="42"/>
  <c r="AT108" i="42" s="1"/>
  <c r="AF124" i="42"/>
  <c r="AT124" i="42" s="1"/>
  <c r="AC124" i="42"/>
  <c r="AE124" i="42" s="1"/>
  <c r="AS124" i="42" s="1"/>
  <c r="AQ124" i="42"/>
  <c r="AQ125" i="42" s="1"/>
  <c r="AB124" i="42"/>
  <c r="AB125" i="42" s="1"/>
  <c r="AY165" i="42"/>
  <c r="AR22" i="47" s="1"/>
  <c r="AF141" i="42"/>
  <c r="AB141" i="42"/>
  <c r="AQ141" i="42"/>
  <c r="W145" i="42"/>
  <c r="AC141" i="42"/>
  <c r="AA145" i="42"/>
  <c r="P158" i="42"/>
  <c r="W155" i="42"/>
  <c r="AV85" i="42"/>
  <c r="AQ84" i="42"/>
  <c r="AF84" i="42"/>
  <c r="AT84" i="42" s="1"/>
  <c r="AO89" i="42"/>
  <c r="AO95" i="42"/>
  <c r="AF97" i="42"/>
  <c r="AT97" i="42" s="1"/>
  <c r="AB97" i="42"/>
  <c r="AQ97" i="42"/>
  <c r="AR103" i="42"/>
  <c r="AF112" i="42"/>
  <c r="AF128" i="42"/>
  <c r="AT128" i="42" s="1"/>
  <c r="AQ128" i="42"/>
  <c r="AB128" i="42"/>
  <c r="AH128" i="42" s="1"/>
  <c r="AP128" i="42" s="1"/>
  <c r="AR145" i="42"/>
  <c r="AN165" i="42"/>
  <c r="AG22" i="47" s="1"/>
  <c r="AE86" i="42"/>
  <c r="AH86" i="42" s="1"/>
  <c r="AA103" i="42"/>
  <c r="AO125" i="42"/>
  <c r="AV123" i="42"/>
  <c r="AV125" i="42" s="1"/>
  <c r="P129" i="42"/>
  <c r="W126" i="42"/>
  <c r="AC144" i="42"/>
  <c r="AE144" i="42" s="1"/>
  <c r="AS144" i="42" s="1"/>
  <c r="AF144" i="42"/>
  <c r="AT144" i="42" s="1"/>
  <c r="AQ144" i="42"/>
  <c r="U165" i="42"/>
  <c r="N22" i="47" s="1"/>
  <c r="AC80" i="42"/>
  <c r="AE80" i="42" s="1"/>
  <c r="AS80" i="42" s="1"/>
  <c r="AB84" i="42"/>
  <c r="AC97" i="42"/>
  <c r="AE97" i="42" s="1"/>
  <c r="AS97" i="42" s="1"/>
  <c r="AO98" i="42"/>
  <c r="AF100" i="42"/>
  <c r="AT100" i="42" s="1"/>
  <c r="AB100" i="42"/>
  <c r="AQ100" i="42"/>
  <c r="AH113" i="42"/>
  <c r="AP113" i="42" s="1"/>
  <c r="W135" i="42"/>
  <c r="P137" i="42"/>
  <c r="AQ113" i="42"/>
  <c r="AQ114" i="42" s="1"/>
  <c r="AB118" i="42"/>
  <c r="AB121" i="42"/>
  <c r="AH121" i="42" s="1"/>
  <c r="AP121" i="42" s="1"/>
  <c r="AQ127" i="42"/>
  <c r="AF127" i="42"/>
  <c r="AT127" i="42" s="1"/>
  <c r="AC127" i="42"/>
  <c r="AE127" i="42" s="1"/>
  <c r="AS127" i="42" s="1"/>
  <c r="AT132" i="42"/>
  <c r="AQ152" i="42"/>
  <c r="AC152" i="42"/>
  <c r="AE152" i="42" s="1"/>
  <c r="AS152" i="42" s="1"/>
  <c r="AB152" i="42"/>
  <c r="AH152" i="42" s="1"/>
  <c r="AP152" i="42" s="1"/>
  <c r="AW158" i="42"/>
  <c r="AR158" i="42"/>
  <c r="AR159" i="42"/>
  <c r="AB159" i="42"/>
  <c r="AF160" i="42"/>
  <c r="AT160" i="42" s="1"/>
  <c r="AB160" i="42"/>
  <c r="AQ160" i="42"/>
  <c r="AC160" i="42"/>
  <c r="AE160" i="42" s="1"/>
  <c r="AS160" i="42" s="1"/>
  <c r="P164" i="42"/>
  <c r="W161" i="42"/>
  <c r="AO164" i="42"/>
  <c r="P167" i="42"/>
  <c r="AR122" i="42"/>
  <c r="AR125" i="42"/>
  <c r="AF139" i="42"/>
  <c r="AT139" i="42" s="1"/>
  <c r="AC139" i="42"/>
  <c r="AE139" i="42" s="1"/>
  <c r="AS139" i="42" s="1"/>
  <c r="AQ139" i="42"/>
  <c r="AH143" i="42"/>
  <c r="AP143" i="42" s="1"/>
  <c r="W146" i="42"/>
  <c r="P150" i="42"/>
  <c r="AB151" i="42"/>
  <c r="W154" i="42"/>
  <c r="AF151" i="42"/>
  <c r="AC151" i="42"/>
  <c r="AQ151" i="42"/>
  <c r="AC147" i="42"/>
  <c r="AE147" i="42" s="1"/>
  <c r="AS147" i="42" s="1"/>
  <c r="AB147" i="42"/>
  <c r="AK165" i="42"/>
  <c r="AD22" i="47" s="1"/>
  <c r="AT159" i="42"/>
  <c r="AC163" i="42"/>
  <c r="AE163" i="42" s="1"/>
  <c r="AS163" i="42" s="1"/>
  <c r="AQ163" i="42"/>
  <c r="AB163" i="42"/>
  <c r="AC115" i="42"/>
  <c r="AB115" i="42"/>
  <c r="AU117" i="42"/>
  <c r="AF120" i="42"/>
  <c r="AT120" i="42" s="1"/>
  <c r="AB120" i="42"/>
  <c r="AF123" i="42"/>
  <c r="W125" i="42"/>
  <c r="AC123" i="42"/>
  <c r="AF153" i="42"/>
  <c r="AT153" i="42" s="1"/>
  <c r="AB153" i="42"/>
  <c r="AM165" i="42"/>
  <c r="AF22" i="47" s="1"/>
  <c r="R165" i="42"/>
  <c r="K22" i="47" s="1"/>
  <c r="AC113" i="42"/>
  <c r="AE113" i="42" s="1"/>
  <c r="AS113" i="42" s="1"/>
  <c r="AO117" i="42"/>
  <c r="AF118" i="42"/>
  <c r="AA122" i="42"/>
  <c r="AC130" i="42"/>
  <c r="AQ130" i="42"/>
  <c r="AQ131" i="42" s="1"/>
  <c r="AO140" i="42"/>
  <c r="AF143" i="42"/>
  <c r="AT143" i="42" s="1"/>
  <c r="AF147" i="42"/>
  <c r="AT147" i="42" s="1"/>
  <c r="AA150" i="42"/>
  <c r="AO154" i="42"/>
  <c r="AV151" i="42"/>
  <c r="AV154" i="42" s="1"/>
  <c r="Q165" i="42"/>
  <c r="J22" i="47" s="1"/>
  <c r="AA154" i="42"/>
  <c r="BA165" i="42"/>
  <c r="AT22" i="47" s="1"/>
  <c r="AF163" i="42"/>
  <c r="AT163" i="42" s="1"/>
  <c r="AZ165" i="42"/>
  <c r="AS22" i="47" s="1"/>
  <c r="AV146" i="42"/>
  <c r="AV150" i="42" s="1"/>
  <c r="AO150" i="42"/>
  <c r="AV117" i="42"/>
  <c r="AE132" i="42"/>
  <c r="AQ136" i="42"/>
  <c r="AF136" i="42"/>
  <c r="AT136" i="42" s="1"/>
  <c r="AB162" i="42"/>
  <c r="AH162" i="42" s="1"/>
  <c r="AP162" i="42" s="1"/>
  <c r="BB165" i="42"/>
  <c r="AU22" i="47" s="1"/>
  <c r="K168" i="42"/>
  <c r="S168" i="42"/>
  <c r="T165" i="42"/>
  <c r="M22" i="47" s="1"/>
  <c r="AJ165" i="42"/>
  <c r="AF134" i="42"/>
  <c r="AT134" i="42" s="1"/>
  <c r="AQ149" i="42"/>
  <c r="AC149" i="42"/>
  <c r="AE149" i="42" s="1"/>
  <c r="AS149" i="42" s="1"/>
  <c r="AH156" i="42"/>
  <c r="AP156" i="42" s="1"/>
  <c r="AL165" i="42"/>
  <c r="AE22" i="47" s="1"/>
  <c r="AX165" i="42"/>
  <c r="AY168" i="42"/>
  <c r="L168" i="42"/>
  <c r="AU125" i="42"/>
  <c r="AV134" i="42"/>
  <c r="AV137" i="42" s="1"/>
  <c r="AO137" i="42"/>
  <c r="AO158" i="42"/>
  <c r="AV155" i="42"/>
  <c r="AV158" i="42" s="1"/>
  <c r="AA158" i="42"/>
  <c r="AE159" i="42"/>
  <c r="Y165" i="42"/>
  <c r="R22" i="47" s="1"/>
  <c r="V165" i="42"/>
  <c r="O22" i="47" s="1"/>
  <c r="P154" i="42"/>
  <c r="AQ157" i="42"/>
  <c r="AF24" i="41"/>
  <c r="AT24" i="41" s="1"/>
  <c r="AC24" i="41"/>
  <c r="AE24" i="41" s="1"/>
  <c r="AS24" i="41" s="1"/>
  <c r="AB24" i="41"/>
  <c r="AQ24" i="41"/>
  <c r="AC19" i="41"/>
  <c r="AE19" i="41" s="1"/>
  <c r="AS19" i="41" s="1"/>
  <c r="AB19" i="41"/>
  <c r="AQ19" i="41"/>
  <c r="AF19" i="41"/>
  <c r="AT19" i="41" s="1"/>
  <c r="AC18" i="41"/>
  <c r="AE18" i="41" s="1"/>
  <c r="AS18" i="41" s="1"/>
  <c r="AB18" i="41"/>
  <c r="AH18" i="41" s="1"/>
  <c r="AP18" i="41" s="1"/>
  <c r="AQ18" i="41"/>
  <c r="AF18" i="41"/>
  <c r="AT18" i="41" s="1"/>
  <c r="AF42" i="41"/>
  <c r="AT42" i="41" s="1"/>
  <c r="AT46" i="41" s="1"/>
  <c r="AC42" i="41"/>
  <c r="AE42" i="41" s="1"/>
  <c r="AS42" i="41" s="1"/>
  <c r="AB42" i="41"/>
  <c r="AQ42" i="41"/>
  <c r="AT53" i="41"/>
  <c r="AT54" i="41" s="1"/>
  <c r="AF54" i="41"/>
  <c r="AH25" i="41"/>
  <c r="AP25" i="41" s="1"/>
  <c r="AF23" i="41"/>
  <c r="AT23" i="41" s="1"/>
  <c r="AC23" i="41"/>
  <c r="AE23" i="41" s="1"/>
  <c r="AS23" i="41" s="1"/>
  <c r="AB23" i="41"/>
  <c r="AQ23" i="41"/>
  <c r="AE32" i="41"/>
  <c r="AS34" i="41"/>
  <c r="AH34" i="41"/>
  <c r="AP34" i="41" s="1"/>
  <c r="AR40" i="41"/>
  <c r="AF39" i="41"/>
  <c r="AT39" i="41" s="1"/>
  <c r="AC39" i="41"/>
  <c r="AE39" i="41" s="1"/>
  <c r="AS39" i="41" s="1"/>
  <c r="AQ39" i="41"/>
  <c r="AQ40" i="41" s="1"/>
  <c r="AB39" i="41"/>
  <c r="AC22" i="41"/>
  <c r="W28" i="41"/>
  <c r="AB22" i="41"/>
  <c r="AQ22" i="41"/>
  <c r="AF22" i="41"/>
  <c r="AC44" i="41"/>
  <c r="AE44" i="41" s="1"/>
  <c r="AS44" i="41" s="1"/>
  <c r="AQ44" i="41"/>
  <c r="AF44" i="41"/>
  <c r="AT44" i="41" s="1"/>
  <c r="AB44" i="41"/>
  <c r="AH44" i="41" s="1"/>
  <c r="AP44" i="41" s="1"/>
  <c r="AF43" i="41"/>
  <c r="AT43" i="41" s="1"/>
  <c r="AB43" i="41"/>
  <c r="AH43" i="41" s="1"/>
  <c r="AP43" i="41" s="1"/>
  <c r="AC56" i="41"/>
  <c r="AE56" i="41" s="1"/>
  <c r="AS56" i="41" s="1"/>
  <c r="AB56" i="41"/>
  <c r="AQ56" i="41"/>
  <c r="AF56" i="41"/>
  <c r="AT56" i="41" s="1"/>
  <c r="AF58" i="41"/>
  <c r="AC58" i="41"/>
  <c r="W62" i="41"/>
  <c r="AB58" i="41"/>
  <c r="AF64" i="41"/>
  <c r="AT64" i="41" s="1"/>
  <c r="AT67" i="41" s="1"/>
  <c r="AQ64" i="41"/>
  <c r="AC64" i="41"/>
  <c r="AE64" i="41" s="1"/>
  <c r="AS64" i="41" s="1"/>
  <c r="AB64" i="41"/>
  <c r="AQ85" i="41"/>
  <c r="AF85" i="41"/>
  <c r="AT85" i="41" s="1"/>
  <c r="AC85" i="41"/>
  <c r="AE85" i="41" s="1"/>
  <c r="AS85" i="41" s="1"/>
  <c r="AB85" i="41"/>
  <c r="AA118" i="41"/>
  <c r="AQ12" i="41"/>
  <c r="W13" i="41"/>
  <c r="W15" i="41" s="1"/>
  <c r="W16" i="41"/>
  <c r="AE20" i="41"/>
  <c r="AR25" i="41"/>
  <c r="AC26" i="41"/>
  <c r="AE26" i="41" s="1"/>
  <c r="AS26" i="41" s="1"/>
  <c r="AC27" i="41"/>
  <c r="AE27" i="41" s="1"/>
  <c r="AS27" i="41" s="1"/>
  <c r="AE29" i="41"/>
  <c r="AB33" i="41"/>
  <c r="AA35" i="41"/>
  <c r="AO40" i="41"/>
  <c r="AF45" i="41"/>
  <c r="AT45" i="41" s="1"/>
  <c r="AA46" i="41"/>
  <c r="AB47" i="41"/>
  <c r="AC50" i="41"/>
  <c r="AE50" i="41" s="1"/>
  <c r="AS50" i="41" s="1"/>
  <c r="AR62" i="41"/>
  <c r="AH66" i="41"/>
  <c r="AP66" i="41" s="1"/>
  <c r="AE68" i="41"/>
  <c r="AC70" i="41"/>
  <c r="AA70" i="41"/>
  <c r="AC91" i="41"/>
  <c r="AE91" i="41" s="1"/>
  <c r="AS91" i="41" s="1"/>
  <c r="AB91" i="41"/>
  <c r="AQ91" i="41"/>
  <c r="AF91" i="41"/>
  <c r="AT91" i="41" s="1"/>
  <c r="AC12" i="41"/>
  <c r="AQ14" i="41"/>
  <c r="Q114" i="41"/>
  <c r="J21" i="47" s="1"/>
  <c r="Z114" i="41"/>
  <c r="AY114" i="41"/>
  <c r="AR16" i="41"/>
  <c r="AQ17" i="41"/>
  <c r="AF27" i="41"/>
  <c r="AT27" i="41" s="1"/>
  <c r="AT125" i="41" s="1"/>
  <c r="P28" i="41"/>
  <c r="AT30" i="41"/>
  <c r="AC36" i="41"/>
  <c r="W40" i="41"/>
  <c r="AO46" i="41"/>
  <c r="W48" i="41"/>
  <c r="AQ58" i="41"/>
  <c r="AB67" i="41"/>
  <c r="AA73" i="41"/>
  <c r="AR71" i="41"/>
  <c r="AR73" i="41" s="1"/>
  <c r="AB12" i="41"/>
  <c r="AB14" i="41"/>
  <c r="AA15" i="41"/>
  <c r="AJ114" i="41"/>
  <c r="AZ114" i="41"/>
  <c r="AB17" i="41"/>
  <c r="P125" i="41"/>
  <c r="AO125" i="41"/>
  <c r="AW125" i="41"/>
  <c r="AO21" i="41"/>
  <c r="AW21" i="41"/>
  <c r="P35" i="41"/>
  <c r="W31" i="41"/>
  <c r="AU121" i="41"/>
  <c r="AF33" i="41"/>
  <c r="AT33" i="41" s="1"/>
  <c r="P40" i="41"/>
  <c r="AA52" i="41"/>
  <c r="AR57" i="41"/>
  <c r="AV66" i="41"/>
  <c r="AV67" i="41" s="1"/>
  <c r="AO67" i="41"/>
  <c r="AV71" i="41"/>
  <c r="AV73" i="41" s="1"/>
  <c r="AO73" i="41"/>
  <c r="AF90" i="41"/>
  <c r="AT90" i="41" s="1"/>
  <c r="AC90" i="41"/>
  <c r="AE90" i="41" s="1"/>
  <c r="AS90" i="41" s="1"/>
  <c r="AB90" i="41"/>
  <c r="AH90" i="41" s="1"/>
  <c r="AP90" i="41" s="1"/>
  <c r="AQ90" i="41"/>
  <c r="AR99" i="41"/>
  <c r="AB99" i="41"/>
  <c r="AF12" i="41"/>
  <c r="AU118" i="41"/>
  <c r="AC14" i="41"/>
  <c r="AE14" i="41" s="1"/>
  <c r="AS14" i="41" s="1"/>
  <c r="S114" i="41"/>
  <c r="L21" i="47" s="1"/>
  <c r="AK114" i="41"/>
  <c r="AD21" i="47" s="1"/>
  <c r="BA114" i="41"/>
  <c r="AW115" i="41" s="1"/>
  <c r="AC17" i="41"/>
  <c r="AE17" i="41" s="1"/>
  <c r="AS17" i="41" s="1"/>
  <c r="W125" i="41"/>
  <c r="P21" i="41"/>
  <c r="P114" i="41" s="1"/>
  <c r="AR22" i="41"/>
  <c r="AV30" i="41"/>
  <c r="AV121" i="41"/>
  <c r="AF36" i="41"/>
  <c r="AH38" i="41"/>
  <c r="AP38" i="41" s="1"/>
  <c r="AF49" i="41"/>
  <c r="AT49" i="41" s="1"/>
  <c r="AC49" i="41"/>
  <c r="AE49" i="41" s="1"/>
  <c r="AS49" i="41" s="1"/>
  <c r="AQ49" i="41"/>
  <c r="AQ50" i="41"/>
  <c r="AC60" i="41"/>
  <c r="AE60" i="41" s="1"/>
  <c r="AS60" i="41" s="1"/>
  <c r="AB60" i="41"/>
  <c r="AQ60" i="41"/>
  <c r="AF60" i="41"/>
  <c r="AT60" i="41" s="1"/>
  <c r="AV82" i="41"/>
  <c r="AV87" i="41" s="1"/>
  <c r="AO87" i="41"/>
  <c r="AR88" i="41"/>
  <c r="AR93" i="41" s="1"/>
  <c r="AA93" i="41"/>
  <c r="AF30" i="41"/>
  <c r="W121" i="41"/>
  <c r="AB32" i="41"/>
  <c r="AQ32" i="41"/>
  <c r="AB36" i="41"/>
  <c r="AC53" i="41"/>
  <c r="AB53" i="41"/>
  <c r="W54" i="41"/>
  <c r="AO57" i="41"/>
  <c r="AV55" i="41"/>
  <c r="AV57" i="41" s="1"/>
  <c r="AV62" i="41"/>
  <c r="AF61" i="41"/>
  <c r="AT61" i="41" s="1"/>
  <c r="AC61" i="41"/>
  <c r="AE61" i="41" s="1"/>
  <c r="AS61" i="41" s="1"/>
  <c r="AB61" i="41"/>
  <c r="T114" i="41"/>
  <c r="M21" i="47" s="1"/>
  <c r="AL114" i="41"/>
  <c r="AE21" i="47" s="1"/>
  <c r="BB114" i="41"/>
  <c r="AU119" i="41"/>
  <c r="AA125" i="41"/>
  <c r="AQ125" i="41"/>
  <c r="W126" i="41"/>
  <c r="AB29" i="41"/>
  <c r="W30" i="41"/>
  <c r="AQ29" i="41"/>
  <c r="AC30" i="41"/>
  <c r="AF32" i="41"/>
  <c r="AV40" i="41"/>
  <c r="W46" i="41"/>
  <c r="AQ43" i="41"/>
  <c r="AQ46" i="41" s="1"/>
  <c r="AO52" i="41"/>
  <c r="AQ53" i="41"/>
  <c r="AQ54" i="41" s="1"/>
  <c r="P62" i="41"/>
  <c r="AV28" i="41"/>
  <c r="AC43" i="41"/>
  <c r="AE43" i="41" s="1"/>
  <c r="AS43" i="41" s="1"/>
  <c r="AC51" i="41"/>
  <c r="AE51" i="41" s="1"/>
  <c r="AS51" i="41" s="1"/>
  <c r="AQ51" i="41"/>
  <c r="AF51" i="41"/>
  <c r="AT51" i="41" s="1"/>
  <c r="AT126" i="41" s="1"/>
  <c r="AR67" i="41"/>
  <c r="AO101" i="41"/>
  <c r="AV94" i="41"/>
  <c r="AV101" i="41" s="1"/>
  <c r="P108" i="41"/>
  <c r="W106" i="41"/>
  <c r="P118" i="41"/>
  <c r="P117" i="41" s="1"/>
  <c r="AO118" i="41"/>
  <c r="AW118" i="41"/>
  <c r="AW117" i="41" s="1"/>
  <c r="U114" i="41"/>
  <c r="AD114" i="41"/>
  <c r="W21" i="47" s="1"/>
  <c r="AM114" i="41"/>
  <c r="BC114" i="41"/>
  <c r="AV16" i="41"/>
  <c r="AB20" i="41"/>
  <c r="AR20" i="41"/>
  <c r="AA21" i="41"/>
  <c r="AB26" i="41"/>
  <c r="AH26" i="41" s="1"/>
  <c r="AP26" i="41" s="1"/>
  <c r="AQ26" i="41"/>
  <c r="AA126" i="41"/>
  <c r="AA30" i="41"/>
  <c r="AR29" i="41"/>
  <c r="AV31" i="41"/>
  <c r="AV35" i="41" s="1"/>
  <c r="AC45" i="41"/>
  <c r="AE45" i="41" s="1"/>
  <c r="AS45" i="41" s="1"/>
  <c r="AB45" i="41"/>
  <c r="AH45" i="41" s="1"/>
  <c r="AP45" i="41" s="1"/>
  <c r="AF47" i="41"/>
  <c r="AC47" i="41"/>
  <c r="W55" i="41"/>
  <c r="P57" i="41"/>
  <c r="AC72" i="41"/>
  <c r="AE72" i="41" s="1"/>
  <c r="AS72" i="41" s="1"/>
  <c r="AQ72" i="41"/>
  <c r="AF72" i="41"/>
  <c r="AT72" i="41" s="1"/>
  <c r="P126" i="41"/>
  <c r="AO126" i="41"/>
  <c r="AO30" i="41"/>
  <c r="AW30" i="41"/>
  <c r="P121" i="41"/>
  <c r="AO121" i="41"/>
  <c r="AW121" i="41"/>
  <c r="AA54" i="41"/>
  <c r="AR53" i="41"/>
  <c r="AR54" i="41" s="1"/>
  <c r="AB65" i="41"/>
  <c r="AB68" i="41"/>
  <c r="AF77" i="41"/>
  <c r="AO77" i="41"/>
  <c r="AO80" i="41"/>
  <c r="AC84" i="41"/>
  <c r="AE84" i="41" s="1"/>
  <c r="AS84" i="41" s="1"/>
  <c r="AB84" i="41"/>
  <c r="AF99" i="41"/>
  <c r="AT99" i="41" s="1"/>
  <c r="AQ99" i="41"/>
  <c r="AS105" i="41"/>
  <c r="AV109" i="41"/>
  <c r="AV113" i="41" s="1"/>
  <c r="AO113" i="41"/>
  <c r="AA121" i="41"/>
  <c r="AV46" i="41"/>
  <c r="AF65" i="41"/>
  <c r="AT65" i="41" s="1"/>
  <c r="AW77" i="41"/>
  <c r="AW114" i="41" s="1"/>
  <c r="AA87" i="41"/>
  <c r="AR81" i="41"/>
  <c r="AR87" i="41" s="1"/>
  <c r="AC100" i="41"/>
  <c r="AE100" i="41" s="1"/>
  <c r="AS100" i="41" s="1"/>
  <c r="AQ100" i="41"/>
  <c r="AR32" i="41"/>
  <c r="AR121" i="41" s="1"/>
  <c r="AA57" i="41"/>
  <c r="AQ63" i="41"/>
  <c r="AQ67" i="41" s="1"/>
  <c r="AV89" i="41"/>
  <c r="AV93" i="41" s="1"/>
  <c r="AO93" i="41"/>
  <c r="AW101" i="41"/>
  <c r="AB96" i="41"/>
  <c r="AC96" i="41"/>
  <c r="AE96" i="41" s="1"/>
  <c r="AS96" i="41" s="1"/>
  <c r="AF96" i="41"/>
  <c r="AT96" i="41" s="1"/>
  <c r="AT77" i="41"/>
  <c r="AB76" i="41"/>
  <c r="AH76" i="41" s="1"/>
  <c r="AP76" i="41" s="1"/>
  <c r="AQ76" i="41"/>
  <c r="AQ77" i="41" s="1"/>
  <c r="W77" i="41"/>
  <c r="AB79" i="41"/>
  <c r="AF79" i="41"/>
  <c r="AT79" i="41" s="1"/>
  <c r="AH100" i="41"/>
  <c r="AP100" i="41" s="1"/>
  <c r="AC59" i="41"/>
  <c r="AE59" i="41" s="1"/>
  <c r="AS59" i="41" s="1"/>
  <c r="AB59" i="41"/>
  <c r="AH59" i="41" s="1"/>
  <c r="AP59" i="41" s="1"/>
  <c r="W67" i="41"/>
  <c r="AH69" i="41"/>
  <c r="AP69" i="41" s="1"/>
  <c r="P73" i="41"/>
  <c r="AA127" i="41"/>
  <c r="AR86" i="41"/>
  <c r="AR127" i="41" s="1"/>
  <c r="AR101" i="41"/>
  <c r="AC95" i="41"/>
  <c r="AE95" i="41" s="1"/>
  <c r="AS95" i="41" s="1"/>
  <c r="AF95" i="41"/>
  <c r="AT95" i="41" s="1"/>
  <c r="AB95" i="41"/>
  <c r="AF98" i="41"/>
  <c r="AT98" i="41" s="1"/>
  <c r="AC98" i="41"/>
  <c r="AE98" i="41" s="1"/>
  <c r="AS98" i="41" s="1"/>
  <c r="AB98" i="41"/>
  <c r="AO104" i="41"/>
  <c r="AA62" i="41"/>
  <c r="AA67" i="41"/>
  <c r="W70" i="41"/>
  <c r="AF68" i="41"/>
  <c r="AQ71" i="41"/>
  <c r="AQ73" i="41" s="1"/>
  <c r="AF71" i="41"/>
  <c r="AC71" i="41"/>
  <c r="AB71" i="41"/>
  <c r="AQ83" i="41"/>
  <c r="AF83" i="41"/>
  <c r="AT83" i="41" s="1"/>
  <c r="AF88" i="41"/>
  <c r="AC88" i="41"/>
  <c r="AB88" i="41"/>
  <c r="W93" i="41"/>
  <c r="AQ88" i="41"/>
  <c r="AQ93" i="41" s="1"/>
  <c r="W108" i="41"/>
  <c r="AC111" i="41"/>
  <c r="AE111" i="41" s="1"/>
  <c r="AS111" i="41" s="1"/>
  <c r="AQ111" i="41"/>
  <c r="AF111" i="41"/>
  <c r="AT111" i="41" s="1"/>
  <c r="AB111" i="41"/>
  <c r="AX117" i="41"/>
  <c r="AW116" i="41" s="1"/>
  <c r="AR75" i="41"/>
  <c r="AR77" i="41" s="1"/>
  <c r="W78" i="41"/>
  <c r="P80" i="41"/>
  <c r="AB82" i="41"/>
  <c r="AH82" i="41" s="1"/>
  <c r="AP82" i="41" s="1"/>
  <c r="AF82" i="41"/>
  <c r="AT82" i="41" s="1"/>
  <c r="P93" i="41"/>
  <c r="AQ105" i="41"/>
  <c r="AQ66" i="41"/>
  <c r="AU80" i="41"/>
  <c r="P87" i="41"/>
  <c r="AH89" i="41"/>
  <c r="AP89" i="41" s="1"/>
  <c r="AC92" i="41"/>
  <c r="AE92" i="41" s="1"/>
  <c r="AF92" i="41"/>
  <c r="AT92" i="41" s="1"/>
  <c r="AH103" i="41"/>
  <c r="AP103" i="41" s="1"/>
  <c r="AF107" i="41"/>
  <c r="AT107" i="41" s="1"/>
  <c r="AB107" i="41"/>
  <c r="AH109" i="41"/>
  <c r="I115" i="41"/>
  <c r="AU62" i="41"/>
  <c r="AU114" i="41" s="1"/>
  <c r="W81" i="41"/>
  <c r="AW93" i="41"/>
  <c r="P101" i="41"/>
  <c r="W94" i="41"/>
  <c r="AF105" i="41"/>
  <c r="AB105" i="41"/>
  <c r="AC112" i="41"/>
  <c r="AE112" i="41" s="1"/>
  <c r="AS112" i="41" s="1"/>
  <c r="AF112" i="41"/>
  <c r="AT112" i="41" s="1"/>
  <c r="AB112" i="41"/>
  <c r="AH112" i="41" s="1"/>
  <c r="AP112" i="41" s="1"/>
  <c r="P113" i="41"/>
  <c r="AA115" i="41"/>
  <c r="BB117" i="41"/>
  <c r="O117" i="41"/>
  <c r="W86" i="41"/>
  <c r="P127" i="41"/>
  <c r="AQ97" i="41"/>
  <c r="AC97" i="41"/>
  <c r="AE97" i="41" s="1"/>
  <c r="AS97" i="41" s="1"/>
  <c r="AR104" i="41"/>
  <c r="AV108" i="41"/>
  <c r="AA108" i="41"/>
  <c r="AC113" i="41"/>
  <c r="AF110" i="41"/>
  <c r="AT110" i="41" s="1"/>
  <c r="AT113" i="41" s="1"/>
  <c r="AC110" i="41"/>
  <c r="AE110" i="41" s="1"/>
  <c r="AQ110" i="41"/>
  <c r="AV104" i="41"/>
  <c r="AA77" i="41"/>
  <c r="L117" i="41"/>
  <c r="I116" i="41" s="1"/>
  <c r="T117" i="41"/>
  <c r="AV86" i="41"/>
  <c r="AV127" i="41" s="1"/>
  <c r="AO127" i="41"/>
  <c r="AQ103" i="41"/>
  <c r="AQ104" i="41" s="1"/>
  <c r="AQ109" i="41"/>
  <c r="AQ113" i="41" s="1"/>
  <c r="AO115" i="41"/>
  <c r="AZ117" i="41"/>
  <c r="AF38" i="40"/>
  <c r="AT38" i="40" s="1"/>
  <c r="AQ38" i="40"/>
  <c r="AC38" i="40"/>
  <c r="AE38" i="40" s="1"/>
  <c r="AS38" i="40" s="1"/>
  <c r="AB38" i="40"/>
  <c r="AR17" i="40"/>
  <c r="AF19" i="40"/>
  <c r="AT19" i="40" s="1"/>
  <c r="AQ19" i="40"/>
  <c r="AC19" i="40"/>
  <c r="AE19" i="40" s="1"/>
  <c r="AS19" i="40" s="1"/>
  <c r="AB19" i="40"/>
  <c r="AR14" i="40"/>
  <c r="AQ31" i="40"/>
  <c r="AF31" i="40"/>
  <c r="AT31" i="40" s="1"/>
  <c r="AC31" i="40"/>
  <c r="AE31" i="40" s="1"/>
  <c r="AS31" i="40" s="1"/>
  <c r="AB31" i="40"/>
  <c r="AR40" i="40"/>
  <c r="AF16" i="40"/>
  <c r="AT16" i="40" s="1"/>
  <c r="AC16" i="40"/>
  <c r="AE16" i="40" s="1"/>
  <c r="AS16" i="40" s="1"/>
  <c r="AB16" i="40"/>
  <c r="AF34" i="40"/>
  <c r="AT30" i="40"/>
  <c r="AR20" i="40"/>
  <c r="AF25" i="40"/>
  <c r="AT25" i="40" s="1"/>
  <c r="AC25" i="40"/>
  <c r="AE25" i="40" s="1"/>
  <c r="AS25" i="40" s="1"/>
  <c r="AQ25" i="40"/>
  <c r="AB25" i="40"/>
  <c r="AV40" i="40"/>
  <c r="AH39" i="40"/>
  <c r="AP39" i="40" s="1"/>
  <c r="AH45" i="40"/>
  <c r="AP45" i="40" s="1"/>
  <c r="AF13" i="40"/>
  <c r="AT13" i="40" s="1"/>
  <c r="AC13" i="40"/>
  <c r="AE13" i="40" s="1"/>
  <c r="AS13" i="40" s="1"/>
  <c r="AB13" i="40"/>
  <c r="AO59" i="40"/>
  <c r="AV55" i="40"/>
  <c r="AV59" i="40" s="1"/>
  <c r="AC64" i="40"/>
  <c r="AC118" i="40"/>
  <c r="AE114" i="40"/>
  <c r="AO126" i="40"/>
  <c r="AV124" i="40"/>
  <c r="AV126" i="40" s="1"/>
  <c r="AC24" i="40"/>
  <c r="AE24" i="40" s="1"/>
  <c r="AS24" i="40" s="1"/>
  <c r="AQ26" i="40"/>
  <c r="W27" i="40"/>
  <c r="AA145" i="40"/>
  <c r="AR28" i="40"/>
  <c r="AR145" i="40" s="1"/>
  <c r="AW140" i="40"/>
  <c r="AW34" i="40"/>
  <c r="AW134" i="40" s="1"/>
  <c r="AR32" i="40"/>
  <c r="AB33" i="40"/>
  <c r="AQ37" i="40"/>
  <c r="AF39" i="40"/>
  <c r="AT39" i="40" s="1"/>
  <c r="AV41" i="40"/>
  <c r="AV47" i="40" s="1"/>
  <c r="AC43" i="40"/>
  <c r="AE43" i="40" s="1"/>
  <c r="AQ43" i="40"/>
  <c r="W54" i="40"/>
  <c r="AB50" i="40"/>
  <c r="AE51" i="40"/>
  <c r="AQ52" i="40"/>
  <c r="AB58" i="40"/>
  <c r="AH58" i="40" s="1"/>
  <c r="AP58" i="40" s="1"/>
  <c r="AO64" i="40"/>
  <c r="AV74" i="40"/>
  <c r="AF93" i="40"/>
  <c r="AF112" i="40"/>
  <c r="AT112" i="40" s="1"/>
  <c r="AB112" i="40"/>
  <c r="AQ112" i="40"/>
  <c r="AC112" i="40"/>
  <c r="AE112" i="40" s="1"/>
  <c r="AS112" i="40" s="1"/>
  <c r="AR22" i="40"/>
  <c r="AV146" i="40"/>
  <c r="AU139" i="40"/>
  <c r="AU29" i="40"/>
  <c r="AB26" i="40"/>
  <c r="AR27" i="40"/>
  <c r="AR142" i="40" s="1"/>
  <c r="AH37" i="40"/>
  <c r="AP37" i="40" s="1"/>
  <c r="AF44" i="40"/>
  <c r="AT44" i="40" s="1"/>
  <c r="AQ45" i="40"/>
  <c r="AF45" i="40"/>
  <c r="AT45" i="40" s="1"/>
  <c r="AB46" i="40"/>
  <c r="AV49" i="40"/>
  <c r="AR59" i="40"/>
  <c r="AE64" i="40"/>
  <c r="AS60" i="40"/>
  <c r="AS64" i="40" s="1"/>
  <c r="W66" i="40"/>
  <c r="P69" i="40"/>
  <c r="AB122" i="40"/>
  <c r="AC122" i="40"/>
  <c r="AE122" i="40" s="1"/>
  <c r="AS122" i="40" s="1"/>
  <c r="AQ122" i="40"/>
  <c r="AF122" i="40"/>
  <c r="AT122" i="40" s="1"/>
  <c r="W145" i="40"/>
  <c r="AF28" i="40"/>
  <c r="AQ28" i="40"/>
  <c r="AU138" i="40"/>
  <c r="AU22" i="40"/>
  <c r="AV23" i="40"/>
  <c r="AF24" i="40"/>
  <c r="AT24" i="40" s="1"/>
  <c r="AC26" i="40"/>
  <c r="AE26" i="40" s="1"/>
  <c r="AS26" i="40" s="1"/>
  <c r="AC28" i="40"/>
  <c r="AO140" i="40"/>
  <c r="AO34" i="40"/>
  <c r="AV30" i="40"/>
  <c r="AQ36" i="40"/>
  <c r="AR42" i="40"/>
  <c r="AR47" i="40" s="1"/>
  <c r="AC46" i="40"/>
  <c r="AE46" i="40" s="1"/>
  <c r="AS46" i="40" s="1"/>
  <c r="AW54" i="40"/>
  <c r="W59" i="40"/>
  <c r="AB67" i="40"/>
  <c r="AH67" i="40" s="1"/>
  <c r="AP67" i="40" s="1"/>
  <c r="AQ67" i="40"/>
  <c r="AF67" i="40"/>
  <c r="AT67" i="40" s="1"/>
  <c r="AC68" i="40"/>
  <c r="AE68" i="40" s="1"/>
  <c r="AS68" i="40" s="1"/>
  <c r="AB68" i="40"/>
  <c r="AU74" i="40"/>
  <c r="AV18" i="40"/>
  <c r="AV20" i="40" s="1"/>
  <c r="AV22" i="40"/>
  <c r="AW139" i="40"/>
  <c r="AR36" i="40"/>
  <c r="AQ39" i="40"/>
  <c r="P47" i="40"/>
  <c r="AF46" i="40"/>
  <c r="AT46" i="40" s="1"/>
  <c r="AA47" i="40"/>
  <c r="AQ48" i="40"/>
  <c r="W49" i="40"/>
  <c r="AF48" i="40"/>
  <c r="AO69" i="40"/>
  <c r="AB79" i="40"/>
  <c r="AQ79" i="40"/>
  <c r="AQ81" i="40" s="1"/>
  <c r="AF79" i="40"/>
  <c r="AT79" i="40" s="1"/>
  <c r="AC79" i="40"/>
  <c r="AE79" i="40" s="1"/>
  <c r="AS79" i="40" s="1"/>
  <c r="V134" i="40"/>
  <c r="AD135" i="40" s="1"/>
  <c r="AO22" i="40"/>
  <c r="AW22" i="40"/>
  <c r="W23" i="40"/>
  <c r="AV145" i="40"/>
  <c r="AW29" i="40"/>
  <c r="W34" i="40"/>
  <c r="AQ30" i="40"/>
  <c r="P34" i="40"/>
  <c r="AU34" i="40"/>
  <c r="W35" i="40"/>
  <c r="P40" i="40"/>
  <c r="W41" i="40"/>
  <c r="AF54" i="40"/>
  <c r="AQ51" i="40"/>
  <c r="AQ54" i="40" s="1"/>
  <c r="AF51" i="40"/>
  <c r="AR141" i="40"/>
  <c r="AH52" i="40"/>
  <c r="AP52" i="40" s="1"/>
  <c r="AA54" i="40"/>
  <c r="AB59" i="40"/>
  <c r="AB57" i="40"/>
  <c r="P74" i="40"/>
  <c r="AW14" i="40"/>
  <c r="W18" i="40"/>
  <c r="W21" i="40"/>
  <c r="P22" i="40"/>
  <c r="AA139" i="40"/>
  <c r="AW145" i="40"/>
  <c r="AO29" i="40"/>
  <c r="AA140" i="40"/>
  <c r="AR30" i="40"/>
  <c r="AA34" i="40"/>
  <c r="AH44" i="40"/>
  <c r="AP44" i="40" s="1"/>
  <c r="AB48" i="40"/>
  <c r="AO54" i="40"/>
  <c r="AV50" i="40"/>
  <c r="AV54" i="40" s="1"/>
  <c r="AF63" i="40"/>
  <c r="AB63" i="40"/>
  <c r="AH63" i="40" s="1"/>
  <c r="AP63" i="40" s="1"/>
  <c r="AQ63" i="40"/>
  <c r="P64" i="40"/>
  <c r="AB72" i="40"/>
  <c r="AC72" i="40"/>
  <c r="AE72" i="40" s="1"/>
  <c r="AS72" i="40" s="1"/>
  <c r="AQ72" i="40"/>
  <c r="AF72" i="40"/>
  <c r="AT72" i="40" s="1"/>
  <c r="AQ73" i="40"/>
  <c r="AC73" i="40"/>
  <c r="AE73" i="40" s="1"/>
  <c r="AS73" i="40" s="1"/>
  <c r="AB73" i="40"/>
  <c r="AF73" i="40"/>
  <c r="AT73" i="40" s="1"/>
  <c r="AC75" i="40"/>
  <c r="AB75" i="40"/>
  <c r="AQ75" i="40"/>
  <c r="AQ77" i="40" s="1"/>
  <c r="AF75" i="40"/>
  <c r="W77" i="40"/>
  <c r="AB76" i="40"/>
  <c r="AH76" i="40" s="1"/>
  <c r="AP76" i="40" s="1"/>
  <c r="AQ76" i="40"/>
  <c r="AC76" i="40"/>
  <c r="AE76" i="40" s="1"/>
  <c r="AS76" i="40" s="1"/>
  <c r="AF76" i="40"/>
  <c r="AT76" i="40" s="1"/>
  <c r="AO81" i="40"/>
  <c r="AV79" i="40"/>
  <c r="AV81" i="40" s="1"/>
  <c r="AM134" i="40"/>
  <c r="AV14" i="40"/>
  <c r="W12" i="40"/>
  <c r="AO14" i="40"/>
  <c r="W15" i="40"/>
  <c r="AA138" i="40"/>
  <c r="P14" i="40"/>
  <c r="AR23" i="40"/>
  <c r="AO142" i="40"/>
  <c r="AV27" i="40"/>
  <c r="AV142" i="40" s="1"/>
  <c r="P145" i="40"/>
  <c r="P29" i="40"/>
  <c r="AB30" i="40"/>
  <c r="AQ33" i="40"/>
  <c r="AF36" i="40"/>
  <c r="AT36" i="40" s="1"/>
  <c r="AC48" i="40"/>
  <c r="AR49" i="40"/>
  <c r="AB51" i="40"/>
  <c r="AF53" i="40"/>
  <c r="AT53" i="40" s="1"/>
  <c r="AC53" i="40"/>
  <c r="AE53" i="40" s="1"/>
  <c r="AS53" i="40" s="1"/>
  <c r="AF55" i="40"/>
  <c r="AH55" i="40" s="1"/>
  <c r="AF56" i="40"/>
  <c r="AT56" i="40" s="1"/>
  <c r="AC56" i="40"/>
  <c r="AE56" i="40" s="1"/>
  <c r="AC57" i="40"/>
  <c r="AE57" i="40" s="1"/>
  <c r="AS57" i="40" s="1"/>
  <c r="AU145" i="40"/>
  <c r="AU49" i="40"/>
  <c r="AU141" i="40"/>
  <c r="AQ60" i="40"/>
  <c r="AC65" i="40"/>
  <c r="W69" i="40"/>
  <c r="AB70" i="40"/>
  <c r="AO74" i="40"/>
  <c r="AA77" i="40"/>
  <c r="AR75" i="40"/>
  <c r="AR77" i="40" s="1"/>
  <c r="AF78" i="40"/>
  <c r="AB80" i="40"/>
  <c r="W81" i="40"/>
  <c r="AB83" i="40"/>
  <c r="AH83" i="40" s="1"/>
  <c r="AP83" i="40" s="1"/>
  <c r="P88" i="40"/>
  <c r="AV92" i="40"/>
  <c r="AO93" i="40"/>
  <c r="AH115" i="40"/>
  <c r="AP115" i="40" s="1"/>
  <c r="AB117" i="40"/>
  <c r="AQ117" i="40"/>
  <c r="AF117" i="40"/>
  <c r="AT117" i="40" s="1"/>
  <c r="AR60" i="40"/>
  <c r="AR64" i="40" s="1"/>
  <c r="AQ62" i="40"/>
  <c r="AC70" i="40"/>
  <c r="W74" i="40"/>
  <c r="AB85" i="40"/>
  <c r="W88" i="40"/>
  <c r="AC85" i="40"/>
  <c r="AT91" i="40"/>
  <c r="AT93" i="40" s="1"/>
  <c r="AV109" i="40"/>
  <c r="AV113" i="40" s="1"/>
  <c r="AO113" i="40"/>
  <c r="AO49" i="40"/>
  <c r="AW49" i="40"/>
  <c r="P141" i="40"/>
  <c r="P137" i="40" s="1"/>
  <c r="AO141" i="40"/>
  <c r="AW141" i="40"/>
  <c r="AW137" i="40" s="1"/>
  <c r="AB61" i="40"/>
  <c r="AH61" i="40" s="1"/>
  <c r="AP61" i="40" s="1"/>
  <c r="AF65" i="40"/>
  <c r="AF70" i="40"/>
  <c r="W82" i="40"/>
  <c r="AR97" i="40"/>
  <c r="AR102" i="40" s="1"/>
  <c r="AA102" i="40"/>
  <c r="AK134" i="40"/>
  <c r="AD20" i="47" s="1"/>
  <c r="AB125" i="40"/>
  <c r="AH125" i="40" s="1"/>
  <c r="AP125" i="40" s="1"/>
  <c r="AQ125" i="40"/>
  <c r="AC125" i="40"/>
  <c r="AE125" i="40" s="1"/>
  <c r="AS125" i="40" s="1"/>
  <c r="U134" i="40"/>
  <c r="AA84" i="40"/>
  <c r="AF88" i="40"/>
  <c r="AQ86" i="40"/>
  <c r="AF86" i="40"/>
  <c r="AT86" i="40" s="1"/>
  <c r="AT88" i="40" s="1"/>
  <c r="AQ89" i="40"/>
  <c r="AQ90" i="40" s="1"/>
  <c r="AF89" i="40"/>
  <c r="W90" i="40"/>
  <c r="AC89" i="40"/>
  <c r="AB94" i="40"/>
  <c r="AC94" i="40"/>
  <c r="AQ98" i="40"/>
  <c r="AF98" i="40"/>
  <c r="AT98" i="40" s="1"/>
  <c r="AT102" i="40" s="1"/>
  <c r="AC98" i="40"/>
  <c r="AB98" i="40"/>
  <c r="Y134" i="40"/>
  <c r="AA135" i="40" s="1"/>
  <c r="AG134" i="40"/>
  <c r="AU135" i="40" s="1"/>
  <c r="AA136" i="40"/>
  <c r="AA141" i="40"/>
  <c r="AU64" i="40"/>
  <c r="P81" i="40"/>
  <c r="AQ92" i="40"/>
  <c r="AQ93" i="40" s="1"/>
  <c r="AF92" i="40"/>
  <c r="AT92" i="40" s="1"/>
  <c r="AC92" i="40"/>
  <c r="AE92" i="40" s="1"/>
  <c r="AS92" i="40" s="1"/>
  <c r="W95" i="40"/>
  <c r="P96" i="40"/>
  <c r="AS97" i="40"/>
  <c r="AF99" i="40"/>
  <c r="AT99" i="40" s="1"/>
  <c r="AQ99" i="40"/>
  <c r="AF125" i="40"/>
  <c r="AT125" i="40" s="1"/>
  <c r="AQ71" i="40"/>
  <c r="AQ74" i="40" s="1"/>
  <c r="AC78" i="40"/>
  <c r="AB78" i="40"/>
  <c r="AB86" i="40"/>
  <c r="AF87" i="40"/>
  <c r="AT87" i="40" s="1"/>
  <c r="AB87" i="40"/>
  <c r="AH87" i="40" s="1"/>
  <c r="AP87" i="40" s="1"/>
  <c r="AB89" i="40"/>
  <c r="AS91" i="40"/>
  <c r="AF94" i="40"/>
  <c r="Z134" i="40"/>
  <c r="P108" i="40"/>
  <c r="W106" i="40"/>
  <c r="W146" i="40" s="1"/>
  <c r="W110" i="40"/>
  <c r="P113" i="40"/>
  <c r="AB114" i="40"/>
  <c r="AQ114" i="40"/>
  <c r="AQ118" i="40" s="1"/>
  <c r="AF114" i="40"/>
  <c r="W118" i="40"/>
  <c r="AB131" i="40"/>
  <c r="AQ131" i="40"/>
  <c r="AC131" i="40"/>
  <c r="AF131" i="40"/>
  <c r="W133" i="40"/>
  <c r="AU81" i="40"/>
  <c r="AC80" i="40"/>
  <c r="AE80" i="40" s="1"/>
  <c r="AS80" i="40" s="1"/>
  <c r="AQ80" i="40"/>
  <c r="AQ83" i="40"/>
  <c r="AF83" i="40"/>
  <c r="AT83" i="40" s="1"/>
  <c r="AC86" i="40"/>
  <c r="AE86" i="40" s="1"/>
  <c r="AS86" i="40" s="1"/>
  <c r="AA93" i="40"/>
  <c r="R134" i="40"/>
  <c r="AV123" i="40"/>
  <c r="Q134" i="40"/>
  <c r="J20" i="47" s="1"/>
  <c r="AX134" i="40"/>
  <c r="AA126" i="40"/>
  <c r="AR124" i="40"/>
  <c r="AR126" i="40" s="1"/>
  <c r="AR118" i="40"/>
  <c r="AB128" i="40"/>
  <c r="AQ128" i="40"/>
  <c r="AF128" i="40"/>
  <c r="AT128" i="40" s="1"/>
  <c r="AW136" i="40"/>
  <c r="AQ132" i="40"/>
  <c r="AB132" i="40"/>
  <c r="AF132" i="40"/>
  <c r="AT132" i="40" s="1"/>
  <c r="AC111" i="40"/>
  <c r="AE111" i="40" s="1"/>
  <c r="AS111" i="40" s="1"/>
  <c r="AB111" i="40"/>
  <c r="AV118" i="40"/>
  <c r="AF116" i="40"/>
  <c r="AT116" i="40" s="1"/>
  <c r="AB116" i="40"/>
  <c r="AA123" i="40"/>
  <c r="AC128" i="40"/>
  <c r="AE128" i="40" s="1"/>
  <c r="AS128" i="40" s="1"/>
  <c r="AL134" i="40"/>
  <c r="AE20" i="47" s="1"/>
  <c r="AO88" i="40"/>
  <c r="AV93" i="40"/>
  <c r="AA118" i="40"/>
  <c r="AB119" i="40"/>
  <c r="AU123" i="40"/>
  <c r="BA134" i="40"/>
  <c r="AC132" i="40"/>
  <c r="AE132" i="40" s="1"/>
  <c r="AS132" i="40" s="1"/>
  <c r="AV82" i="40"/>
  <c r="AV84" i="40" s="1"/>
  <c r="AA96" i="40"/>
  <c r="AB97" i="40"/>
  <c r="AB100" i="40"/>
  <c r="AH100" i="40" s="1"/>
  <c r="AP100" i="40" s="1"/>
  <c r="AW105" i="40"/>
  <c r="AV106" i="40"/>
  <c r="AV108" i="40" s="1"/>
  <c r="AO108" i="40"/>
  <c r="AB107" i="40"/>
  <c r="AH107" i="40" s="1"/>
  <c r="AP107" i="40" s="1"/>
  <c r="AQ109" i="40"/>
  <c r="W113" i="40"/>
  <c r="AF109" i="40"/>
  <c r="AB109" i="40"/>
  <c r="AQ115" i="40"/>
  <c r="AC116" i="40"/>
  <c r="AE116" i="40" s="1"/>
  <c r="AS116" i="40" s="1"/>
  <c r="AN134" i="40"/>
  <c r="S134" i="40"/>
  <c r="L20" i="47" s="1"/>
  <c r="BB134" i="40"/>
  <c r="I136" i="40"/>
  <c r="W121" i="40"/>
  <c r="W123" i="40" s="1"/>
  <c r="P123" i="40"/>
  <c r="P130" i="40"/>
  <c r="BC134" i="40"/>
  <c r="AB91" i="40"/>
  <c r="W93" i="40"/>
  <c r="AO102" i="40"/>
  <c r="AC109" i="40"/>
  <c r="AR119" i="40"/>
  <c r="AR123" i="40" s="1"/>
  <c r="AC124" i="40"/>
  <c r="AB124" i="40"/>
  <c r="AQ124" i="40"/>
  <c r="AQ126" i="40" s="1"/>
  <c r="AF124" i="40"/>
  <c r="W126" i="40"/>
  <c r="W127" i="40"/>
  <c r="AV130" i="40"/>
  <c r="AU133" i="40"/>
  <c r="AA105" i="40"/>
  <c r="AC119" i="40"/>
  <c r="AC120" i="40"/>
  <c r="AE120" i="40" s="1"/>
  <c r="AC129" i="40"/>
  <c r="AE129" i="40" s="1"/>
  <c r="AJ134" i="40"/>
  <c r="P102" i="40"/>
  <c r="W103" i="40"/>
  <c r="W140" i="40" s="1"/>
  <c r="AF120" i="40"/>
  <c r="AN137" i="40"/>
  <c r="AA130" i="40"/>
  <c r="AA134" i="40" s="1"/>
  <c r="T134" i="40"/>
  <c r="M20" i="47" s="1"/>
  <c r="AD134" i="40"/>
  <c r="W20" i="47" s="1"/>
  <c r="AQ119" i="40"/>
  <c r="AY134" i="40"/>
  <c r="P133" i="40"/>
  <c r="AZ134" i="40"/>
  <c r="R137" i="40"/>
  <c r="Z137" i="40"/>
  <c r="AB16" i="39"/>
  <c r="AQ16" i="39"/>
  <c r="AF16" i="39"/>
  <c r="AT16" i="39" s="1"/>
  <c r="AC16" i="39"/>
  <c r="AE16" i="39" s="1"/>
  <c r="AS16" i="39" s="1"/>
  <c r="AQ27" i="39"/>
  <c r="AB19" i="39"/>
  <c r="AQ19" i="39"/>
  <c r="AF19" i="39"/>
  <c r="AT19" i="39" s="1"/>
  <c r="AC19" i="39"/>
  <c r="AE19" i="39" s="1"/>
  <c r="AS19" i="39" s="1"/>
  <c r="AF30" i="39"/>
  <c r="AT30" i="39" s="1"/>
  <c r="AB30" i="39"/>
  <c r="AC30" i="39"/>
  <c r="AE30" i="39" s="1"/>
  <c r="AS30" i="39" s="1"/>
  <c r="AQ30" i="39"/>
  <c r="AF26" i="39"/>
  <c r="AT26" i="39" s="1"/>
  <c r="AC26" i="39"/>
  <c r="AE26" i="39" s="1"/>
  <c r="AS26" i="39" s="1"/>
  <c r="AB26" i="39"/>
  <c r="AH26" i="39" s="1"/>
  <c r="AP26" i="39" s="1"/>
  <c r="AQ26" i="39"/>
  <c r="AF41" i="39"/>
  <c r="AT40" i="39"/>
  <c r="AT18" i="39"/>
  <c r="AE24" i="39"/>
  <c r="AT25" i="39"/>
  <c r="AF27" i="39"/>
  <c r="AQ20" i="39"/>
  <c r="AF20" i="39"/>
  <c r="AT20" i="39" s="1"/>
  <c r="AC20" i="39"/>
  <c r="AE20" i="39" s="1"/>
  <c r="AS20" i="39" s="1"/>
  <c r="AB20" i="39"/>
  <c r="AV110" i="39"/>
  <c r="AV23" i="39"/>
  <c r="AT28" i="39"/>
  <c r="AC36" i="39"/>
  <c r="AE36" i="39" s="1"/>
  <c r="AS36" i="39" s="1"/>
  <c r="AF36" i="39"/>
  <c r="AT36" i="39" s="1"/>
  <c r="AB36" i="39"/>
  <c r="AH36" i="39" s="1"/>
  <c r="AP36" i="39" s="1"/>
  <c r="AQ36" i="39"/>
  <c r="P52" i="39"/>
  <c r="W47" i="39"/>
  <c r="U105" i="39"/>
  <c r="AF12" i="39"/>
  <c r="AU13" i="39"/>
  <c r="AF15" i="39"/>
  <c r="AT15" i="39" s="1"/>
  <c r="AU110" i="39"/>
  <c r="AB21" i="39"/>
  <c r="AH21" i="39" s="1"/>
  <c r="AP21" i="39" s="1"/>
  <c r="AA116" i="39"/>
  <c r="AQ22" i="39"/>
  <c r="AB24" i="39"/>
  <c r="AR24" i="39"/>
  <c r="AQ25" i="39"/>
  <c r="AQ28" i="39"/>
  <c r="W29" i="39"/>
  <c r="AF32" i="39"/>
  <c r="AT32" i="39" s="1"/>
  <c r="P111" i="39"/>
  <c r="W35" i="39"/>
  <c r="AV41" i="39"/>
  <c r="AV117" i="39"/>
  <c r="AR48" i="39"/>
  <c r="AA52" i="39"/>
  <c r="AR51" i="39"/>
  <c r="AB51" i="39"/>
  <c r="AH51" i="39" s="1"/>
  <c r="AP51" i="39" s="1"/>
  <c r="AO54" i="39"/>
  <c r="AC58" i="39"/>
  <c r="AE58" i="39" s="1"/>
  <c r="AS58" i="39" s="1"/>
  <c r="AB58" i="39"/>
  <c r="AH58" i="39" s="1"/>
  <c r="AP58" i="39" s="1"/>
  <c r="AQ58" i="39"/>
  <c r="AF59" i="39"/>
  <c r="AT59" i="39" s="1"/>
  <c r="AC59" i="39"/>
  <c r="AE59" i="39" s="1"/>
  <c r="AS59" i="39" s="1"/>
  <c r="AB59" i="39"/>
  <c r="AQ59" i="39"/>
  <c r="W72" i="39"/>
  <c r="AC68" i="39"/>
  <c r="AB68" i="39"/>
  <c r="AF68" i="39"/>
  <c r="AC81" i="39"/>
  <c r="AE81" i="39" s="1"/>
  <c r="AS81" i="39" s="1"/>
  <c r="AB81" i="39"/>
  <c r="AF81" i="39"/>
  <c r="AT81" i="39" s="1"/>
  <c r="AC48" i="39"/>
  <c r="AE48" i="39" s="1"/>
  <c r="AS48" i="39" s="1"/>
  <c r="AB48" i="39"/>
  <c r="AH48" i="39" s="1"/>
  <c r="AP48" i="39" s="1"/>
  <c r="AF48" i="39"/>
  <c r="AT48" i="39" s="1"/>
  <c r="AH50" i="39"/>
  <c r="AP50" i="39" s="1"/>
  <c r="AR57" i="39"/>
  <c r="AR62" i="39" s="1"/>
  <c r="AB57" i="39"/>
  <c r="AH57" i="39" s="1"/>
  <c r="AP57" i="39" s="1"/>
  <c r="AV12" i="39"/>
  <c r="AO109" i="39"/>
  <c r="AW109" i="39"/>
  <c r="AU17" i="39"/>
  <c r="AR22" i="39"/>
  <c r="AB25" i="39"/>
  <c r="AH25" i="39" s="1"/>
  <c r="AP25" i="39" s="1"/>
  <c r="AB28" i="39"/>
  <c r="AR28" i="39"/>
  <c r="AR33" i="39" s="1"/>
  <c r="W34" i="39"/>
  <c r="AB37" i="39"/>
  <c r="AV56" i="39"/>
  <c r="AO62" i="39"/>
  <c r="AC61" i="39"/>
  <c r="AE61" i="39" s="1"/>
  <c r="AS61" i="39" s="1"/>
  <c r="AQ61" i="39"/>
  <c r="AA62" i="39"/>
  <c r="AV67" i="39"/>
  <c r="AR68" i="39"/>
  <c r="AA72" i="39"/>
  <c r="AS73" i="39"/>
  <c r="AE93" i="39"/>
  <c r="AF96" i="39"/>
  <c r="AT96" i="39" s="1"/>
  <c r="AC96" i="39"/>
  <c r="AE96" i="39" s="1"/>
  <c r="AS96" i="39" s="1"/>
  <c r="AB96" i="39"/>
  <c r="AQ96" i="39"/>
  <c r="W97" i="39"/>
  <c r="V105" i="39"/>
  <c r="W116" i="39"/>
  <c r="W27" i="39"/>
  <c r="AO111" i="39"/>
  <c r="AV34" i="39"/>
  <c r="AQ37" i="39"/>
  <c r="AO13" i="39"/>
  <c r="AW13" i="39"/>
  <c r="AV16" i="39"/>
  <c r="AV109" i="39" s="1"/>
  <c r="P110" i="39"/>
  <c r="P108" i="39" s="1"/>
  <c r="AO110" i="39"/>
  <c r="AW110" i="39"/>
  <c r="AC22" i="39"/>
  <c r="AC25" i="39"/>
  <c r="AE25" i="39" s="1"/>
  <c r="AS25" i="39" s="1"/>
  <c r="AA27" i="39"/>
  <c r="AC28" i="39"/>
  <c r="W33" i="39"/>
  <c r="AO33" i="39"/>
  <c r="AR34" i="39"/>
  <c r="P117" i="39"/>
  <c r="AO117" i="39"/>
  <c r="AO41" i="39"/>
  <c r="P41" i="39"/>
  <c r="P46" i="39"/>
  <c r="W44" i="39"/>
  <c r="AC45" i="39"/>
  <c r="AE45" i="39" s="1"/>
  <c r="AS45" i="39" s="1"/>
  <c r="AB45" i="39"/>
  <c r="AF45" i="39"/>
  <c r="AT45" i="39" s="1"/>
  <c r="AB49" i="39"/>
  <c r="AQ49" i="39"/>
  <c r="AF58" i="39"/>
  <c r="AT58" i="39" s="1"/>
  <c r="AT63" i="39"/>
  <c r="AF67" i="39"/>
  <c r="AB69" i="39"/>
  <c r="AH69" i="39" s="1"/>
  <c r="AP69" i="39" s="1"/>
  <c r="AQ69" i="39"/>
  <c r="AQ72" i="39" s="1"/>
  <c r="AF69" i="39"/>
  <c r="AT69" i="39" s="1"/>
  <c r="AE88" i="39"/>
  <c r="AQ40" i="39"/>
  <c r="W41" i="39"/>
  <c r="AA46" i="39"/>
  <c r="AO52" i="39"/>
  <c r="AV47" i="39"/>
  <c r="AV52" i="39" s="1"/>
  <c r="AB55" i="39"/>
  <c r="AQ55" i="39"/>
  <c r="AC64" i="39"/>
  <c r="AE64" i="39" s="1"/>
  <c r="AS64" i="39" s="1"/>
  <c r="AQ64" i="39"/>
  <c r="AC65" i="39"/>
  <c r="AE65" i="39" s="1"/>
  <c r="AS65" i="39" s="1"/>
  <c r="AB65" i="39"/>
  <c r="AF65" i="39"/>
  <c r="AT65" i="39" s="1"/>
  <c r="AF76" i="39"/>
  <c r="AT76" i="39" s="1"/>
  <c r="AB76" i="39"/>
  <c r="AC76" i="39"/>
  <c r="AE76" i="39" s="1"/>
  <c r="AS76" i="39" s="1"/>
  <c r="AF79" i="39"/>
  <c r="AT79" i="39" s="1"/>
  <c r="AB79" i="39"/>
  <c r="AC79" i="39"/>
  <c r="AE79" i="39" s="1"/>
  <c r="AS79" i="39" s="1"/>
  <c r="AQ79" i="39"/>
  <c r="AX105" i="39"/>
  <c r="AA39" i="39"/>
  <c r="W17" i="39"/>
  <c r="AR14" i="39"/>
  <c r="AQ15" i="39"/>
  <c r="P17" i="39"/>
  <c r="AU116" i="39"/>
  <c r="AU33" i="39"/>
  <c r="AB31" i="39"/>
  <c r="AH31" i="39" s="1"/>
  <c r="AP31" i="39" s="1"/>
  <c r="AQ32" i="39"/>
  <c r="P106" i="39"/>
  <c r="AO39" i="39"/>
  <c r="AR52" i="39"/>
  <c r="AQ48" i="39"/>
  <c r="P54" i="39"/>
  <c r="W53" i="39"/>
  <c r="AV62" i="39"/>
  <c r="AC67" i="39"/>
  <c r="AR71" i="39"/>
  <c r="AB71" i="39"/>
  <c r="AH71" i="39" s="1"/>
  <c r="AP71" i="39" s="1"/>
  <c r="AW105" i="39"/>
  <c r="AF37" i="39"/>
  <c r="AT37" i="39" s="1"/>
  <c r="AA110" i="39"/>
  <c r="AA108" i="39" s="1"/>
  <c r="AQ18" i="39"/>
  <c r="AF22" i="39"/>
  <c r="AB12" i="39"/>
  <c r="AR12" i="39"/>
  <c r="AA13" i="39"/>
  <c r="AC14" i="39"/>
  <c r="AB15" i="39"/>
  <c r="AH15" i="39" s="1"/>
  <c r="AP15" i="39" s="1"/>
  <c r="AQ17" i="39"/>
  <c r="AB18" i="39"/>
  <c r="AR18" i="39"/>
  <c r="P112" i="39"/>
  <c r="AO112" i="39"/>
  <c r="AW112" i="39"/>
  <c r="AU27" i="39"/>
  <c r="AB32" i="39"/>
  <c r="AH32" i="39" s="1"/>
  <c r="AP32" i="39" s="1"/>
  <c r="AU111" i="39"/>
  <c r="AU108" i="39" s="1"/>
  <c r="AB40" i="39"/>
  <c r="AU52" i="39"/>
  <c r="AF49" i="39"/>
  <c r="AT49" i="39" s="1"/>
  <c r="AQ50" i="39"/>
  <c r="AF50" i="39"/>
  <c r="AT50" i="39" s="1"/>
  <c r="AC50" i="39"/>
  <c r="AE50" i="39" s="1"/>
  <c r="AS50" i="39" s="1"/>
  <c r="AC55" i="39"/>
  <c r="AB64" i="39"/>
  <c r="AH64" i="39" s="1"/>
  <c r="AP64" i="39" s="1"/>
  <c r="AB66" i="39"/>
  <c r="AH66" i="39" s="1"/>
  <c r="AP66" i="39" s="1"/>
  <c r="AQ66" i="39"/>
  <c r="AF66" i="39"/>
  <c r="AT66" i="39" s="1"/>
  <c r="R105" i="39"/>
  <c r="AV79" i="39"/>
  <c r="AV112" i="39" s="1"/>
  <c r="AO82" i="39"/>
  <c r="AQ112" i="39"/>
  <c r="AO27" i="39"/>
  <c r="AQ12" i="39"/>
  <c r="AB14" i="39"/>
  <c r="AC12" i="39"/>
  <c r="AA17" i="39"/>
  <c r="AC18" i="39"/>
  <c r="P116" i="39"/>
  <c r="AO116" i="39"/>
  <c r="AW116" i="39"/>
  <c r="W23" i="39"/>
  <c r="AO23" i="39"/>
  <c r="AW23" i="39"/>
  <c r="W112" i="39"/>
  <c r="AV27" i="39"/>
  <c r="AB38" i="39"/>
  <c r="AH38" i="39" s="1"/>
  <c r="AP38" i="39" s="1"/>
  <c r="AQ38" i="39"/>
  <c r="AC40" i="39"/>
  <c r="AU41" i="39"/>
  <c r="AA43" i="39"/>
  <c r="AR42" i="39"/>
  <c r="AR43" i="39" s="1"/>
  <c r="AO46" i="39"/>
  <c r="AV44" i="39"/>
  <c r="AV46" i="39" s="1"/>
  <c r="AF55" i="39"/>
  <c r="W56" i="39"/>
  <c r="P62" i="39"/>
  <c r="AF64" i="39"/>
  <c r="AT64" i="39" s="1"/>
  <c r="AQ76" i="39"/>
  <c r="AQ77" i="39" s="1"/>
  <c r="AV82" i="39"/>
  <c r="Z105" i="39"/>
  <c r="AT93" i="39"/>
  <c r="AF97" i="39"/>
  <c r="AF103" i="39"/>
  <c r="AT103" i="39" s="1"/>
  <c r="AC103" i="39"/>
  <c r="AE103" i="39" s="1"/>
  <c r="AS103" i="39" s="1"/>
  <c r="AB103" i="39"/>
  <c r="AQ103" i="39"/>
  <c r="W104" i="39"/>
  <c r="AR77" i="39"/>
  <c r="AF78" i="39"/>
  <c r="AC78" i="39"/>
  <c r="W82" i="39"/>
  <c r="P87" i="39"/>
  <c r="W83" i="39"/>
  <c r="AC84" i="39"/>
  <c r="AE84" i="39" s="1"/>
  <c r="AS84" i="39" s="1"/>
  <c r="AB84" i="39"/>
  <c r="AH84" i="39" s="1"/>
  <c r="AP84" i="39" s="1"/>
  <c r="AQ84" i="39"/>
  <c r="AA104" i="39"/>
  <c r="AR101" i="39"/>
  <c r="AR104" i="39" s="1"/>
  <c r="AL105" i="39"/>
  <c r="I108" i="39"/>
  <c r="Q108" i="39"/>
  <c r="AA77" i="39"/>
  <c r="AB89" i="39"/>
  <c r="AQ89" i="39"/>
  <c r="AF89" i="39"/>
  <c r="AT89" i="39" s="1"/>
  <c r="AQ97" i="39"/>
  <c r="AF99" i="39"/>
  <c r="AT99" i="39" s="1"/>
  <c r="AC99" i="39"/>
  <c r="AE99" i="39" s="1"/>
  <c r="AS99" i="39" s="1"/>
  <c r="AB99" i="39"/>
  <c r="AQ99" i="39"/>
  <c r="AG105" i="39"/>
  <c r="AU106" i="39" s="1"/>
  <c r="AY105" i="39"/>
  <c r="AM105" i="39"/>
  <c r="BB105" i="39"/>
  <c r="AQ60" i="39"/>
  <c r="AQ63" i="39"/>
  <c r="P72" i="39"/>
  <c r="AB78" i="39"/>
  <c r="AB91" i="39"/>
  <c r="AH91" i="39" s="1"/>
  <c r="AP91" i="39" s="1"/>
  <c r="Q105" i="39"/>
  <c r="J19" i="47" s="1"/>
  <c r="AR97" i="39"/>
  <c r="AT98" i="39"/>
  <c r="S105" i="39"/>
  <c r="AQ104" i="39"/>
  <c r="AN105" i="39"/>
  <c r="BC105" i="39"/>
  <c r="I107" i="39"/>
  <c r="AW117" i="39"/>
  <c r="AW41" i="39"/>
  <c r="W42" i="39"/>
  <c r="W118" i="39" s="1"/>
  <c r="AB60" i="39"/>
  <c r="AH60" i="39" s="1"/>
  <c r="AP60" i="39" s="1"/>
  <c r="AB63" i="39"/>
  <c r="AR63" i="39"/>
  <c r="AR67" i="39" s="1"/>
  <c r="W67" i="39"/>
  <c r="AU77" i="39"/>
  <c r="AF75" i="39"/>
  <c r="AC75" i="39"/>
  <c r="AE75" i="39" s="1"/>
  <c r="AS75" i="39" s="1"/>
  <c r="AB86" i="39"/>
  <c r="AQ86" i="39"/>
  <c r="AF86" i="39"/>
  <c r="AT86" i="39" s="1"/>
  <c r="AC89" i="39"/>
  <c r="AE89" i="39" s="1"/>
  <c r="AS89" i="39" s="1"/>
  <c r="AF95" i="39"/>
  <c r="AT95" i="39" s="1"/>
  <c r="AC95" i="39"/>
  <c r="AE95" i="39" s="1"/>
  <c r="AS95" i="39" s="1"/>
  <c r="AB95" i="39"/>
  <c r="AA100" i="39"/>
  <c r="AR98" i="39"/>
  <c r="AR100" i="39" s="1"/>
  <c r="AK105" i="39"/>
  <c r="AD19" i="47" s="1"/>
  <c r="BA105" i="39"/>
  <c r="AU105" i="39"/>
  <c r="AD105" i="39"/>
  <c r="W19" i="47" s="1"/>
  <c r="AO104" i="39"/>
  <c r="AW107" i="39"/>
  <c r="AB75" i="39"/>
  <c r="AU87" i="39"/>
  <c r="AC86" i="39"/>
  <c r="AE86" i="39" s="1"/>
  <c r="AS86" i="39" s="1"/>
  <c r="AT88" i="39"/>
  <c r="AT92" i="39" s="1"/>
  <c r="AA97" i="39"/>
  <c r="AV97" i="39"/>
  <c r="AV96" i="39"/>
  <c r="AV116" i="39" s="1"/>
  <c r="AO97" i="39"/>
  <c r="AQ100" i="39"/>
  <c r="P104" i="39"/>
  <c r="T105" i="39"/>
  <c r="M19" i="47" s="1"/>
  <c r="AR117" i="39"/>
  <c r="AR41" i="39"/>
  <c r="AQ78" i="39"/>
  <c r="AQ82" i="39" s="1"/>
  <c r="AF80" i="39"/>
  <c r="AT80" i="39" s="1"/>
  <c r="AC80" i="39"/>
  <c r="AE80" i="39" s="1"/>
  <c r="AQ80" i="39"/>
  <c r="AV87" i="39"/>
  <c r="AH90" i="39"/>
  <c r="AP90" i="39" s="1"/>
  <c r="AB97" i="39"/>
  <c r="AH93" i="39"/>
  <c r="Y105" i="39"/>
  <c r="AA106" i="39" s="1"/>
  <c r="AF102" i="39"/>
  <c r="AT102" i="39" s="1"/>
  <c r="AT104" i="39" s="1"/>
  <c r="AC102" i="39"/>
  <c r="AE102" i="39" s="1"/>
  <c r="AS102" i="39" s="1"/>
  <c r="AB102" i="39"/>
  <c r="AQ102" i="39"/>
  <c r="AJ105" i="39"/>
  <c r="AA107" i="39"/>
  <c r="P107" i="39"/>
  <c r="W100" i="39"/>
  <c r="AO100" i="39"/>
  <c r="AB98" i="39"/>
  <c r="AB101" i="39"/>
  <c r="AC98" i="39"/>
  <c r="AC101" i="39"/>
  <c r="AQ85" i="39"/>
  <c r="AQ88" i="39"/>
  <c r="AQ92" i="39" s="1"/>
  <c r="AB85" i="39"/>
  <c r="AH85" i="39" s="1"/>
  <c r="AP85" i="39" s="1"/>
  <c r="AB88" i="39"/>
  <c r="W92" i="39"/>
  <c r="AV118" i="41" l="1"/>
  <c r="AO114" i="41"/>
  <c r="AH21" i="47" s="1"/>
  <c r="AO137" i="40"/>
  <c r="AO134" i="40"/>
  <c r="AH20" i="47" s="1"/>
  <c r="AO106" i="39"/>
  <c r="AQ89" i="42"/>
  <c r="AH14" i="41"/>
  <c r="AP14" i="41" s="1"/>
  <c r="AQ145" i="40"/>
  <c r="AH33" i="40"/>
  <c r="AP33" i="40" s="1"/>
  <c r="W110" i="39"/>
  <c r="AQ88" i="40"/>
  <c r="W109" i="39"/>
  <c r="AH61" i="39"/>
  <c r="AP61" i="39" s="1"/>
  <c r="W62" i="39"/>
  <c r="AO167" i="42"/>
  <c r="I167" i="42"/>
  <c r="AW167" i="42"/>
  <c r="P165" i="42"/>
  <c r="I22" i="47" s="1"/>
  <c r="AW165" i="42"/>
  <c r="AP22" i="47" s="1"/>
  <c r="AH109" i="42"/>
  <c r="AP109" i="42" s="1"/>
  <c r="AH120" i="42"/>
  <c r="AP120" i="42" s="1"/>
  <c r="AH127" i="42"/>
  <c r="AP127" i="42" s="1"/>
  <c r="AH70" i="42"/>
  <c r="AP70" i="42" s="1"/>
  <c r="AH57" i="42"/>
  <c r="AP57" i="42" s="1"/>
  <c r="W131" i="42"/>
  <c r="AF130" i="42"/>
  <c r="AB130" i="42"/>
  <c r="AB131" i="42" s="1"/>
  <c r="AH108" i="42"/>
  <c r="AP108" i="42" s="1"/>
  <c r="AH63" i="42"/>
  <c r="AP63" i="42" s="1"/>
  <c r="AR176" i="42"/>
  <c r="AH157" i="42"/>
  <c r="AP157" i="42" s="1"/>
  <c r="AH153" i="42"/>
  <c r="AP153" i="42" s="1"/>
  <c r="AH102" i="42"/>
  <c r="AP102" i="42" s="1"/>
  <c r="AR137" i="42"/>
  <c r="AH62" i="42"/>
  <c r="AP62" i="42" s="1"/>
  <c r="AR171" i="42"/>
  <c r="AH133" i="42"/>
  <c r="AP133" i="42" s="1"/>
  <c r="AH15" i="42"/>
  <c r="AP15" i="42" s="1"/>
  <c r="AW166" i="42"/>
  <c r="AQ22" i="47"/>
  <c r="AO166" i="42"/>
  <c r="AC22" i="47"/>
  <c r="AC161" i="42"/>
  <c r="AE161" i="42" s="1"/>
  <c r="AF161" i="42"/>
  <c r="AT161" i="42" s="1"/>
  <c r="AH48" i="42"/>
  <c r="AP48" i="42" s="1"/>
  <c r="AS102" i="41"/>
  <c r="AS104" i="41" s="1"/>
  <c r="AH102" i="41"/>
  <c r="AP102" i="41" s="1"/>
  <c r="AP104" i="41" s="1"/>
  <c r="AF104" i="41"/>
  <c r="AT102" i="41"/>
  <c r="AT104" i="41" s="1"/>
  <c r="AC77" i="41"/>
  <c r="W116" i="41"/>
  <c r="W115" i="41"/>
  <c r="AH60" i="40"/>
  <c r="AP60" i="40" s="1"/>
  <c r="AP64" i="40" s="1"/>
  <c r="W136" i="40"/>
  <c r="AH73" i="39"/>
  <c r="AP73" i="39" s="1"/>
  <c r="W107" i="39"/>
  <c r="AT14" i="39"/>
  <c r="AT17" i="39" s="1"/>
  <c r="AH159" i="42"/>
  <c r="AB106" i="42"/>
  <c r="AW168" i="42"/>
  <c r="AF103" i="42"/>
  <c r="AT99" i="42"/>
  <c r="AT103" i="42" s="1"/>
  <c r="AB85" i="42"/>
  <c r="AF26" i="42"/>
  <c r="AC26" i="42"/>
  <c r="AB26" i="42"/>
  <c r="AQ26" i="42"/>
  <c r="AQ28" i="42" s="1"/>
  <c r="W28" i="42"/>
  <c r="AF41" i="42"/>
  <c r="AT41" i="42" s="1"/>
  <c r="AC41" i="42"/>
  <c r="AE41" i="42" s="1"/>
  <c r="AS41" i="42" s="1"/>
  <c r="AB41" i="42"/>
  <c r="AQ41" i="42"/>
  <c r="AC98" i="42"/>
  <c r="AE96" i="42"/>
  <c r="AH27" i="42"/>
  <c r="AP27" i="42" s="1"/>
  <c r="AF125" i="42"/>
  <c r="AT123" i="42"/>
  <c r="AT125" i="42" s="1"/>
  <c r="AH163" i="42"/>
  <c r="AP163" i="42" s="1"/>
  <c r="AQ154" i="42"/>
  <c r="AQ161" i="42"/>
  <c r="AQ164" i="42" s="1"/>
  <c r="AC145" i="42"/>
  <c r="AE141" i="42"/>
  <c r="AH105" i="42"/>
  <c r="AP105" i="42" s="1"/>
  <c r="AC114" i="42"/>
  <c r="AE112" i="42"/>
  <c r="AC106" i="42"/>
  <c r="AE104" i="42"/>
  <c r="AH104" i="42" s="1"/>
  <c r="AH87" i="42"/>
  <c r="AP87" i="42" s="1"/>
  <c r="AB89" i="42"/>
  <c r="AO168" i="42"/>
  <c r="AB25" i="42"/>
  <c r="AB103" i="42"/>
  <c r="AH61" i="42"/>
  <c r="AP61" i="42" s="1"/>
  <c r="AV176" i="42"/>
  <c r="AV19" i="42"/>
  <c r="AH40" i="42"/>
  <c r="AP40" i="42" s="1"/>
  <c r="AH52" i="42"/>
  <c r="AP52" i="42" s="1"/>
  <c r="AH58" i="42"/>
  <c r="AP58" i="42" s="1"/>
  <c r="AB22" i="42"/>
  <c r="AH18" i="42"/>
  <c r="AP18" i="42" s="1"/>
  <c r="AS159" i="42"/>
  <c r="AE164" i="42"/>
  <c r="X166" i="42"/>
  <c r="AF135" i="42"/>
  <c r="AT135" i="42" s="1"/>
  <c r="AQ135" i="42"/>
  <c r="AQ137" i="42" s="1"/>
  <c r="AB135" i="42"/>
  <c r="W137" i="42"/>
  <c r="AC135" i="42"/>
  <c r="AS132" i="42"/>
  <c r="AF154" i="42"/>
  <c r="AT151" i="42"/>
  <c r="AT154" i="42" s="1"/>
  <c r="AH84" i="42"/>
  <c r="AP84" i="42" s="1"/>
  <c r="AB126" i="42"/>
  <c r="AF126" i="42"/>
  <c r="AQ126" i="42"/>
  <c r="AQ129" i="42" s="1"/>
  <c r="W129" i="42"/>
  <c r="AC126" i="42"/>
  <c r="AE89" i="42"/>
  <c r="AS86" i="42"/>
  <c r="AS89" i="42" s="1"/>
  <c r="AQ145" i="42"/>
  <c r="AF106" i="42"/>
  <c r="AT104" i="42"/>
  <c r="AT106" i="42" s="1"/>
  <c r="AS91" i="42"/>
  <c r="AH91" i="42"/>
  <c r="AP91" i="42" s="1"/>
  <c r="AR169" i="42"/>
  <c r="AR19" i="42"/>
  <c r="AF89" i="42"/>
  <c r="AT87" i="42"/>
  <c r="AT89" i="42" s="1"/>
  <c r="AH136" i="42"/>
  <c r="AP136" i="42" s="1"/>
  <c r="AE60" i="42"/>
  <c r="AH60" i="42" s="1"/>
  <c r="AC66" i="42"/>
  <c r="AT23" i="42"/>
  <c r="AT25" i="42" s="1"/>
  <c r="AF25" i="42"/>
  <c r="AF94" i="42"/>
  <c r="AT94" i="42" s="1"/>
  <c r="AB94" i="42"/>
  <c r="AQ94" i="42"/>
  <c r="AC94" i="42"/>
  <c r="AE94" i="42" s="1"/>
  <c r="AS94" i="42" s="1"/>
  <c r="AV169" i="42"/>
  <c r="AT20" i="42"/>
  <c r="AT22" i="42" s="1"/>
  <c r="AF22" i="42"/>
  <c r="AE151" i="42"/>
  <c r="AC154" i="42"/>
  <c r="W176" i="42"/>
  <c r="AF17" i="42"/>
  <c r="AC17" i="42"/>
  <c r="AB17" i="42"/>
  <c r="AQ17" i="42"/>
  <c r="AF164" i="42"/>
  <c r="W164" i="42"/>
  <c r="AB145" i="42"/>
  <c r="AH141" i="42"/>
  <c r="AB114" i="42"/>
  <c r="AT74" i="42"/>
  <c r="AV172" i="42"/>
  <c r="AH90" i="42"/>
  <c r="AQ78" i="42"/>
  <c r="AF78" i="42"/>
  <c r="AT78" i="42" s="1"/>
  <c r="AB78" i="42"/>
  <c r="AB82" i="42" s="1"/>
  <c r="AC78" i="42"/>
  <c r="AE78" i="42" s="1"/>
  <c r="AS78" i="42" s="1"/>
  <c r="AF56" i="42"/>
  <c r="W59" i="42"/>
  <c r="AB56" i="42"/>
  <c r="AQ56" i="42"/>
  <c r="AQ59" i="42" s="1"/>
  <c r="AQ66" i="42"/>
  <c r="AC85" i="42"/>
  <c r="AE83" i="42"/>
  <c r="AR170" i="42"/>
  <c r="AR44" i="42"/>
  <c r="W169" i="42"/>
  <c r="AC12" i="42"/>
  <c r="AB12" i="42"/>
  <c r="AQ12" i="42"/>
  <c r="AF12" i="42"/>
  <c r="W19" i="42"/>
  <c r="AH148" i="42"/>
  <c r="AP148" i="42" s="1"/>
  <c r="AQ98" i="42"/>
  <c r="AH30" i="42"/>
  <c r="AP30" i="42" s="1"/>
  <c r="AO165" i="42"/>
  <c r="AH22" i="47" s="1"/>
  <c r="AS118" i="42"/>
  <c r="AB116" i="42"/>
  <c r="AF116" i="42"/>
  <c r="AC116" i="42"/>
  <c r="AE116" i="42" s="1"/>
  <c r="AS116" i="42" s="1"/>
  <c r="AQ116" i="42"/>
  <c r="AQ117" i="42" s="1"/>
  <c r="AF119" i="42"/>
  <c r="AT119" i="42" s="1"/>
  <c r="W122" i="42"/>
  <c r="AC119" i="42"/>
  <c r="AB119" i="42"/>
  <c r="AB122" i="42" s="1"/>
  <c r="AQ119" i="42"/>
  <c r="AQ122" i="42" s="1"/>
  <c r="AH93" i="42"/>
  <c r="AP93" i="42" s="1"/>
  <c r="AC25" i="42"/>
  <c r="AE23" i="42"/>
  <c r="AH23" i="42" s="1"/>
  <c r="AC103" i="42"/>
  <c r="AE99" i="42"/>
  <c r="AH99" i="42" s="1"/>
  <c r="AC22" i="42"/>
  <c r="AE20" i="42"/>
  <c r="AH20" i="42" s="1"/>
  <c r="AC131" i="42"/>
  <c r="AE130" i="42"/>
  <c r="W117" i="42"/>
  <c r="AT164" i="42"/>
  <c r="AB154" i="42"/>
  <c r="AH149" i="42"/>
  <c r="AP149" i="42" s="1"/>
  <c r="AH97" i="42"/>
  <c r="AP97" i="42" s="1"/>
  <c r="AH80" i="42"/>
  <c r="AP80" i="42" s="1"/>
  <c r="AF145" i="42"/>
  <c r="AT141" i="42"/>
  <c r="AT145" i="42" s="1"/>
  <c r="AH72" i="42"/>
  <c r="AP72" i="42" s="1"/>
  <c r="W170" i="42"/>
  <c r="AF39" i="42"/>
  <c r="W44" i="42"/>
  <c r="AC39" i="42"/>
  <c r="AQ39" i="42"/>
  <c r="AB39" i="42"/>
  <c r="AE77" i="42"/>
  <c r="AC82" i="42"/>
  <c r="AE90" i="42"/>
  <c r="AC95" i="42"/>
  <c r="AQ75" i="42"/>
  <c r="AQ76" i="42" s="1"/>
  <c r="AF75" i="42"/>
  <c r="AT75" i="42" s="1"/>
  <c r="AC75" i="42"/>
  <c r="AE75" i="42" s="1"/>
  <c r="AS75" i="42" s="1"/>
  <c r="AB75" i="42"/>
  <c r="W82" i="42"/>
  <c r="AH71" i="42"/>
  <c r="AP71" i="42" s="1"/>
  <c r="AB66" i="42"/>
  <c r="AB36" i="42"/>
  <c r="W177" i="42"/>
  <c r="AC67" i="42"/>
  <c r="AQ67" i="42"/>
  <c r="W68" i="42"/>
  <c r="AF67" i="42"/>
  <c r="AB67" i="42"/>
  <c r="W172" i="42"/>
  <c r="AF51" i="42"/>
  <c r="AC51" i="42"/>
  <c r="AB51" i="42"/>
  <c r="W55" i="42"/>
  <c r="AQ51" i="42"/>
  <c r="P168" i="42"/>
  <c r="W167" i="42" s="1"/>
  <c r="AH53" i="42"/>
  <c r="AP53" i="42" s="1"/>
  <c r="AH47" i="42"/>
  <c r="AP47" i="42" s="1"/>
  <c r="AB178" i="42"/>
  <c r="AB38" i="42"/>
  <c r="AH21" i="42"/>
  <c r="AP21" i="42" s="1"/>
  <c r="AH32" i="42"/>
  <c r="AB33" i="42"/>
  <c r="AQ95" i="42"/>
  <c r="AT112" i="42"/>
  <c r="AT114" i="42" s="1"/>
  <c r="AF114" i="42"/>
  <c r="W171" i="42"/>
  <c r="AQ14" i="42"/>
  <c r="AF14" i="42"/>
  <c r="AC14" i="42"/>
  <c r="AB14" i="42"/>
  <c r="AH139" i="42"/>
  <c r="AP139" i="42" s="1"/>
  <c r="AB117" i="42"/>
  <c r="AH160" i="42"/>
  <c r="AP160" i="42" s="1"/>
  <c r="W158" i="42"/>
  <c r="AQ155" i="42"/>
  <c r="AQ158" i="42" s="1"/>
  <c r="AF155" i="42"/>
  <c r="AB155" i="42"/>
  <c r="AC155" i="42"/>
  <c r="AF138" i="42"/>
  <c r="W140" i="42"/>
  <c r="AC138" i="42"/>
  <c r="AB138" i="42"/>
  <c r="AQ138" i="42"/>
  <c r="AQ140" i="42" s="1"/>
  <c r="AE74" i="42"/>
  <c r="AH74" i="42" s="1"/>
  <c r="AC76" i="42"/>
  <c r="AH77" i="42"/>
  <c r="AH24" i="42"/>
  <c r="AP24" i="42" s="1"/>
  <c r="AF85" i="42"/>
  <c r="AT83" i="42"/>
  <c r="AT85" i="42" s="1"/>
  <c r="AC36" i="42"/>
  <c r="AE34" i="42"/>
  <c r="AH34" i="42" s="1"/>
  <c r="AQ178" i="42"/>
  <c r="AQ38" i="42"/>
  <c r="AF29" i="42"/>
  <c r="AC29" i="42"/>
  <c r="AB29" i="42"/>
  <c r="AQ29" i="42"/>
  <c r="AQ31" i="42" s="1"/>
  <c r="W31" i="42"/>
  <c r="AH144" i="42"/>
  <c r="AP144" i="42" s="1"/>
  <c r="AR178" i="42"/>
  <c r="AR38" i="42"/>
  <c r="AC178" i="42"/>
  <c r="AC38" i="42"/>
  <c r="AE37" i="42"/>
  <c r="AH37" i="42" s="1"/>
  <c r="AT96" i="42"/>
  <c r="AT98" i="42" s="1"/>
  <c r="AF98" i="42"/>
  <c r="AH35" i="42"/>
  <c r="AP35" i="42" s="1"/>
  <c r="AC33" i="42"/>
  <c r="AE32" i="42"/>
  <c r="AC69" i="42"/>
  <c r="AQ69" i="42"/>
  <c r="AQ73" i="42" s="1"/>
  <c r="W73" i="42"/>
  <c r="AB69" i="42"/>
  <c r="AF69" i="42"/>
  <c r="AV38" i="42"/>
  <c r="AV178" i="42"/>
  <c r="AT77" i="42"/>
  <c r="AF82" i="42"/>
  <c r="AT118" i="42"/>
  <c r="AT122" i="42" s="1"/>
  <c r="AE123" i="42"/>
  <c r="AC125" i="42"/>
  <c r="AE115" i="42"/>
  <c r="AH115" i="42" s="1"/>
  <c r="AH147" i="42"/>
  <c r="AP147" i="42" s="1"/>
  <c r="AQ146" i="42"/>
  <c r="AQ150" i="42" s="1"/>
  <c r="AF146" i="42"/>
  <c r="AB146" i="42"/>
  <c r="AC146" i="42"/>
  <c r="W150" i="42"/>
  <c r="AT137" i="42"/>
  <c r="AH118" i="42"/>
  <c r="AH100" i="42"/>
  <c r="AP100" i="42" s="1"/>
  <c r="AH124" i="42"/>
  <c r="AP124" i="42" s="1"/>
  <c r="AE107" i="42"/>
  <c r="AC111" i="42"/>
  <c r="AP86" i="42"/>
  <c r="AF110" i="42"/>
  <c r="AT110" i="42" s="1"/>
  <c r="AT111" i="42" s="1"/>
  <c r="AQ110" i="42"/>
  <c r="AQ111" i="42" s="1"/>
  <c r="AC110" i="42"/>
  <c r="AE110" i="42" s="1"/>
  <c r="AS110" i="42" s="1"/>
  <c r="AB110" i="42"/>
  <c r="AB137" i="42"/>
  <c r="AH132" i="42"/>
  <c r="AT90" i="42"/>
  <c r="AH134" i="42"/>
  <c r="AP134" i="42" s="1"/>
  <c r="AQ82" i="42"/>
  <c r="AV177" i="42"/>
  <c r="AV68" i="42"/>
  <c r="AR55" i="42"/>
  <c r="AF66" i="42"/>
  <c r="AT60" i="42"/>
  <c r="AT66" i="42" s="1"/>
  <c r="AQ85" i="42"/>
  <c r="AT34" i="42"/>
  <c r="AT36" i="42" s="1"/>
  <c r="AF36" i="42"/>
  <c r="AH64" i="42"/>
  <c r="AP64" i="42" s="1"/>
  <c r="AF45" i="42"/>
  <c r="W50" i="42"/>
  <c r="AC45" i="42"/>
  <c r="AB45" i="42"/>
  <c r="AQ45" i="42"/>
  <c r="AQ50" i="42" s="1"/>
  <c r="AF178" i="42"/>
  <c r="AF38" i="42"/>
  <c r="AT37" i="42"/>
  <c r="AB98" i="42"/>
  <c r="AT32" i="42"/>
  <c r="AT33" i="42" s="1"/>
  <c r="AF33" i="42"/>
  <c r="AB54" i="41"/>
  <c r="AF126" i="41"/>
  <c r="AE12" i="41"/>
  <c r="AB62" i="41"/>
  <c r="AH111" i="41"/>
  <c r="AP111" i="41" s="1"/>
  <c r="AH97" i="41"/>
  <c r="AP97" i="41" s="1"/>
  <c r="AE77" i="41"/>
  <c r="AS74" i="41"/>
  <c r="AS77" i="41" s="1"/>
  <c r="AR125" i="41"/>
  <c r="AO117" i="41"/>
  <c r="AH61" i="41"/>
  <c r="AP61" i="41" s="1"/>
  <c r="AC54" i="41"/>
  <c r="AE53" i="41"/>
  <c r="AF125" i="41"/>
  <c r="AF40" i="41"/>
  <c r="AT36" i="41"/>
  <c r="AT40" i="41" s="1"/>
  <c r="AA114" i="41"/>
  <c r="AQ62" i="41"/>
  <c r="AV125" i="41"/>
  <c r="AS68" i="41"/>
  <c r="AS70" i="41" s="1"/>
  <c r="AE70" i="41"/>
  <c r="AC46" i="41"/>
  <c r="AE41" i="41"/>
  <c r="AE125" i="41"/>
  <c r="AS20" i="41"/>
  <c r="AC28" i="41"/>
  <c r="AE22" i="41"/>
  <c r="AH22" i="41" s="1"/>
  <c r="AH23" i="41"/>
  <c r="AP23" i="41" s="1"/>
  <c r="AC81" i="41"/>
  <c r="W87" i="41"/>
  <c r="AQ81" i="41"/>
  <c r="AQ87" i="41" s="1"/>
  <c r="AF81" i="41"/>
  <c r="AB81" i="41"/>
  <c r="AB73" i="41"/>
  <c r="AB46" i="41"/>
  <c r="AH60" i="41"/>
  <c r="AP60" i="41" s="1"/>
  <c r="AC62" i="41"/>
  <c r="AE58" i="41"/>
  <c r="AH72" i="41"/>
  <c r="AP72" i="41" s="1"/>
  <c r="AS92" i="41"/>
  <c r="AH92" i="41"/>
  <c r="AP92" i="41" s="1"/>
  <c r="AE71" i="41"/>
  <c r="AC73" i="41"/>
  <c r="AH104" i="41"/>
  <c r="AH74" i="41"/>
  <c r="AR126" i="41"/>
  <c r="AR30" i="41"/>
  <c r="AV119" i="41"/>
  <c r="AV21" i="41"/>
  <c r="AV114" i="41" s="1"/>
  <c r="AO21" i="47" s="1"/>
  <c r="AC106" i="41"/>
  <c r="AF106" i="41"/>
  <c r="AT106" i="41" s="1"/>
  <c r="AB106" i="41"/>
  <c r="AB108" i="41" s="1"/>
  <c r="AQ106" i="41"/>
  <c r="AQ108" i="41" s="1"/>
  <c r="AB40" i="41"/>
  <c r="AR118" i="41"/>
  <c r="AF46" i="41"/>
  <c r="AB15" i="41"/>
  <c r="AR119" i="41"/>
  <c r="AR21" i="41"/>
  <c r="AR114" i="41" s="1"/>
  <c r="AT58" i="41"/>
  <c r="AT62" i="41" s="1"/>
  <c r="AF62" i="41"/>
  <c r="AH51" i="41"/>
  <c r="AP51" i="41" s="1"/>
  <c r="AF48" i="41"/>
  <c r="AT48" i="41" s="1"/>
  <c r="AC48" i="41"/>
  <c r="AE48" i="41" s="1"/>
  <c r="AS48" i="41" s="1"/>
  <c r="AB48" i="41"/>
  <c r="AH48" i="41" s="1"/>
  <c r="AP48" i="41" s="1"/>
  <c r="AQ48" i="41"/>
  <c r="AQ52" i="41" s="1"/>
  <c r="AS110" i="41"/>
  <c r="AS113" i="41" s="1"/>
  <c r="AH110" i="41"/>
  <c r="AP110" i="41" s="1"/>
  <c r="AE113" i="41"/>
  <c r="AB93" i="41"/>
  <c r="AT71" i="41"/>
  <c r="AT73" i="41" s="1"/>
  <c r="AF73" i="41"/>
  <c r="AH98" i="41"/>
  <c r="AP98" i="41" s="1"/>
  <c r="AH96" i="41"/>
  <c r="AP96" i="41" s="1"/>
  <c r="AB77" i="41"/>
  <c r="AB70" i="41"/>
  <c r="AH68" i="41"/>
  <c r="AF55" i="41"/>
  <c r="AC55" i="41"/>
  <c r="AB55" i="41"/>
  <c r="AQ55" i="41"/>
  <c r="AQ57" i="41" s="1"/>
  <c r="W57" i="41"/>
  <c r="AF121" i="41"/>
  <c r="AT32" i="41"/>
  <c r="AT121" i="41" s="1"/>
  <c r="AR28" i="41"/>
  <c r="AU117" i="41"/>
  <c r="AH91" i="41"/>
  <c r="AP91" i="41" s="1"/>
  <c r="AH33" i="41"/>
  <c r="AP33" i="41" s="1"/>
  <c r="AF13" i="41"/>
  <c r="AT13" i="41" s="1"/>
  <c r="AQ13" i="41"/>
  <c r="AC13" i="41"/>
  <c r="AE13" i="41" s="1"/>
  <c r="AS13" i="41" s="1"/>
  <c r="AB13" i="41"/>
  <c r="AH64" i="41"/>
  <c r="AP64" i="41" s="1"/>
  <c r="AC126" i="41"/>
  <c r="AR35" i="41"/>
  <c r="AH50" i="41"/>
  <c r="AP50" i="41" s="1"/>
  <c r="AH42" i="41"/>
  <c r="AP42" i="41" s="1"/>
  <c r="AH24" i="41"/>
  <c r="AP24" i="41" s="1"/>
  <c r="W127" i="41"/>
  <c r="AQ86" i="41"/>
  <c r="AQ127" i="41" s="1"/>
  <c r="AF86" i="41"/>
  <c r="AB86" i="41"/>
  <c r="AC86" i="41"/>
  <c r="AH105" i="41"/>
  <c r="AP109" i="41"/>
  <c r="AP113" i="41" s="1"/>
  <c r="AH113" i="41"/>
  <c r="AC93" i="41"/>
  <c r="AE88" i="41"/>
  <c r="AH79" i="41"/>
  <c r="AP79" i="41" s="1"/>
  <c r="AF67" i="41"/>
  <c r="AH65" i="41"/>
  <c r="AP65" i="41" s="1"/>
  <c r="AE47" i="41"/>
  <c r="AC52" i="41"/>
  <c r="AB121" i="41"/>
  <c r="AH32" i="41"/>
  <c r="AT12" i="41"/>
  <c r="AC40" i="41"/>
  <c r="AE36" i="41"/>
  <c r="AE126" i="41"/>
  <c r="AS29" i="41"/>
  <c r="AE30" i="41"/>
  <c r="AH27" i="41"/>
  <c r="AP27" i="41" s="1"/>
  <c r="AT22" i="41"/>
  <c r="AT28" i="41" s="1"/>
  <c r="AF28" i="41"/>
  <c r="AH39" i="41"/>
  <c r="AP39" i="41" s="1"/>
  <c r="AB126" i="41"/>
  <c r="AB30" i="41"/>
  <c r="AH29" i="41"/>
  <c r="AB125" i="41"/>
  <c r="AH20" i="41"/>
  <c r="AT105" i="41"/>
  <c r="AT108" i="41" s="1"/>
  <c r="AF108" i="41"/>
  <c r="AB113" i="41"/>
  <c r="AC78" i="41"/>
  <c r="AQ78" i="41"/>
  <c r="AQ80" i="41" s="1"/>
  <c r="AB78" i="41"/>
  <c r="W80" i="41"/>
  <c r="AF78" i="41"/>
  <c r="AT68" i="41"/>
  <c r="AT70" i="41" s="1"/>
  <c r="AF70" i="41"/>
  <c r="AC67" i="41"/>
  <c r="AE63" i="41"/>
  <c r="W52" i="41"/>
  <c r="AQ126" i="41"/>
  <c r="AQ30" i="41"/>
  <c r="AF113" i="41"/>
  <c r="AH17" i="41"/>
  <c r="AP17" i="41" s="1"/>
  <c r="AH83" i="41"/>
  <c r="AP83" i="41" s="1"/>
  <c r="AH47" i="41"/>
  <c r="AA117" i="41"/>
  <c r="AH56" i="41"/>
  <c r="AP56" i="41" s="1"/>
  <c r="AC125" i="41"/>
  <c r="AQ28" i="41"/>
  <c r="AS32" i="41"/>
  <c r="W119" i="41"/>
  <c r="AF16" i="41"/>
  <c r="W21" i="41"/>
  <c r="AC16" i="41"/>
  <c r="AQ16" i="41"/>
  <c r="AB16" i="41"/>
  <c r="AF93" i="41"/>
  <c r="AT88" i="41"/>
  <c r="AT93" i="41" s="1"/>
  <c r="AC94" i="41"/>
  <c r="AQ94" i="41"/>
  <c r="AQ101" i="41" s="1"/>
  <c r="W101" i="41"/>
  <c r="AB94" i="41"/>
  <c r="AF94" i="41"/>
  <c r="AH107" i="41"/>
  <c r="AP107" i="41" s="1"/>
  <c r="AH95" i="41"/>
  <c r="AP95" i="41" s="1"/>
  <c r="AH84" i="41"/>
  <c r="AP84" i="41" s="1"/>
  <c r="AF52" i="41"/>
  <c r="AT47" i="41"/>
  <c r="AT52" i="41" s="1"/>
  <c r="AH99" i="41"/>
  <c r="AP99" i="41" s="1"/>
  <c r="AC31" i="41"/>
  <c r="W35" i="41"/>
  <c r="AB31" i="41"/>
  <c r="AQ31" i="41"/>
  <c r="AQ35" i="41" s="1"/>
  <c r="AF31" i="41"/>
  <c r="AH85" i="41"/>
  <c r="AP85" i="41" s="1"/>
  <c r="W118" i="41"/>
  <c r="AB28" i="41"/>
  <c r="AC121" i="41"/>
  <c r="AH49" i="41"/>
  <c r="AP49" i="41" s="1"/>
  <c r="AH19" i="41"/>
  <c r="AP19" i="41" s="1"/>
  <c r="AP55" i="40"/>
  <c r="AF126" i="40"/>
  <c r="AT124" i="40"/>
  <c r="AT126" i="40" s="1"/>
  <c r="AH91" i="40"/>
  <c r="AB93" i="40"/>
  <c r="AH92" i="40"/>
  <c r="AP92" i="40" s="1"/>
  <c r="AH114" i="40"/>
  <c r="AB118" i="40"/>
  <c r="AE93" i="40"/>
  <c r="AH117" i="40"/>
  <c r="AP117" i="40" s="1"/>
  <c r="AH80" i="40"/>
  <c r="AP80" i="40" s="1"/>
  <c r="AQ64" i="40"/>
  <c r="AC34" i="40"/>
  <c r="AH99" i="40"/>
  <c r="AP99" i="40" s="1"/>
  <c r="AF77" i="40"/>
  <c r="AT75" i="40"/>
  <c r="AT77" i="40" s="1"/>
  <c r="AT63" i="40"/>
  <c r="AT64" i="40" s="1"/>
  <c r="AF64" i="40"/>
  <c r="AR140" i="40"/>
  <c r="AR34" i="40"/>
  <c r="AR134" i="40" s="1"/>
  <c r="AF41" i="40"/>
  <c r="AQ41" i="40"/>
  <c r="AQ47" i="40" s="1"/>
  <c r="AB41" i="40"/>
  <c r="AC41" i="40"/>
  <c r="W47" i="40"/>
  <c r="AF145" i="40"/>
  <c r="AT28" i="40"/>
  <c r="AF66" i="40"/>
  <c r="AT66" i="40" s="1"/>
  <c r="AB66" i="40"/>
  <c r="AQ66" i="40"/>
  <c r="AQ69" i="40" s="1"/>
  <c r="AC66" i="40"/>
  <c r="AE66" i="40" s="1"/>
  <c r="AS66" i="40" s="1"/>
  <c r="AE118" i="40"/>
  <c r="AS114" i="40"/>
  <c r="AS118" i="40" s="1"/>
  <c r="AE34" i="40"/>
  <c r="AH31" i="40"/>
  <c r="AP31" i="40" s="1"/>
  <c r="AR138" i="40"/>
  <c r="AE65" i="40"/>
  <c r="AS56" i="40"/>
  <c r="AS59" i="40" s="1"/>
  <c r="AE59" i="40"/>
  <c r="AR139" i="40"/>
  <c r="AR29" i="40"/>
  <c r="AS120" i="40"/>
  <c r="AH120" i="40"/>
  <c r="AP120" i="40" s="1"/>
  <c r="AQ49" i="40"/>
  <c r="AH132" i="40"/>
  <c r="AP132" i="40" s="1"/>
  <c r="AF133" i="40"/>
  <c r="AT131" i="40"/>
  <c r="AT133" i="40" s="1"/>
  <c r="AF59" i="40"/>
  <c r="AT55" i="40"/>
  <c r="AT59" i="40" s="1"/>
  <c r="AV138" i="40"/>
  <c r="AC145" i="40"/>
  <c r="AE28" i="40"/>
  <c r="AC93" i="40"/>
  <c r="AT70" i="40"/>
  <c r="AT74" i="40" s="1"/>
  <c r="AF74" i="40"/>
  <c r="AQ15" i="40"/>
  <c r="AQ17" i="40" s="1"/>
  <c r="W17" i="40"/>
  <c r="AF15" i="40"/>
  <c r="AB15" i="40"/>
  <c r="AC54" i="40"/>
  <c r="AB35" i="40"/>
  <c r="AQ35" i="40"/>
  <c r="AQ40" i="40" s="1"/>
  <c r="W40" i="40"/>
  <c r="AC35" i="40"/>
  <c r="AF35" i="40"/>
  <c r="W139" i="40"/>
  <c r="AB23" i="40"/>
  <c r="W29" i="40"/>
  <c r="AQ23" i="40"/>
  <c r="AF23" i="40"/>
  <c r="AC23" i="40"/>
  <c r="AH79" i="40"/>
  <c r="AP79" i="40" s="1"/>
  <c r="AH56" i="40"/>
  <c r="AP56" i="40" s="1"/>
  <c r="AH129" i="40"/>
  <c r="AP129" i="40" s="1"/>
  <c r="AS129" i="40"/>
  <c r="AH89" i="40"/>
  <c r="AB90" i="40"/>
  <c r="AE89" i="40"/>
  <c r="AC90" i="40"/>
  <c r="AB82" i="40"/>
  <c r="AF82" i="40"/>
  <c r="AC82" i="40"/>
  <c r="W84" i="40"/>
  <c r="AQ82" i="40"/>
  <c r="AQ84" i="40" s="1"/>
  <c r="AB88" i="40"/>
  <c r="AT78" i="40"/>
  <c r="AT81" i="40" s="1"/>
  <c r="AF81" i="40"/>
  <c r="AT34" i="40"/>
  <c r="AE119" i="40"/>
  <c r="AH124" i="40"/>
  <c r="AB126" i="40"/>
  <c r="AE131" i="40"/>
  <c r="AH131" i="40" s="1"/>
  <c r="AC133" i="40"/>
  <c r="AC110" i="40"/>
  <c r="AE110" i="40" s="1"/>
  <c r="AS110" i="40" s="1"/>
  <c r="AB110" i="40"/>
  <c r="AQ110" i="40"/>
  <c r="AQ141" i="40" s="1"/>
  <c r="AF110" i="40"/>
  <c r="AT110" i="40" s="1"/>
  <c r="AB34" i="40"/>
  <c r="AH30" i="40"/>
  <c r="AB77" i="40"/>
  <c r="AT120" i="40"/>
  <c r="AT123" i="40" s="1"/>
  <c r="AF123" i="40"/>
  <c r="AE124" i="40"/>
  <c r="AC126" i="40"/>
  <c r="AH116" i="40"/>
  <c r="AP116" i="40" s="1"/>
  <c r="AW135" i="40"/>
  <c r="AQ133" i="40"/>
  <c r="AQ106" i="40"/>
  <c r="AQ108" i="40" s="1"/>
  <c r="AF106" i="40"/>
  <c r="AF146" i="40" s="1"/>
  <c r="W108" i="40"/>
  <c r="AC106" i="40"/>
  <c r="AC146" i="40" s="1"/>
  <c r="AB106" i="40"/>
  <c r="AC102" i="40"/>
  <c r="AE98" i="40"/>
  <c r="AT89" i="40"/>
  <c r="AT90" i="40" s="1"/>
  <c r="AF90" i="40"/>
  <c r="AT65" i="40"/>
  <c r="AT69" i="40" s="1"/>
  <c r="AF69" i="40"/>
  <c r="AE70" i="40"/>
  <c r="AH70" i="40" s="1"/>
  <c r="AC74" i="40"/>
  <c r="AC77" i="40"/>
  <c r="AE75" i="40"/>
  <c r="AH75" i="40" s="1"/>
  <c r="AH72" i="40"/>
  <c r="AP72" i="40" s="1"/>
  <c r="AH68" i="40"/>
  <c r="AP68" i="40" s="1"/>
  <c r="AH26" i="40"/>
  <c r="AP26" i="40" s="1"/>
  <c r="W142" i="40"/>
  <c r="AF27" i="40"/>
  <c r="AC27" i="40"/>
  <c r="AB27" i="40"/>
  <c r="AQ27" i="40"/>
  <c r="AQ142" i="40" s="1"/>
  <c r="AH13" i="40"/>
  <c r="AP13" i="40" s="1"/>
  <c r="AH25" i="40"/>
  <c r="AP25" i="40" s="1"/>
  <c r="AH38" i="40"/>
  <c r="AP38" i="40" s="1"/>
  <c r="AA137" i="40"/>
  <c r="AC59" i="40"/>
  <c r="AS43" i="40"/>
  <c r="AH43" i="40"/>
  <c r="AP43" i="40" s="1"/>
  <c r="AS34" i="40"/>
  <c r="AH36" i="40"/>
  <c r="AP36" i="40" s="1"/>
  <c r="AH98" i="40"/>
  <c r="AP98" i="40" s="1"/>
  <c r="P134" i="40"/>
  <c r="AQ103" i="40"/>
  <c r="AQ105" i="40" s="1"/>
  <c r="AC103" i="40"/>
  <c r="AC140" i="40" s="1"/>
  <c r="AF103" i="40"/>
  <c r="AF140" i="40" s="1"/>
  <c r="AB103" i="40"/>
  <c r="AB140" i="40" s="1"/>
  <c r="W105" i="40"/>
  <c r="AU134" i="40"/>
  <c r="AB113" i="40"/>
  <c r="AB133" i="40"/>
  <c r="AH86" i="40"/>
  <c r="AP86" i="40" s="1"/>
  <c r="AF102" i="40"/>
  <c r="AB141" i="40"/>
  <c r="AH51" i="40"/>
  <c r="W138" i="40"/>
  <c r="AQ12" i="40"/>
  <c r="W14" i="40"/>
  <c r="AF12" i="40"/>
  <c r="AC12" i="40"/>
  <c r="AB12" i="40"/>
  <c r="AF141" i="40"/>
  <c r="AT51" i="40"/>
  <c r="AH64" i="40"/>
  <c r="AV139" i="40"/>
  <c r="AV29" i="40"/>
  <c r="AH112" i="40"/>
  <c r="AP112" i="40" s="1"/>
  <c r="AV141" i="40"/>
  <c r="AB64" i="40"/>
  <c r="AH16" i="40"/>
  <c r="AP16" i="40" s="1"/>
  <c r="AB145" i="40"/>
  <c r="AE94" i="40"/>
  <c r="AH94" i="40" s="1"/>
  <c r="AC113" i="40"/>
  <c r="AE109" i="40"/>
  <c r="AH109" i="40" s="1"/>
  <c r="AC121" i="40"/>
  <c r="AE121" i="40" s="1"/>
  <c r="AS121" i="40" s="1"/>
  <c r="AQ121" i="40"/>
  <c r="AF121" i="40"/>
  <c r="AT121" i="40" s="1"/>
  <c r="AB121" i="40"/>
  <c r="AT109" i="40"/>
  <c r="AH97" i="40"/>
  <c r="AB102" i="40"/>
  <c r="AB81" i="40"/>
  <c r="AQ102" i="40"/>
  <c r="AB74" i="40"/>
  <c r="AH73" i="40"/>
  <c r="AP73" i="40" s="1"/>
  <c r="AB49" i="40"/>
  <c r="AQ34" i="40"/>
  <c r="AF49" i="40"/>
  <c r="AT48" i="40"/>
  <c r="AH122" i="40"/>
  <c r="AP122" i="40" s="1"/>
  <c r="AH46" i="40"/>
  <c r="AP46" i="40" s="1"/>
  <c r="AS51" i="40"/>
  <c r="AE54" i="40"/>
  <c r="AH53" i="40"/>
  <c r="AP53" i="40" s="1"/>
  <c r="AH24" i="40"/>
  <c r="AP24" i="40" s="1"/>
  <c r="AS93" i="40"/>
  <c r="AC88" i="40"/>
  <c r="AE85" i="40"/>
  <c r="AQ18" i="40"/>
  <c r="AQ20" i="40" s="1"/>
  <c r="W20" i="40"/>
  <c r="AF18" i="40"/>
  <c r="AC18" i="40"/>
  <c r="AB18" i="40"/>
  <c r="AQ123" i="40"/>
  <c r="AO135" i="40"/>
  <c r="AC127" i="40"/>
  <c r="AB127" i="40"/>
  <c r="W130" i="40"/>
  <c r="AQ127" i="40"/>
  <c r="AQ130" i="40" s="1"/>
  <c r="AF127" i="40"/>
  <c r="AH111" i="40"/>
  <c r="AP111" i="40" s="1"/>
  <c r="AH128" i="40"/>
  <c r="AP128" i="40" s="1"/>
  <c r="AT114" i="40"/>
  <c r="AT118" i="40" s="1"/>
  <c r="AF118" i="40"/>
  <c r="AT94" i="40"/>
  <c r="AC81" i="40"/>
  <c r="AE78" i="40"/>
  <c r="AQ95" i="40"/>
  <c r="AQ96" i="40" s="1"/>
  <c r="AF95" i="40"/>
  <c r="AT95" i="40" s="1"/>
  <c r="AB95" i="40"/>
  <c r="AC95" i="40"/>
  <c r="AE95" i="40" s="1"/>
  <c r="AS95" i="40" s="1"/>
  <c r="W96" i="40"/>
  <c r="AC49" i="40"/>
  <c r="AE48" i="40"/>
  <c r="AH48" i="40" s="1"/>
  <c r="W147" i="40"/>
  <c r="AQ21" i="40"/>
  <c r="W22" i="40"/>
  <c r="AF21" i="40"/>
  <c r="AC21" i="40"/>
  <c r="AB21" i="40"/>
  <c r="AH57" i="40"/>
  <c r="AP57" i="40" s="1"/>
  <c r="W141" i="40"/>
  <c r="AV140" i="40"/>
  <c r="AV34" i="40"/>
  <c r="AU137" i="40"/>
  <c r="AB54" i="40"/>
  <c r="AH50" i="40"/>
  <c r="AH19" i="40"/>
  <c r="AP19" i="40" s="1"/>
  <c r="AB41" i="39"/>
  <c r="AB23" i="39"/>
  <c r="AQ23" i="39"/>
  <c r="AH76" i="39"/>
  <c r="AP76" i="39" s="1"/>
  <c r="AE18" i="39"/>
  <c r="AC23" i="39"/>
  <c r="AF104" i="39"/>
  <c r="AT67" i="39"/>
  <c r="AE28" i="39"/>
  <c r="AC97" i="39"/>
  <c r="AR116" i="39"/>
  <c r="AC72" i="39"/>
  <c r="AE68" i="39"/>
  <c r="AF35" i="39"/>
  <c r="AT35" i="39" s="1"/>
  <c r="AC35" i="39"/>
  <c r="AE35" i="39" s="1"/>
  <c r="AS35" i="39" s="1"/>
  <c r="AB35" i="39"/>
  <c r="AH35" i="39" s="1"/>
  <c r="AP35" i="39" s="1"/>
  <c r="AQ35" i="39"/>
  <c r="AQ116" i="39"/>
  <c r="AE112" i="39"/>
  <c r="AE27" i="39"/>
  <c r="AS24" i="39"/>
  <c r="AH30" i="39"/>
  <c r="AP30" i="39" s="1"/>
  <c r="AF72" i="39"/>
  <c r="AT68" i="39"/>
  <c r="AT72" i="39" s="1"/>
  <c r="AC44" i="39"/>
  <c r="AQ44" i="39"/>
  <c r="W46" i="39"/>
  <c r="AF44" i="39"/>
  <c r="AB44" i="39"/>
  <c r="AE97" i="39"/>
  <c r="AS93" i="39"/>
  <c r="AS97" i="39" s="1"/>
  <c r="AF118" i="39"/>
  <c r="AF13" i="39"/>
  <c r="AT12" i="39"/>
  <c r="AC100" i="39"/>
  <c r="AE98" i="39"/>
  <c r="AB77" i="39"/>
  <c r="AH89" i="39"/>
  <c r="AP89" i="39" s="1"/>
  <c r="AE55" i="39"/>
  <c r="AW106" i="39"/>
  <c r="AH55" i="39"/>
  <c r="AS77" i="39"/>
  <c r="AH20" i="39"/>
  <c r="AP20" i="39" s="1"/>
  <c r="AC27" i="39"/>
  <c r="AB116" i="39"/>
  <c r="AT55" i="39"/>
  <c r="AR110" i="39"/>
  <c r="AR23" i="39"/>
  <c r="AQ41" i="39"/>
  <c r="AC104" i="39"/>
  <c r="AE101" i="39"/>
  <c r="AB82" i="39"/>
  <c r="P105" i="39"/>
  <c r="AH86" i="39"/>
  <c r="AP86" i="39" s="1"/>
  <c r="AB104" i="39"/>
  <c r="AH102" i="39"/>
  <c r="AP102" i="39" s="1"/>
  <c r="AH75" i="39"/>
  <c r="AC42" i="39"/>
  <c r="AB42" i="39"/>
  <c r="W43" i="39"/>
  <c r="AF42" i="39"/>
  <c r="AQ42" i="39"/>
  <c r="AQ43" i="39" s="1"/>
  <c r="AF100" i="39"/>
  <c r="AE14" i="39"/>
  <c r="AC17" i="39"/>
  <c r="AF112" i="39"/>
  <c r="AH65" i="39"/>
  <c r="AP65" i="39" s="1"/>
  <c r="AS88" i="39"/>
  <c r="AS92" i="39" s="1"/>
  <c r="AE92" i="39"/>
  <c r="AE77" i="39"/>
  <c r="AW108" i="39"/>
  <c r="AC112" i="39"/>
  <c r="AT41" i="39"/>
  <c r="AA105" i="39"/>
  <c r="AH68" i="39"/>
  <c r="AB72" i="39"/>
  <c r="AB112" i="39"/>
  <c r="AH24" i="39"/>
  <c r="AB27" i="39"/>
  <c r="AV17" i="39"/>
  <c r="AH98" i="39"/>
  <c r="AB100" i="39"/>
  <c r="AS80" i="39"/>
  <c r="AH80" i="39"/>
  <c r="AP80" i="39" s="1"/>
  <c r="AH95" i="39"/>
  <c r="AP95" i="39" s="1"/>
  <c r="AT75" i="39"/>
  <c r="AT77" i="39" s="1"/>
  <c r="AF77" i="39"/>
  <c r="AT100" i="39"/>
  <c r="AQ67" i="39"/>
  <c r="AH99" i="39"/>
  <c r="AP99" i="39" s="1"/>
  <c r="AF83" i="39"/>
  <c r="AC83" i="39"/>
  <c r="W87" i="39"/>
  <c r="AB83" i="39"/>
  <c r="AB109" i="39" s="1"/>
  <c r="AQ83" i="39"/>
  <c r="AQ87" i="39" s="1"/>
  <c r="AH103" i="39"/>
  <c r="AP103" i="39" s="1"/>
  <c r="AC118" i="39"/>
  <c r="AE12" i="39"/>
  <c r="AC13" i="39"/>
  <c r="AC92" i="39"/>
  <c r="AH49" i="39"/>
  <c r="AP49" i="39" s="1"/>
  <c r="AC116" i="39"/>
  <c r="AE22" i="39"/>
  <c r="AH37" i="39"/>
  <c r="AP37" i="39" s="1"/>
  <c r="AO108" i="39"/>
  <c r="AH59" i="39"/>
  <c r="AP59" i="39" s="1"/>
  <c r="AF29" i="39"/>
  <c r="AC29" i="39"/>
  <c r="AE29" i="39" s="1"/>
  <c r="AS29" i="39" s="1"/>
  <c r="AB29" i="39"/>
  <c r="AH29" i="39" s="1"/>
  <c r="AP29" i="39" s="1"/>
  <c r="AQ29" i="39"/>
  <c r="AP93" i="39"/>
  <c r="AF116" i="39"/>
  <c r="AT22" i="39"/>
  <c r="AT116" i="39" s="1"/>
  <c r="AQ53" i="39"/>
  <c r="AQ54" i="39" s="1"/>
  <c r="AF53" i="39"/>
  <c r="AC53" i="39"/>
  <c r="AB53" i="39"/>
  <c r="AB117" i="39" s="1"/>
  <c r="W54" i="39"/>
  <c r="AB33" i="39"/>
  <c r="AH28" i="39"/>
  <c r="AR112" i="39"/>
  <c r="AR27" i="39"/>
  <c r="AT97" i="39"/>
  <c r="AH63" i="39"/>
  <c r="AB67" i="39"/>
  <c r="AB92" i="39"/>
  <c r="AH88" i="39"/>
  <c r="AO105" i="39"/>
  <c r="AH19" i="47" s="1"/>
  <c r="AC117" i="39"/>
  <c r="AC41" i="39"/>
  <c r="AE40" i="39"/>
  <c r="AH40" i="39" s="1"/>
  <c r="AB17" i="39"/>
  <c r="AR118" i="39"/>
  <c r="AR13" i="39"/>
  <c r="AE67" i="39"/>
  <c r="AS63" i="39"/>
  <c r="AS67" i="39" s="1"/>
  <c r="AR109" i="39"/>
  <c r="AR17" i="39"/>
  <c r="AH79" i="39"/>
  <c r="AP79" i="39" s="1"/>
  <c r="AV111" i="39"/>
  <c r="AV39" i="39"/>
  <c r="AH96" i="39"/>
  <c r="AP96" i="39" s="1"/>
  <c r="AR72" i="39"/>
  <c r="AR105" i="39" s="1"/>
  <c r="W111" i="39"/>
  <c r="AF34" i="39"/>
  <c r="W39" i="39"/>
  <c r="AB34" i="39"/>
  <c r="AC34" i="39"/>
  <c r="AQ34" i="39"/>
  <c r="AV118" i="39"/>
  <c r="AV13" i="39"/>
  <c r="AH81" i="39"/>
  <c r="AP81" i="39" s="1"/>
  <c r="AQ33" i="39"/>
  <c r="W52" i="39"/>
  <c r="AC47" i="39"/>
  <c r="AQ47" i="39"/>
  <c r="AQ52" i="39" s="1"/>
  <c r="AF47" i="39"/>
  <c r="AB47" i="39"/>
  <c r="AB110" i="39" s="1"/>
  <c r="AT27" i="39"/>
  <c r="AF23" i="39"/>
  <c r="AC82" i="39"/>
  <c r="AE78" i="39"/>
  <c r="AH78" i="39" s="1"/>
  <c r="AF92" i="39"/>
  <c r="AF82" i="39"/>
  <c r="AT78" i="39"/>
  <c r="AT82" i="39" s="1"/>
  <c r="W117" i="39"/>
  <c r="AC77" i="39"/>
  <c r="AQ56" i="39"/>
  <c r="AQ62" i="39" s="1"/>
  <c r="AF56" i="39"/>
  <c r="AT56" i="39" s="1"/>
  <c r="AC56" i="39"/>
  <c r="AE56" i="39" s="1"/>
  <c r="AS56" i="39" s="1"/>
  <c r="AB56" i="39"/>
  <c r="AB62" i="39" s="1"/>
  <c r="AQ118" i="39"/>
  <c r="AQ13" i="39"/>
  <c r="AB118" i="39"/>
  <c r="AB13" i="39"/>
  <c r="AH12" i="39"/>
  <c r="AH45" i="39"/>
  <c r="AP45" i="39" s="1"/>
  <c r="AR111" i="39"/>
  <c r="AR39" i="39"/>
  <c r="AH19" i="39"/>
  <c r="AP19" i="39" s="1"/>
  <c r="AH16" i="39"/>
  <c r="AP16" i="39" s="1"/>
  <c r="AV117" i="41" l="1"/>
  <c r="AV134" i="40"/>
  <c r="AO20" i="47" s="1"/>
  <c r="AV108" i="39"/>
  <c r="AQ110" i="39"/>
  <c r="W166" i="42"/>
  <c r="AV165" i="42"/>
  <c r="AO22" i="47" s="1"/>
  <c r="AH110" i="42"/>
  <c r="AP110" i="42" s="1"/>
  <c r="AT82" i="42"/>
  <c r="AH75" i="42"/>
  <c r="AP75" i="42" s="1"/>
  <c r="AS164" i="42"/>
  <c r="AQ176" i="42"/>
  <c r="AQ171" i="42"/>
  <c r="AF76" i="42"/>
  <c r="AC164" i="42"/>
  <c r="AT95" i="42"/>
  <c r="AP89" i="42"/>
  <c r="AT76" i="42"/>
  <c r="AS161" i="42"/>
  <c r="AF95" i="42"/>
  <c r="AH89" i="42"/>
  <c r="AT130" i="42"/>
  <c r="AT131" i="42" s="1"/>
  <c r="AF131" i="42"/>
  <c r="AC109" i="39"/>
  <c r="W105" i="39"/>
  <c r="AB106" i="39" s="1"/>
  <c r="W168" i="42"/>
  <c r="AB118" i="41"/>
  <c r="W114" i="41"/>
  <c r="AB115" i="41" s="1"/>
  <c r="AQ118" i="41"/>
  <c r="W117" i="41"/>
  <c r="AB116" i="41" s="1"/>
  <c r="AQ140" i="40"/>
  <c r="W134" i="40"/>
  <c r="AB135" i="40" s="1"/>
  <c r="W108" i="39"/>
  <c r="AB107" i="39" s="1"/>
  <c r="AH36" i="42"/>
  <c r="AP34" i="42"/>
  <c r="AP36" i="42" s="1"/>
  <c r="AP115" i="42"/>
  <c r="AP132" i="42"/>
  <c r="AE125" i="42"/>
  <c r="AH123" i="42"/>
  <c r="AS123" i="42"/>
  <c r="AS125" i="42" s="1"/>
  <c r="AB73" i="42"/>
  <c r="AF158" i="42"/>
  <c r="AT155" i="42"/>
  <c r="AT158" i="42" s="1"/>
  <c r="AC171" i="42"/>
  <c r="AE14" i="42"/>
  <c r="AH14" i="42" s="1"/>
  <c r="AH33" i="42"/>
  <c r="AP32" i="42"/>
  <c r="AP33" i="42" s="1"/>
  <c r="AQ172" i="42"/>
  <c r="AQ55" i="42"/>
  <c r="AP90" i="42"/>
  <c r="W165" i="42"/>
  <c r="P22" i="47" s="1"/>
  <c r="AS151" i="42"/>
  <c r="AS154" i="42" s="1"/>
  <c r="AE154" i="42"/>
  <c r="AP74" i="42"/>
  <c r="AH22" i="42"/>
  <c r="AP20" i="42"/>
  <c r="AP22" i="42" s="1"/>
  <c r="AH103" i="42"/>
  <c r="AP99" i="42"/>
  <c r="AP103" i="42" s="1"/>
  <c r="AE114" i="42"/>
  <c r="AS112" i="42"/>
  <c r="AS114" i="42" s="1"/>
  <c r="AS96" i="42"/>
  <c r="AS98" i="42" s="1"/>
  <c r="AE98" i="42"/>
  <c r="AH96" i="42"/>
  <c r="AF50" i="42"/>
  <c r="AT45" i="42"/>
  <c r="AT50" i="42" s="1"/>
  <c r="AE111" i="42"/>
  <c r="AS107" i="42"/>
  <c r="AS111" i="42" s="1"/>
  <c r="AH107" i="42"/>
  <c r="AB150" i="42"/>
  <c r="AF122" i="42"/>
  <c r="AE178" i="42"/>
  <c r="AE38" i="42"/>
  <c r="AS37" i="42"/>
  <c r="AB31" i="42"/>
  <c r="AB140" i="42"/>
  <c r="AF171" i="42"/>
  <c r="AT14" i="42"/>
  <c r="AQ177" i="42"/>
  <c r="AQ68" i="42"/>
  <c r="AE82" i="42"/>
  <c r="AS77" i="42"/>
  <c r="AS82" i="42" s="1"/>
  <c r="AS23" i="42"/>
  <c r="AS25" i="42" s="1"/>
  <c r="AE25" i="42"/>
  <c r="AC59" i="42"/>
  <c r="AE56" i="42"/>
  <c r="AH56" i="42" s="1"/>
  <c r="Z164" i="42"/>
  <c r="Z165" i="42" s="1"/>
  <c r="Z172" i="42"/>
  <c r="Z168" i="42" s="1"/>
  <c r="AA167" i="42" s="1"/>
  <c r="AB28" i="42"/>
  <c r="AC177" i="42"/>
  <c r="AE67" i="42"/>
  <c r="AH67" i="42" s="1"/>
  <c r="AC68" i="42"/>
  <c r="AB170" i="42"/>
  <c r="AB44" i="42"/>
  <c r="AH25" i="42"/>
  <c r="AP23" i="42"/>
  <c r="AP25" i="42" s="1"/>
  <c r="AT29" i="42"/>
  <c r="AT31" i="42" s="1"/>
  <c r="AF31" i="42"/>
  <c r="AP77" i="42"/>
  <c r="AP82" i="42" s="1"/>
  <c r="AH178" i="42"/>
  <c r="AP37" i="42"/>
  <c r="AH38" i="42"/>
  <c r="AC172" i="42"/>
  <c r="AC55" i="42"/>
  <c r="AE51" i="42"/>
  <c r="AH51" i="42" s="1"/>
  <c r="AQ170" i="42"/>
  <c r="AQ44" i="42"/>
  <c r="AE131" i="42"/>
  <c r="AS130" i="42"/>
  <c r="AS131" i="42" s="1"/>
  <c r="AH130" i="42"/>
  <c r="AT116" i="42"/>
  <c r="AT117" i="42" s="1"/>
  <c r="AF117" i="42"/>
  <c r="AE85" i="42"/>
  <c r="AS83" i="42"/>
  <c r="AS85" i="42" s="1"/>
  <c r="AB176" i="42"/>
  <c r="AV168" i="42"/>
  <c r="AE66" i="42"/>
  <c r="AS60" i="42"/>
  <c r="AS66" i="42" s="1"/>
  <c r="AE145" i="42"/>
  <c r="AS141" i="42"/>
  <c r="AS145" i="42" s="1"/>
  <c r="AT26" i="42"/>
  <c r="AT28" i="42" s="1"/>
  <c r="AF28" i="42"/>
  <c r="AF137" i="42"/>
  <c r="AE146" i="42"/>
  <c r="AC150" i="42"/>
  <c r="AT178" i="42"/>
  <c r="AT38" i="42"/>
  <c r="AT146" i="42"/>
  <c r="AT150" i="42" s="1"/>
  <c r="AF150" i="42"/>
  <c r="AC31" i="42"/>
  <c r="AE29" i="42"/>
  <c r="AH29" i="42" s="1"/>
  <c r="AC140" i="42"/>
  <c r="AE138" i="42"/>
  <c r="AB55" i="42"/>
  <c r="AF59" i="42"/>
  <c r="AT56" i="42"/>
  <c r="AT59" i="42" s="1"/>
  <c r="AP104" i="42"/>
  <c r="AP106" i="42" s="1"/>
  <c r="AH106" i="42"/>
  <c r="AE33" i="42"/>
  <c r="AS32" i="42"/>
  <c r="AS33" i="42" s="1"/>
  <c r="AT138" i="42"/>
  <c r="AT140" i="42" s="1"/>
  <c r="AF140" i="42"/>
  <c r="AF172" i="42"/>
  <c r="AF55" i="42"/>
  <c r="AT51" i="42"/>
  <c r="AC170" i="42"/>
  <c r="AC44" i="42"/>
  <c r="AE39" i="42"/>
  <c r="AH116" i="42"/>
  <c r="AP116" i="42" s="1"/>
  <c r="AF169" i="42"/>
  <c r="AF19" i="42"/>
  <c r="AT12" i="42"/>
  <c r="AH78" i="42"/>
  <c r="AP78" i="42" s="1"/>
  <c r="AC176" i="42"/>
  <c r="AE17" i="42"/>
  <c r="AH17" i="42" s="1"/>
  <c r="AH41" i="42"/>
  <c r="AP41" i="42" s="1"/>
  <c r="AP159" i="42"/>
  <c r="AS20" i="42"/>
  <c r="AS22" i="42" s="1"/>
  <c r="AE22" i="42"/>
  <c r="AQ169" i="42"/>
  <c r="AQ19" i="42"/>
  <c r="AH112" i="42"/>
  <c r="AF176" i="42"/>
  <c r="AT17" i="42"/>
  <c r="AT176" i="42" s="1"/>
  <c r="AT126" i="42"/>
  <c r="AT129" i="42" s="1"/>
  <c r="AF129" i="42"/>
  <c r="AE135" i="42"/>
  <c r="AH135" i="42" s="1"/>
  <c r="AC137" i="42"/>
  <c r="AB111" i="42"/>
  <c r="AH83" i="42"/>
  <c r="AE69" i="42"/>
  <c r="AH69" i="42" s="1"/>
  <c r="AC73" i="42"/>
  <c r="AP118" i="42"/>
  <c r="AE117" i="42"/>
  <c r="AS115" i="42"/>
  <c r="AS117" i="42" s="1"/>
  <c r="AB50" i="42"/>
  <c r="AC117" i="42"/>
  <c r="AE36" i="42"/>
  <c r="AS34" i="42"/>
  <c r="AS36" i="42" s="1"/>
  <c r="AE155" i="42"/>
  <c r="AH155" i="42" s="1"/>
  <c r="AC158" i="42"/>
  <c r="AB177" i="42"/>
  <c r="AB68" i="42"/>
  <c r="AP60" i="42"/>
  <c r="AP66" i="42" s="1"/>
  <c r="AH66" i="42"/>
  <c r="AF170" i="42"/>
  <c r="AT39" i="42"/>
  <c r="AF44" i="42"/>
  <c r="AF111" i="42"/>
  <c r="AE119" i="42"/>
  <c r="AC122" i="42"/>
  <c r="AB169" i="42"/>
  <c r="AB19" i="42"/>
  <c r="AH145" i="42"/>
  <c r="AP141" i="42"/>
  <c r="AP145" i="42" s="1"/>
  <c r="AH94" i="42"/>
  <c r="AP94" i="42" s="1"/>
  <c r="AB129" i="42"/>
  <c r="AE106" i="42"/>
  <c r="AS104" i="42"/>
  <c r="AS106" i="42" s="1"/>
  <c r="AC129" i="42"/>
  <c r="AE126" i="42"/>
  <c r="AH126" i="42" s="1"/>
  <c r="AC28" i="42"/>
  <c r="AE26" i="42"/>
  <c r="AH26" i="42" s="1"/>
  <c r="AE45" i="42"/>
  <c r="AH45" i="42" s="1"/>
  <c r="AC50" i="42"/>
  <c r="AT69" i="42"/>
  <c r="AT73" i="42" s="1"/>
  <c r="AF73" i="42"/>
  <c r="AE76" i="42"/>
  <c r="AS74" i="42"/>
  <c r="AS76" i="42" s="1"/>
  <c r="AB158" i="42"/>
  <c r="AB171" i="42"/>
  <c r="AF177" i="42"/>
  <c r="AT67" i="42"/>
  <c r="AF68" i="42"/>
  <c r="AE95" i="42"/>
  <c r="AS90" i="42"/>
  <c r="AS95" i="42" s="1"/>
  <c r="AH151" i="42"/>
  <c r="AE103" i="42"/>
  <c r="AS99" i="42"/>
  <c r="AS103" i="42" s="1"/>
  <c r="AC169" i="42"/>
  <c r="AC19" i="42"/>
  <c r="AE12" i="42"/>
  <c r="AH12" i="42" s="1"/>
  <c r="AB59" i="42"/>
  <c r="AB95" i="42"/>
  <c r="AB76" i="42"/>
  <c r="AH28" i="41"/>
  <c r="AP22" i="41"/>
  <c r="AP28" i="41" s="1"/>
  <c r="AE52" i="41"/>
  <c r="AS47" i="41"/>
  <c r="AS52" i="41" s="1"/>
  <c r="AS125" i="41"/>
  <c r="AS12" i="41"/>
  <c r="AE15" i="41"/>
  <c r="AF87" i="41"/>
  <c r="AT81" i="41"/>
  <c r="AT87" i="41" s="1"/>
  <c r="AC15" i="41"/>
  <c r="AT94" i="41"/>
  <c r="AT101" i="41" s="1"/>
  <c r="AF101" i="41"/>
  <c r="AQ119" i="41"/>
  <c r="AQ21" i="41"/>
  <c r="AQ15" i="41"/>
  <c r="AT15" i="41"/>
  <c r="AB127" i="41"/>
  <c r="AC57" i="41"/>
  <c r="AE55" i="41"/>
  <c r="AH55" i="41" s="1"/>
  <c r="AH12" i="41"/>
  <c r="AH52" i="41"/>
  <c r="AP47" i="41"/>
  <c r="AP52" i="41" s="1"/>
  <c r="AC80" i="41"/>
  <c r="AE78" i="41"/>
  <c r="AC127" i="41"/>
  <c r="AE86" i="41"/>
  <c r="AH86" i="41" s="1"/>
  <c r="AH106" i="41"/>
  <c r="AP106" i="41" s="1"/>
  <c r="AP74" i="41"/>
  <c r="AP77" i="41" s="1"/>
  <c r="AH77" i="41"/>
  <c r="AS58" i="41"/>
  <c r="AS62" i="41" s="1"/>
  <c r="AE62" i="41"/>
  <c r="AE46" i="41"/>
  <c r="AS41" i="41"/>
  <c r="AS46" i="41" s="1"/>
  <c r="AH41" i="41"/>
  <c r="AC118" i="41"/>
  <c r="AE31" i="41"/>
  <c r="AH31" i="41" s="1"/>
  <c r="AC35" i="41"/>
  <c r="AB101" i="41"/>
  <c r="AC119" i="41"/>
  <c r="AE16" i="41"/>
  <c r="AH16" i="41" s="1"/>
  <c r="AC21" i="41"/>
  <c r="AH78" i="41"/>
  <c r="AB80" i="41"/>
  <c r="AH126" i="41"/>
  <c r="AH30" i="41"/>
  <c r="AP29" i="41"/>
  <c r="AF118" i="41"/>
  <c r="AS88" i="41"/>
  <c r="AS93" i="41" s="1"/>
  <c r="AE93" i="41"/>
  <c r="AF127" i="41"/>
  <c r="AT86" i="41"/>
  <c r="AT127" i="41" s="1"/>
  <c r="AT55" i="41"/>
  <c r="AT57" i="41" s="1"/>
  <c r="AF57" i="41"/>
  <c r="AH88" i="41"/>
  <c r="AE106" i="41"/>
  <c r="AC108" i="41"/>
  <c r="AE81" i="41"/>
  <c r="AC87" i="41"/>
  <c r="AS53" i="41"/>
  <c r="AS54" i="41" s="1"/>
  <c r="AE54" i="41"/>
  <c r="AH53" i="41"/>
  <c r="AF119" i="41"/>
  <c r="AT16" i="41"/>
  <c r="AF21" i="41"/>
  <c r="AS63" i="41"/>
  <c r="AS67" i="41" s="1"/>
  <c r="AE67" i="41"/>
  <c r="AH63" i="41"/>
  <c r="AF35" i="41"/>
  <c r="AT31" i="41"/>
  <c r="AT35" i="41" s="1"/>
  <c r="AE40" i="41"/>
  <c r="AS36" i="41"/>
  <c r="AS40" i="41" s="1"/>
  <c r="AP105" i="41"/>
  <c r="AB87" i="41"/>
  <c r="AB35" i="41"/>
  <c r="AB119" i="41"/>
  <c r="AB21" i="41"/>
  <c r="AT78" i="41"/>
  <c r="AT80" i="41" s="1"/>
  <c r="AF80" i="41"/>
  <c r="AH125" i="41"/>
  <c r="AP20" i="41"/>
  <c r="AP125" i="41" s="1"/>
  <c r="AF15" i="41"/>
  <c r="AB57" i="41"/>
  <c r="AH121" i="41"/>
  <c r="AP32" i="41"/>
  <c r="AP121" i="41" s="1"/>
  <c r="AH13" i="41"/>
  <c r="AP13" i="41" s="1"/>
  <c r="AQ121" i="41"/>
  <c r="AH70" i="41"/>
  <c r="AP68" i="41"/>
  <c r="AP70" i="41" s="1"/>
  <c r="AS126" i="41"/>
  <c r="AS30" i="41"/>
  <c r="AR117" i="41"/>
  <c r="AE73" i="41"/>
  <c r="AS71" i="41"/>
  <c r="AS73" i="41" s="1"/>
  <c r="AH71" i="41"/>
  <c r="AE28" i="41"/>
  <c r="AS22" i="41"/>
  <c r="AS28" i="41" s="1"/>
  <c r="AH58" i="41"/>
  <c r="AE94" i="41"/>
  <c r="AH94" i="41" s="1"/>
  <c r="AC101" i="41"/>
  <c r="AB52" i="41"/>
  <c r="AH36" i="41"/>
  <c r="AH74" i="40"/>
  <c r="AP70" i="40"/>
  <c r="AP74" i="40" s="1"/>
  <c r="AP94" i="40"/>
  <c r="AF139" i="40"/>
  <c r="AF29" i="40"/>
  <c r="AT23" i="40"/>
  <c r="AT146" i="40"/>
  <c r="AT49" i="40"/>
  <c r="AB138" i="40"/>
  <c r="AB14" i="40"/>
  <c r="AC123" i="40"/>
  <c r="AC47" i="40"/>
  <c r="AE41" i="40"/>
  <c r="AH146" i="40"/>
  <c r="AH49" i="40"/>
  <c r="AP48" i="40"/>
  <c r="AT141" i="40"/>
  <c r="AT54" i="40"/>
  <c r="AH95" i="40"/>
  <c r="AP95" i="40" s="1"/>
  <c r="AS124" i="40"/>
  <c r="AS126" i="40" s="1"/>
  <c r="AE126" i="40"/>
  <c r="AB96" i="40"/>
  <c r="AF113" i="40"/>
  <c r="AC138" i="40"/>
  <c r="AC14" i="40"/>
  <c r="AE12" i="40"/>
  <c r="AB139" i="40"/>
  <c r="AB29" i="40"/>
  <c r="AE145" i="40"/>
  <c r="AS28" i="40"/>
  <c r="AS145" i="40" s="1"/>
  <c r="AH28" i="40"/>
  <c r="AB47" i="40"/>
  <c r="AS78" i="40"/>
  <c r="AS81" i="40" s="1"/>
  <c r="AE81" i="40"/>
  <c r="AT113" i="40"/>
  <c r="AE96" i="40"/>
  <c r="AS94" i="40"/>
  <c r="AS96" i="40" s="1"/>
  <c r="AF138" i="40"/>
  <c r="AF14" i="40"/>
  <c r="AT12" i="40"/>
  <c r="AH133" i="40"/>
  <c r="AP131" i="40"/>
  <c r="AP133" i="40" s="1"/>
  <c r="AB105" i="40"/>
  <c r="AH77" i="40"/>
  <c r="AP75" i="40"/>
  <c r="AP77" i="40" s="1"/>
  <c r="AT82" i="40"/>
  <c r="AT84" i="40" s="1"/>
  <c r="AF84" i="40"/>
  <c r="AC17" i="40"/>
  <c r="AE15" i="40"/>
  <c r="AH15" i="40" s="1"/>
  <c r="AQ146" i="40"/>
  <c r="AC69" i="40"/>
  <c r="AE127" i="40"/>
  <c r="AC130" i="40"/>
  <c r="AE113" i="40"/>
  <c r="AS109" i="40"/>
  <c r="AS113" i="40" s="1"/>
  <c r="AE123" i="40"/>
  <c r="AS119" i="40"/>
  <c r="AS123" i="40" s="1"/>
  <c r="AQ139" i="40"/>
  <c r="AQ29" i="40"/>
  <c r="AB40" i="40"/>
  <c r="AB20" i="40"/>
  <c r="AH110" i="40"/>
  <c r="AP110" i="40" s="1"/>
  <c r="AB17" i="40"/>
  <c r="AE69" i="40"/>
  <c r="AS65" i="40"/>
  <c r="AS69" i="40" s="1"/>
  <c r="AH65" i="40"/>
  <c r="AT103" i="40"/>
  <c r="AF105" i="40"/>
  <c r="AS75" i="40"/>
  <c r="AS77" i="40" s="1"/>
  <c r="AE77" i="40"/>
  <c r="AS98" i="40"/>
  <c r="AS102" i="40" s="1"/>
  <c r="AE102" i="40"/>
  <c r="AB84" i="40"/>
  <c r="AT35" i="40"/>
  <c r="AT40" i="40" s="1"/>
  <c r="AF40" i="40"/>
  <c r="AF17" i="40"/>
  <c r="AT15" i="40"/>
  <c r="AT17" i="40" s="1"/>
  <c r="AV137" i="40"/>
  <c r="AR137" i="40"/>
  <c r="AH66" i="40"/>
  <c r="AP66" i="40" s="1"/>
  <c r="AB69" i="40"/>
  <c r="AF47" i="40"/>
  <c r="AT41" i="40"/>
  <c r="AT47" i="40" s="1"/>
  <c r="AH118" i="40"/>
  <c r="AP114" i="40"/>
  <c r="AP118" i="40" s="1"/>
  <c r="AP51" i="40"/>
  <c r="AP109" i="40"/>
  <c r="AP113" i="40" s="1"/>
  <c r="AF142" i="40"/>
  <c r="AT27" i="40"/>
  <c r="AT142" i="40" s="1"/>
  <c r="AB108" i="40"/>
  <c r="AH106" i="40"/>
  <c r="AB146" i="40"/>
  <c r="AH102" i="40"/>
  <c r="AP97" i="40"/>
  <c r="AP102" i="40" s="1"/>
  <c r="AE146" i="40"/>
  <c r="AE49" i="40"/>
  <c r="AS48" i="40"/>
  <c r="AF130" i="40"/>
  <c r="AT127" i="40"/>
  <c r="AT130" i="40" s="1"/>
  <c r="AC20" i="40"/>
  <c r="AE18" i="40"/>
  <c r="AF20" i="40"/>
  <c r="AT18" i="40"/>
  <c r="AT20" i="40" s="1"/>
  <c r="AH121" i="40"/>
  <c r="AP121" i="40" s="1"/>
  <c r="AC96" i="40"/>
  <c r="AB147" i="40"/>
  <c r="AB22" i="40"/>
  <c r="AF96" i="40"/>
  <c r="AS54" i="40"/>
  <c r="AQ113" i="40"/>
  <c r="AQ138" i="40"/>
  <c r="AQ14" i="40"/>
  <c r="AB123" i="40"/>
  <c r="AE103" i="40"/>
  <c r="AH103" i="40" s="1"/>
  <c r="AH140" i="40" s="1"/>
  <c r="AC105" i="40"/>
  <c r="AB142" i="40"/>
  <c r="AH27" i="40"/>
  <c r="AP30" i="40"/>
  <c r="AH34" i="40"/>
  <c r="AE133" i="40"/>
  <c r="AS131" i="40"/>
  <c r="AS133" i="40" s="1"/>
  <c r="AC40" i="40"/>
  <c r="AE35" i="40"/>
  <c r="AH35" i="40" s="1"/>
  <c r="AP59" i="40"/>
  <c r="AF147" i="40"/>
  <c r="AF22" i="40"/>
  <c r="AT21" i="40"/>
  <c r="AE88" i="40"/>
  <c r="AS85" i="40"/>
  <c r="AS88" i="40" s="1"/>
  <c r="X135" i="40"/>
  <c r="W135" i="40"/>
  <c r="AE74" i="40"/>
  <c r="AS70" i="40"/>
  <c r="AS74" i="40" s="1"/>
  <c r="AH126" i="40"/>
  <c r="AP124" i="40"/>
  <c r="AP126" i="40" s="1"/>
  <c r="AH85" i="40"/>
  <c r="AE106" i="40"/>
  <c r="AC108" i="40"/>
  <c r="AH90" i="40"/>
  <c r="AP89" i="40"/>
  <c r="AP90" i="40" s="1"/>
  <c r="AH93" i="40"/>
  <c r="AP91" i="40"/>
  <c r="AP93" i="40" s="1"/>
  <c r="AQ147" i="40"/>
  <c r="AQ22" i="40"/>
  <c r="AC141" i="40"/>
  <c r="AF108" i="40"/>
  <c r="AT106" i="40"/>
  <c r="AT108" i="40" s="1"/>
  <c r="AE82" i="40"/>
  <c r="AH82" i="40" s="1"/>
  <c r="AC84" i="40"/>
  <c r="AP50" i="40"/>
  <c r="AP54" i="40" s="1"/>
  <c r="AH54" i="40"/>
  <c r="AC147" i="40"/>
  <c r="AC22" i="40"/>
  <c r="AE21" i="40"/>
  <c r="AH21" i="40" s="1"/>
  <c r="AT96" i="40"/>
  <c r="AB130" i="40"/>
  <c r="AH127" i="40"/>
  <c r="AE141" i="40"/>
  <c r="AH78" i="40"/>
  <c r="W137" i="40"/>
  <c r="AB136" i="40" s="1"/>
  <c r="AH119" i="40"/>
  <c r="AC142" i="40"/>
  <c r="AE27" i="40"/>
  <c r="AE90" i="40"/>
  <c r="AS89" i="40"/>
  <c r="AS90" i="40" s="1"/>
  <c r="AC139" i="40"/>
  <c r="AC29" i="40"/>
  <c r="AE23" i="40"/>
  <c r="AH23" i="40" s="1"/>
  <c r="AT145" i="40"/>
  <c r="AH59" i="40"/>
  <c r="AH82" i="39"/>
  <c r="AP78" i="39"/>
  <c r="AP82" i="39" s="1"/>
  <c r="AH41" i="39"/>
  <c r="AP40" i="39"/>
  <c r="AE116" i="39"/>
  <c r="AS22" i="39"/>
  <c r="AS116" i="39" s="1"/>
  <c r="AH22" i="39"/>
  <c r="AS14" i="39"/>
  <c r="AE17" i="39"/>
  <c r="AB43" i="39"/>
  <c r="AH42" i="39"/>
  <c r="AH118" i="39" s="1"/>
  <c r="AT62" i="39"/>
  <c r="AT13" i="39"/>
  <c r="AQ46" i="39"/>
  <c r="AQ109" i="39"/>
  <c r="AC110" i="39"/>
  <c r="AS18" i="39"/>
  <c r="AE23" i="39"/>
  <c r="AH33" i="39"/>
  <c r="AP28" i="39"/>
  <c r="AP33" i="39" s="1"/>
  <c r="AB87" i="39"/>
  <c r="AP24" i="39"/>
  <c r="AH27" i="39"/>
  <c r="AC43" i="39"/>
  <c r="AE42" i="39"/>
  <c r="AF62" i="39"/>
  <c r="AE62" i="39"/>
  <c r="AS55" i="39"/>
  <c r="AS62" i="39" s="1"/>
  <c r="AE44" i="39"/>
  <c r="AC46" i="39"/>
  <c r="AC33" i="39"/>
  <c r="X106" i="39"/>
  <c r="W106" i="39"/>
  <c r="AT47" i="39"/>
  <c r="AT52" i="39" s="1"/>
  <c r="AF52" i="39"/>
  <c r="AQ111" i="39"/>
  <c r="AQ39" i="39"/>
  <c r="AQ105" i="39" s="1"/>
  <c r="AJ19" i="47" s="1"/>
  <c r="AP75" i="39"/>
  <c r="AP77" i="39" s="1"/>
  <c r="AH77" i="39"/>
  <c r="AS101" i="39"/>
  <c r="AS104" i="39" s="1"/>
  <c r="AE104" i="39"/>
  <c r="AC62" i="39"/>
  <c r="AS28" i="39"/>
  <c r="AS33" i="39" s="1"/>
  <c r="AE33" i="39"/>
  <c r="AC111" i="39"/>
  <c r="AE34" i="39"/>
  <c r="AC39" i="39"/>
  <c r="AH97" i="39"/>
  <c r="AE83" i="39"/>
  <c r="AH83" i="39" s="1"/>
  <c r="AC87" i="39"/>
  <c r="AV105" i="39"/>
  <c r="AO19" i="47" s="1"/>
  <c r="AP88" i="39"/>
  <c r="AP92" i="39" s="1"/>
  <c r="AH92" i="39"/>
  <c r="AH56" i="39"/>
  <c r="AP56" i="39" s="1"/>
  <c r="AE47" i="39"/>
  <c r="AE110" i="39" s="1"/>
  <c r="AC52" i="39"/>
  <c r="AB111" i="39"/>
  <c r="AB108" i="39" s="1"/>
  <c r="AB39" i="39"/>
  <c r="AH14" i="39"/>
  <c r="AH53" i="39"/>
  <c r="AH117" i="39" s="1"/>
  <c r="AB54" i="39"/>
  <c r="AP97" i="39"/>
  <c r="AT29" i="39"/>
  <c r="AF110" i="39"/>
  <c r="AF33" i="39"/>
  <c r="AT83" i="39"/>
  <c r="AT87" i="39" s="1"/>
  <c r="AF87" i="39"/>
  <c r="AP68" i="39"/>
  <c r="AP72" i="39" s="1"/>
  <c r="AH72" i="39"/>
  <c r="AH13" i="39"/>
  <c r="AP12" i="39"/>
  <c r="AB52" i="39"/>
  <c r="AS78" i="39"/>
  <c r="AS82" i="39" s="1"/>
  <c r="AE82" i="39"/>
  <c r="AH67" i="39"/>
  <c r="AP63" i="39"/>
  <c r="AP67" i="39" s="1"/>
  <c r="AE53" i="39"/>
  <c r="AC54" i="39"/>
  <c r="AT23" i="39"/>
  <c r="AE118" i="39"/>
  <c r="AS12" i="39"/>
  <c r="AE13" i="39"/>
  <c r="AH101" i="39"/>
  <c r="AH112" i="39" s="1"/>
  <c r="AQ117" i="39"/>
  <c r="AB46" i="39"/>
  <c r="AH44" i="39"/>
  <c r="AS112" i="39"/>
  <c r="AS27" i="39"/>
  <c r="AE72" i="39"/>
  <c r="AS68" i="39"/>
  <c r="AS72" i="39" s="1"/>
  <c r="AH18" i="39"/>
  <c r="AF111" i="39"/>
  <c r="AF39" i="39"/>
  <c r="AT34" i="39"/>
  <c r="AR108" i="39"/>
  <c r="AE117" i="39"/>
  <c r="AE41" i="39"/>
  <c r="AS40" i="39"/>
  <c r="AT53" i="39"/>
  <c r="AF54" i="39"/>
  <c r="AF117" i="39"/>
  <c r="AH100" i="39"/>
  <c r="AP98" i="39"/>
  <c r="AP100" i="39" s="1"/>
  <c r="AF43" i="39"/>
  <c r="AT42" i="39"/>
  <c r="AT43" i="39" s="1"/>
  <c r="AP55" i="39"/>
  <c r="AE100" i="39"/>
  <c r="AS98" i="39"/>
  <c r="AS100" i="39" s="1"/>
  <c r="AT44" i="39"/>
  <c r="AF46" i="39"/>
  <c r="AF109" i="39"/>
  <c r="AT112" i="39"/>
  <c r="AH47" i="39" l="1"/>
  <c r="AP47" i="39" s="1"/>
  <c r="AP52" i="39" s="1"/>
  <c r="AP135" i="42"/>
  <c r="AH137" i="42"/>
  <c r="AH82" i="42"/>
  <c r="AQ165" i="42"/>
  <c r="AJ22" i="47" s="1"/>
  <c r="AP76" i="42"/>
  <c r="AH76" i="42"/>
  <c r="AA166" i="42"/>
  <c r="S22" i="47"/>
  <c r="AC105" i="39"/>
  <c r="V19" i="47" s="1"/>
  <c r="P19" i="47"/>
  <c r="AB105" i="39"/>
  <c r="U19" i="47" s="1"/>
  <c r="AT171" i="42"/>
  <c r="AF165" i="42"/>
  <c r="Y22" i="47" s="1"/>
  <c r="AC165" i="42"/>
  <c r="V22" i="47" s="1"/>
  <c r="P21" i="47"/>
  <c r="AB114" i="41"/>
  <c r="U21" i="47" s="1"/>
  <c r="AC117" i="41"/>
  <c r="AB117" i="41"/>
  <c r="AQ117" i="41"/>
  <c r="P20" i="47"/>
  <c r="AF134" i="40"/>
  <c r="Y20" i="47" s="1"/>
  <c r="AB134" i="40"/>
  <c r="U20" i="47" s="1"/>
  <c r="AQ137" i="40"/>
  <c r="AC134" i="40"/>
  <c r="V20" i="47" s="1"/>
  <c r="AQ134" i="40"/>
  <c r="AJ20" i="47" s="1"/>
  <c r="AF105" i="39"/>
  <c r="Y19" i="47" s="1"/>
  <c r="AF108" i="39"/>
  <c r="AC108" i="39"/>
  <c r="AP12" i="42"/>
  <c r="AH19" i="42"/>
  <c r="AH73" i="42"/>
  <c r="AP69" i="42"/>
  <c r="AP73" i="42" s="1"/>
  <c r="AH28" i="42"/>
  <c r="AP26" i="42"/>
  <c r="AP28" i="42" s="1"/>
  <c r="AF168" i="42"/>
  <c r="AS178" i="42"/>
  <c r="AS38" i="42"/>
  <c r="AP123" i="42"/>
  <c r="AP125" i="42" s="1"/>
  <c r="AH125" i="42"/>
  <c r="AH59" i="42"/>
  <c r="AP56" i="42"/>
  <c r="AP59" i="42" s="1"/>
  <c r="AS126" i="42"/>
  <c r="AS129" i="42" s="1"/>
  <c r="AE129" i="42"/>
  <c r="AH114" i="42"/>
  <c r="AP112" i="42"/>
  <c r="AP114" i="42" s="1"/>
  <c r="AP51" i="42"/>
  <c r="AH55" i="42"/>
  <c r="AE172" i="42"/>
  <c r="AE55" i="42"/>
  <c r="AS51" i="42"/>
  <c r="AE177" i="42"/>
  <c r="AS67" i="42"/>
  <c r="AE68" i="42"/>
  <c r="AS56" i="42"/>
  <c r="AS59" i="42" s="1"/>
  <c r="AE59" i="42"/>
  <c r="AE171" i="42"/>
  <c r="AS14" i="42"/>
  <c r="AE170" i="42"/>
  <c r="AS39" i="42"/>
  <c r="AE44" i="42"/>
  <c r="AT177" i="42"/>
  <c r="AT68" i="42"/>
  <c r="AT170" i="42"/>
  <c r="AT44" i="42"/>
  <c r="AE158" i="42"/>
  <c r="AS155" i="42"/>
  <c r="AS158" i="42" s="1"/>
  <c r="AQ168" i="42"/>
  <c r="AE176" i="42"/>
  <c r="AS17" i="42"/>
  <c r="AS176" i="42" s="1"/>
  <c r="AS138" i="42"/>
  <c r="AS140" i="42" s="1"/>
  <c r="AE140" i="42"/>
  <c r="AH98" i="42"/>
  <c r="AP96" i="42"/>
  <c r="AP98" i="42" s="1"/>
  <c r="AH95" i="42"/>
  <c r="AP137" i="42"/>
  <c r="AH158" i="42"/>
  <c r="AP155" i="42"/>
  <c r="AP158" i="42" s="1"/>
  <c r="AS119" i="42"/>
  <c r="AS122" i="42" s="1"/>
  <c r="AE122" i="42"/>
  <c r="AE169" i="42"/>
  <c r="AS12" i="42"/>
  <c r="AE19" i="42"/>
  <c r="AP95" i="42"/>
  <c r="AS135" i="42"/>
  <c r="AS137" i="42" s="1"/>
  <c r="AE137" i="42"/>
  <c r="AH119" i="42"/>
  <c r="AE150" i="42"/>
  <c r="AS146" i="42"/>
  <c r="AS150" i="42" s="1"/>
  <c r="AP130" i="42"/>
  <c r="AP131" i="42" s="1"/>
  <c r="AH131" i="42"/>
  <c r="AH146" i="42"/>
  <c r="AH117" i="42"/>
  <c r="AH50" i="42"/>
  <c r="AP45" i="42"/>
  <c r="AP50" i="42" s="1"/>
  <c r="AC168" i="42"/>
  <c r="AH171" i="42"/>
  <c r="AP14" i="42"/>
  <c r="AP171" i="42" s="1"/>
  <c r="AT172" i="42"/>
  <c r="AT55" i="42"/>
  <c r="AS29" i="42"/>
  <c r="AS31" i="42" s="1"/>
  <c r="AE31" i="42"/>
  <c r="AP178" i="42"/>
  <c r="AP38" i="42"/>
  <c r="AH39" i="42"/>
  <c r="AH138" i="42"/>
  <c r="AP117" i="42"/>
  <c r="AH85" i="42"/>
  <c r="AP83" i="42"/>
  <c r="AP85" i="42" s="1"/>
  <c r="AS45" i="42"/>
  <c r="AS50" i="42" s="1"/>
  <c r="AE50" i="42"/>
  <c r="AS69" i="42"/>
  <c r="AS73" i="42" s="1"/>
  <c r="AE73" i="42"/>
  <c r="AT169" i="42"/>
  <c r="AT19" i="42"/>
  <c r="AH176" i="42"/>
  <c r="AP17" i="42"/>
  <c r="AP176" i="42" s="1"/>
  <c r="AR161" i="42"/>
  <c r="AA164" i="42"/>
  <c r="AA165" i="42" s="1"/>
  <c r="AA172" i="42"/>
  <c r="AA168" i="42" s="1"/>
  <c r="AB167" i="42" s="1"/>
  <c r="AB161" i="42"/>
  <c r="AH161" i="42" s="1"/>
  <c r="AP107" i="42"/>
  <c r="AP111" i="42" s="1"/>
  <c r="AH111" i="42"/>
  <c r="AP151" i="42"/>
  <c r="AP154" i="42" s="1"/>
  <c r="AH154" i="42"/>
  <c r="AS26" i="42"/>
  <c r="AS28" i="42" s="1"/>
  <c r="AE28" i="42"/>
  <c r="AH129" i="42"/>
  <c r="AP126" i="42"/>
  <c r="AP129" i="42" s="1"/>
  <c r="AH177" i="42"/>
  <c r="AP67" i="42"/>
  <c r="AH68" i="42"/>
  <c r="AH31" i="42"/>
  <c r="AP29" i="42"/>
  <c r="AP31" i="42" s="1"/>
  <c r="AH21" i="41"/>
  <c r="AP16" i="41"/>
  <c r="AH101" i="41"/>
  <c r="AP94" i="41"/>
  <c r="AP101" i="41" s="1"/>
  <c r="AH57" i="41"/>
  <c r="AP55" i="41"/>
  <c r="AP57" i="41" s="1"/>
  <c r="AH127" i="41"/>
  <c r="AP86" i="41"/>
  <c r="AP127" i="41" s="1"/>
  <c r="AP58" i="41"/>
  <c r="AP62" i="41" s="1"/>
  <c r="AH62" i="41"/>
  <c r="AT119" i="41"/>
  <c r="AT21" i="41"/>
  <c r="AT114" i="41" s="1"/>
  <c r="AM21" i="47" s="1"/>
  <c r="AS106" i="41"/>
  <c r="AE108" i="41"/>
  <c r="AE121" i="41"/>
  <c r="AF117" i="41"/>
  <c r="AS78" i="41"/>
  <c r="AS80" i="41" s="1"/>
  <c r="AE80" i="41"/>
  <c r="AC114" i="41"/>
  <c r="V21" i="47" s="1"/>
  <c r="AP108" i="41"/>
  <c r="AE87" i="41"/>
  <c r="AS81" i="41"/>
  <c r="AE127" i="41"/>
  <c r="AS86" i="41"/>
  <c r="AS127" i="41" s="1"/>
  <c r="AH108" i="41"/>
  <c r="AH93" i="41"/>
  <c r="AP88" i="41"/>
  <c r="AP93" i="41" s="1"/>
  <c r="AP126" i="41"/>
  <c r="AP30" i="41"/>
  <c r="AH46" i="41"/>
  <c r="AP41" i="41"/>
  <c r="AP46" i="41" s="1"/>
  <c r="AF114" i="41"/>
  <c r="Y21" i="47" s="1"/>
  <c r="AP53" i="41"/>
  <c r="AP54" i="41" s="1"/>
  <c r="AH54" i="41"/>
  <c r="AE101" i="41"/>
  <c r="AS94" i="41"/>
  <c r="AS101" i="41" s="1"/>
  <c r="AE119" i="41"/>
  <c r="AS16" i="41"/>
  <c r="AE21" i="41"/>
  <c r="AT118" i="41"/>
  <c r="AP71" i="41"/>
  <c r="AP73" i="41" s="1"/>
  <c r="AH73" i="41"/>
  <c r="AQ114" i="41"/>
  <c r="AJ21" i="47" s="1"/>
  <c r="AH80" i="41"/>
  <c r="AP78" i="41"/>
  <c r="AP80" i="41" s="1"/>
  <c r="AP31" i="41"/>
  <c r="AP35" i="41" s="1"/>
  <c r="AH35" i="41"/>
  <c r="AP36" i="41"/>
  <c r="AP40" i="41" s="1"/>
  <c r="AH40" i="41"/>
  <c r="AH81" i="41"/>
  <c r="AH119" i="41" s="1"/>
  <c r="AP63" i="41"/>
  <c r="AP67" i="41" s="1"/>
  <c r="AH67" i="41"/>
  <c r="AS31" i="41"/>
  <c r="AS35" i="41" s="1"/>
  <c r="AE35" i="41"/>
  <c r="AH118" i="41"/>
  <c r="AH15" i="41"/>
  <c r="AP12" i="41"/>
  <c r="AS15" i="41"/>
  <c r="AS55" i="41"/>
  <c r="AS57" i="41" s="1"/>
  <c r="AE57" i="41"/>
  <c r="AE118" i="41"/>
  <c r="AH84" i="40"/>
  <c r="AP82" i="40"/>
  <c r="AP84" i="40" s="1"/>
  <c r="AH139" i="40"/>
  <c r="AP23" i="40"/>
  <c r="AH29" i="40"/>
  <c r="AE47" i="40"/>
  <c r="AS41" i="40"/>
  <c r="AS47" i="40" s="1"/>
  <c r="AT139" i="40"/>
  <c r="AT29" i="40"/>
  <c r="AE142" i="40"/>
  <c r="AS27" i="40"/>
  <c r="AS142" i="40" s="1"/>
  <c r="AP15" i="40"/>
  <c r="AP17" i="40" s="1"/>
  <c r="AH17" i="40"/>
  <c r="AE17" i="40"/>
  <c r="AS15" i="40"/>
  <c r="AS17" i="40" s="1"/>
  <c r="AH130" i="40"/>
  <c r="AP127" i="40"/>
  <c r="AP130" i="40" s="1"/>
  <c r="AT147" i="40"/>
  <c r="AT22" i="40"/>
  <c r="AP119" i="40"/>
  <c r="AP123" i="40" s="1"/>
  <c r="AH123" i="40"/>
  <c r="AE40" i="40"/>
  <c r="AS35" i="40"/>
  <c r="AS40" i="40" s="1"/>
  <c r="AS141" i="40"/>
  <c r="AH113" i="40"/>
  <c r="AT105" i="40"/>
  <c r="AT140" i="40"/>
  <c r="AT138" i="40"/>
  <c r="AT14" i="40"/>
  <c r="AH41" i="40"/>
  <c r="AE138" i="40"/>
  <c r="AE14" i="40"/>
  <c r="AS12" i="40"/>
  <c r="AP96" i="40"/>
  <c r="AE84" i="40"/>
  <c r="AS82" i="40"/>
  <c r="AS84" i="40" s="1"/>
  <c r="AP34" i="40"/>
  <c r="AE147" i="40"/>
  <c r="AE22" i="40"/>
  <c r="AS21" i="40"/>
  <c r="AH142" i="40"/>
  <c r="AP27" i="40"/>
  <c r="AP142" i="40" s="1"/>
  <c r="AE139" i="40"/>
  <c r="AE29" i="40"/>
  <c r="AS23" i="40"/>
  <c r="AS106" i="40"/>
  <c r="AS108" i="40" s="1"/>
  <c r="AE108" i="40"/>
  <c r="AE20" i="40"/>
  <c r="AS18" i="40"/>
  <c r="AS20" i="40" s="1"/>
  <c r="AP141" i="40"/>
  <c r="AH18" i="40"/>
  <c r="AH12" i="40"/>
  <c r="AH96" i="40"/>
  <c r="AP103" i="40"/>
  <c r="AP105" i="40" s="1"/>
  <c r="AH105" i="40"/>
  <c r="AS146" i="40"/>
  <c r="AS49" i="40"/>
  <c r="AH81" i="40"/>
  <c r="AP78" i="40"/>
  <c r="AP81" i="40" s="1"/>
  <c r="AE105" i="40"/>
  <c r="AS103" i="40"/>
  <c r="AE140" i="40"/>
  <c r="AH141" i="40"/>
  <c r="AP65" i="40"/>
  <c r="AP69" i="40" s="1"/>
  <c r="AH69" i="40"/>
  <c r="AP35" i="40"/>
  <c r="AP40" i="40" s="1"/>
  <c r="AH40" i="40"/>
  <c r="AF137" i="40"/>
  <c r="AH145" i="40"/>
  <c r="AP28" i="40"/>
  <c r="AP145" i="40" s="1"/>
  <c r="AC137" i="40"/>
  <c r="AP146" i="40"/>
  <c r="AP49" i="40"/>
  <c r="AB137" i="40"/>
  <c r="AP85" i="40"/>
  <c r="AP88" i="40" s="1"/>
  <c r="AH88" i="40"/>
  <c r="AH147" i="40"/>
  <c r="AH22" i="40"/>
  <c r="AP21" i="40"/>
  <c r="AP106" i="40"/>
  <c r="AP108" i="40" s="1"/>
  <c r="AH108" i="40"/>
  <c r="AS127" i="40"/>
  <c r="AS130" i="40" s="1"/>
  <c r="AE130" i="40"/>
  <c r="AH87" i="39"/>
  <c r="AP83" i="39"/>
  <c r="AP87" i="39" s="1"/>
  <c r="AT46" i="39"/>
  <c r="AT109" i="39"/>
  <c r="AH109" i="39"/>
  <c r="AH17" i="39"/>
  <c r="AP14" i="39"/>
  <c r="AS44" i="39"/>
  <c r="AS46" i="39" s="1"/>
  <c r="AE46" i="39"/>
  <c r="AP41" i="39"/>
  <c r="AE111" i="39"/>
  <c r="AS34" i="39"/>
  <c r="AE39" i="39"/>
  <c r="AT111" i="39"/>
  <c r="AT39" i="39"/>
  <c r="AP44" i="39"/>
  <c r="AP46" i="39" s="1"/>
  <c r="AH46" i="39"/>
  <c r="AQ108" i="39"/>
  <c r="AS17" i="39"/>
  <c r="AS13" i="39"/>
  <c r="AS23" i="39"/>
  <c r="AE54" i="39"/>
  <c r="AS53" i="39"/>
  <c r="AS54" i="39" s="1"/>
  <c r="AP118" i="39"/>
  <c r="AP13" i="39"/>
  <c r="AH34" i="39"/>
  <c r="AE109" i="39"/>
  <c r="AP62" i="39"/>
  <c r="AT54" i="39"/>
  <c r="AT117" i="39"/>
  <c r="AP18" i="39"/>
  <c r="AH23" i="39"/>
  <c r="AH116" i="39"/>
  <c r="AP22" i="39"/>
  <c r="AP116" i="39" s="1"/>
  <c r="AH54" i="39"/>
  <c r="AP53" i="39"/>
  <c r="AP54" i="39" s="1"/>
  <c r="AP112" i="39"/>
  <c r="AP27" i="39"/>
  <c r="AH62" i="39"/>
  <c r="AS41" i="39"/>
  <c r="AH104" i="39"/>
  <c r="AP101" i="39"/>
  <c r="AP104" i="39" s="1"/>
  <c r="AT110" i="39"/>
  <c r="AT33" i="39"/>
  <c r="AS83" i="39"/>
  <c r="AS87" i="39" s="1"/>
  <c r="AE87" i="39"/>
  <c r="AS42" i="39"/>
  <c r="AS43" i="39" s="1"/>
  <c r="AE43" i="39"/>
  <c r="AT118" i="39"/>
  <c r="AP42" i="39"/>
  <c r="AP43" i="39" s="1"/>
  <c r="AH43" i="39"/>
  <c r="AS47" i="39"/>
  <c r="AS52" i="39" s="1"/>
  <c r="AE52" i="39"/>
  <c r="AH110" i="39" l="1"/>
  <c r="AH52" i="39"/>
  <c r="AB166" i="42"/>
  <c r="T22" i="47"/>
  <c r="AS109" i="39"/>
  <c r="AT165" i="42"/>
  <c r="AM22" i="47" s="1"/>
  <c r="AT117" i="41"/>
  <c r="AE114" i="41"/>
  <c r="AH115" i="41" s="1"/>
  <c r="AE117" i="41"/>
  <c r="AH116" i="41" s="1"/>
  <c r="AT137" i="40"/>
  <c r="AE134" i="40"/>
  <c r="AH135" i="40" s="1"/>
  <c r="AT134" i="40"/>
  <c r="AM20" i="47" s="1"/>
  <c r="AE105" i="39"/>
  <c r="AH106" i="39" s="1"/>
  <c r="AP177" i="42"/>
  <c r="AP68" i="42"/>
  <c r="AH150" i="42"/>
  <c r="AP146" i="42"/>
  <c r="AP150" i="42" s="1"/>
  <c r="AB164" i="42"/>
  <c r="AB165" i="42" s="1"/>
  <c r="U22" i="47" s="1"/>
  <c r="AB172" i="42"/>
  <c r="AB168" i="42" s="1"/>
  <c r="AT168" i="42"/>
  <c r="AP138" i="42"/>
  <c r="AP140" i="42" s="1"/>
  <c r="AH140" i="42"/>
  <c r="AS170" i="42"/>
  <c r="AS44" i="42"/>
  <c r="AS177" i="42"/>
  <c r="AS68" i="42"/>
  <c r="AP55" i="42"/>
  <c r="AS169" i="42"/>
  <c r="AS19" i="42"/>
  <c r="AH170" i="42"/>
  <c r="AP39" i="42"/>
  <c r="AH44" i="42"/>
  <c r="AE168" i="42"/>
  <c r="AE165" i="42"/>
  <c r="X22" i="47" s="1"/>
  <c r="AS171" i="42"/>
  <c r="AS172" i="42"/>
  <c r="AS55" i="42"/>
  <c r="AP169" i="42"/>
  <c r="AP19" i="42"/>
  <c r="AR164" i="42"/>
  <c r="AR165" i="42" s="1"/>
  <c r="AK22" i="47" s="1"/>
  <c r="AR172" i="42"/>
  <c r="AR168" i="42" s="1"/>
  <c r="AH169" i="42"/>
  <c r="AP119" i="42"/>
  <c r="AP122" i="42" s="1"/>
  <c r="AH122" i="42"/>
  <c r="AS108" i="41"/>
  <c r="AS121" i="41"/>
  <c r="AP118" i="41"/>
  <c r="AP15" i="41"/>
  <c r="AS118" i="41"/>
  <c r="AH87" i="41"/>
  <c r="AH114" i="41" s="1"/>
  <c r="AA21" i="47" s="1"/>
  <c r="AP81" i="41"/>
  <c r="AP87" i="41" s="1"/>
  <c r="AH117" i="41"/>
  <c r="AP119" i="41"/>
  <c r="AP21" i="41"/>
  <c r="AS119" i="41"/>
  <c r="AS21" i="41"/>
  <c r="AS87" i="41"/>
  <c r="AP18" i="40"/>
  <c r="AP20" i="40" s="1"/>
  <c r="AH20" i="40"/>
  <c r="AP147" i="40"/>
  <c r="AP22" i="40"/>
  <c r="AS147" i="40"/>
  <c r="AS22" i="40"/>
  <c r="AS138" i="40"/>
  <c r="AS14" i="40"/>
  <c r="AP139" i="40"/>
  <c r="AP29" i="40"/>
  <c r="AE137" i="40"/>
  <c r="AH136" i="40" s="1"/>
  <c r="AS139" i="40"/>
  <c r="AS29" i="40"/>
  <c r="AP41" i="40"/>
  <c r="AP47" i="40" s="1"/>
  <c r="AH47" i="40"/>
  <c r="AS105" i="40"/>
  <c r="AS140" i="40"/>
  <c r="AH138" i="40"/>
  <c r="AH137" i="40" s="1"/>
  <c r="AP12" i="40"/>
  <c r="AH14" i="40"/>
  <c r="AP140" i="40"/>
  <c r="AS110" i="39"/>
  <c r="AP109" i="39"/>
  <c r="AP17" i="39"/>
  <c r="AS111" i="39"/>
  <c r="AS39" i="39"/>
  <c r="AS105" i="39" s="1"/>
  <c r="AE108" i="39"/>
  <c r="AH107" i="39" s="1"/>
  <c r="AP117" i="39"/>
  <c r="AP110" i="39"/>
  <c r="AP23" i="39"/>
  <c r="AT105" i="39"/>
  <c r="AM19" i="47" s="1"/>
  <c r="AH39" i="39"/>
  <c r="AH111" i="39"/>
  <c r="AP34" i="39"/>
  <c r="AS118" i="39"/>
  <c r="AT108" i="39"/>
  <c r="AS117" i="39"/>
  <c r="AH108" i="39" l="1"/>
  <c r="AH105" i="39"/>
  <c r="AA19" i="47" s="1"/>
  <c r="AS165" i="42"/>
  <c r="AL22" i="47" s="1"/>
  <c r="AS114" i="41"/>
  <c r="AP115" i="41" s="1"/>
  <c r="X21" i="47"/>
  <c r="AS117" i="41"/>
  <c r="AP116" i="41" s="1"/>
  <c r="AP117" i="41"/>
  <c r="AS134" i="40"/>
  <c r="AL20" i="47" s="1"/>
  <c r="X20" i="47"/>
  <c r="AH134" i="40"/>
  <c r="AA20" i="47" s="1"/>
  <c r="X19" i="47"/>
  <c r="AP106" i="39"/>
  <c r="AL19" i="47"/>
  <c r="AS108" i="39"/>
  <c r="AP107" i="39" s="1"/>
  <c r="AD172" i="42"/>
  <c r="AD168" i="42" s="1"/>
  <c r="AD164" i="42"/>
  <c r="AD165" i="42" s="1"/>
  <c r="W22" i="47" s="1"/>
  <c r="AP170" i="42"/>
  <c r="AP44" i="42"/>
  <c r="AS168" i="42"/>
  <c r="AP114" i="41"/>
  <c r="AI21" i="47" s="1"/>
  <c r="AP138" i="40"/>
  <c r="AP137" i="40" s="1"/>
  <c r="AP14" i="40"/>
  <c r="AP134" i="40" s="1"/>
  <c r="AI20" i="47" s="1"/>
  <c r="AS137" i="40"/>
  <c r="AP136" i="40" s="1"/>
  <c r="AP39" i="39"/>
  <c r="AP105" i="39" s="1"/>
  <c r="AI19" i="47" s="1"/>
  <c r="AP111" i="39"/>
  <c r="AP108" i="39" s="1"/>
  <c r="AL21" i="47" l="1"/>
  <c r="AP135" i="40"/>
  <c r="AG172" i="42"/>
  <c r="AG168" i="42" s="1"/>
  <c r="AH167" i="42" s="1"/>
  <c r="AU161" i="42"/>
  <c r="AG164" i="42"/>
  <c r="AG165" i="42" s="1"/>
  <c r="Z22" i="47" s="1"/>
  <c r="AU166" i="42" l="1"/>
  <c r="AH166" i="42"/>
  <c r="AU172" i="42"/>
  <c r="AU168" i="42" s="1"/>
  <c r="AP167" i="42" s="1"/>
  <c r="AU164" i="42"/>
  <c r="AU165" i="42" s="1"/>
  <c r="AP161" i="42"/>
  <c r="AH164" i="42"/>
  <c r="AH165" i="42" s="1"/>
  <c r="AA22" i="47" s="1"/>
  <c r="AH172" i="42"/>
  <c r="AH168" i="42" s="1"/>
  <c r="AP166" i="42" l="1"/>
  <c r="AN22" i="47"/>
  <c r="AP164" i="42"/>
  <c r="AP165" i="42" s="1"/>
  <c r="AI22" i="47" s="1"/>
  <c r="AP172" i="42"/>
  <c r="AP168" i="42" s="1"/>
  <c r="BC122" i="44" l="1"/>
  <c r="BB122" i="44"/>
  <c r="BA122" i="44"/>
  <c r="AZ122" i="44"/>
  <c r="AY122" i="44"/>
  <c r="AX122" i="44"/>
  <c r="AN122" i="44"/>
  <c r="AM122" i="44"/>
  <c r="AL122" i="44"/>
  <c r="AK122" i="44"/>
  <c r="AJ122" i="44"/>
  <c r="AI122" i="44"/>
  <c r="AG122" i="44"/>
  <c r="AD122" i="44"/>
  <c r="Z122" i="44"/>
  <c r="Y122" i="44"/>
  <c r="X122" i="44"/>
  <c r="V122" i="44"/>
  <c r="U122" i="44"/>
  <c r="T122" i="44"/>
  <c r="S122" i="44"/>
  <c r="R122" i="44"/>
  <c r="Q122" i="44"/>
  <c r="O122" i="44"/>
  <c r="N122" i="44"/>
  <c r="M122" i="44"/>
  <c r="L122" i="44"/>
  <c r="K122" i="44"/>
  <c r="J122" i="44"/>
  <c r="I122" i="44"/>
  <c r="BC121" i="44"/>
  <c r="BB121" i="44"/>
  <c r="BA121" i="44"/>
  <c r="AZ121" i="44"/>
  <c r="AY121" i="44"/>
  <c r="AX121" i="44"/>
  <c r="AN121" i="44"/>
  <c r="AM121" i="44"/>
  <c r="AL121" i="44"/>
  <c r="AK121" i="44"/>
  <c r="AJ121" i="44"/>
  <c r="AI121" i="44"/>
  <c r="AG121" i="44"/>
  <c r="AD121" i="44"/>
  <c r="Z121" i="44"/>
  <c r="Y121" i="44"/>
  <c r="X121" i="44"/>
  <c r="V121" i="44"/>
  <c r="U121" i="44"/>
  <c r="T121" i="44"/>
  <c r="S121" i="44"/>
  <c r="R121" i="44"/>
  <c r="Q121" i="44"/>
  <c r="O121" i="44"/>
  <c r="N121" i="44"/>
  <c r="M121" i="44"/>
  <c r="L121" i="44"/>
  <c r="K121" i="44"/>
  <c r="J121" i="44"/>
  <c r="I121" i="44"/>
  <c r="BC120" i="44"/>
  <c r="BB120" i="44"/>
  <c r="BA120" i="44"/>
  <c r="AZ120" i="44"/>
  <c r="AY120" i="44"/>
  <c r="AX120" i="44"/>
  <c r="AN120" i="44"/>
  <c r="AM120" i="44"/>
  <c r="AL120" i="44"/>
  <c r="AK120" i="44"/>
  <c r="AJ120" i="44"/>
  <c r="AI120" i="44"/>
  <c r="AG120" i="44"/>
  <c r="AD120" i="44"/>
  <c r="Z120" i="44"/>
  <c r="Y120" i="44"/>
  <c r="X120" i="44"/>
  <c r="V120" i="44"/>
  <c r="U120" i="44"/>
  <c r="T120" i="44"/>
  <c r="S120" i="44"/>
  <c r="R120" i="44"/>
  <c r="Q120" i="44"/>
  <c r="O120" i="44"/>
  <c r="N120" i="44"/>
  <c r="M120" i="44"/>
  <c r="L120" i="44"/>
  <c r="K120" i="44"/>
  <c r="J120" i="44"/>
  <c r="I120" i="44"/>
  <c r="BC119" i="44"/>
  <c r="BB119" i="44"/>
  <c r="BA119" i="44"/>
  <c r="AZ119" i="44"/>
  <c r="AY119" i="44"/>
  <c r="AX119" i="44"/>
  <c r="AW119" i="44"/>
  <c r="AV119" i="44"/>
  <c r="AU119" i="44"/>
  <c r="AT119" i="44"/>
  <c r="AS119" i="44"/>
  <c r="AR119" i="44"/>
  <c r="AQ119" i="44"/>
  <c r="AP119" i="44"/>
  <c r="AO119" i="44"/>
  <c r="AN119" i="44"/>
  <c r="AM119" i="44"/>
  <c r="AL119" i="44"/>
  <c r="AK119" i="44"/>
  <c r="AJ119" i="44"/>
  <c r="AI119" i="44"/>
  <c r="AH119" i="44"/>
  <c r="AG119" i="44"/>
  <c r="AF119" i="44"/>
  <c r="AE119" i="44"/>
  <c r="AD119" i="44"/>
  <c r="AC119" i="44"/>
  <c r="AB119" i="44"/>
  <c r="AA119" i="44"/>
  <c r="Z119" i="44"/>
  <c r="Y119" i="44"/>
  <c r="X119" i="44"/>
  <c r="W119" i="44"/>
  <c r="V119" i="44"/>
  <c r="U119" i="44"/>
  <c r="T119" i="44"/>
  <c r="S119" i="44"/>
  <c r="R119" i="44"/>
  <c r="Q119" i="44"/>
  <c r="P119" i="44"/>
  <c r="O119" i="44"/>
  <c r="N119" i="44"/>
  <c r="M119" i="44"/>
  <c r="L119" i="44"/>
  <c r="K119" i="44"/>
  <c r="J119" i="44"/>
  <c r="I119" i="44"/>
  <c r="BC118" i="44"/>
  <c r="BB118" i="44"/>
  <c r="BA118" i="44"/>
  <c r="AZ118" i="44"/>
  <c r="AY118" i="44"/>
  <c r="AX118" i="44"/>
  <c r="AW118" i="44"/>
  <c r="AV118" i="44"/>
  <c r="AU118" i="44"/>
  <c r="AT118" i="44"/>
  <c r="AS118" i="44"/>
  <c r="AR118" i="44"/>
  <c r="AQ118" i="44"/>
  <c r="AP118" i="44"/>
  <c r="AO118" i="44"/>
  <c r="AN118" i="44"/>
  <c r="AM118" i="44"/>
  <c r="AL118" i="44"/>
  <c r="AK118" i="44"/>
  <c r="AJ118" i="44"/>
  <c r="AI118" i="44"/>
  <c r="AH118" i="44"/>
  <c r="AG118" i="44"/>
  <c r="AF118" i="44"/>
  <c r="AE118" i="44"/>
  <c r="AD118" i="44"/>
  <c r="AC118" i="44"/>
  <c r="AB118" i="44"/>
  <c r="AA118" i="44"/>
  <c r="Z118" i="44"/>
  <c r="Y118" i="44"/>
  <c r="X118" i="44"/>
  <c r="W118" i="44"/>
  <c r="V118" i="44"/>
  <c r="U118" i="44"/>
  <c r="T118" i="44"/>
  <c r="S118" i="44"/>
  <c r="R118" i="44"/>
  <c r="Q118" i="44"/>
  <c r="P118" i="44"/>
  <c r="O118" i="44"/>
  <c r="N118" i="44"/>
  <c r="M118" i="44"/>
  <c r="L118" i="44"/>
  <c r="K118" i="44"/>
  <c r="J118" i="44"/>
  <c r="I118" i="44"/>
  <c r="BC117" i="44"/>
  <c r="BB117" i="44"/>
  <c r="BA117" i="44"/>
  <c r="AZ117" i="44"/>
  <c r="AY117" i="44"/>
  <c r="AX117" i="44"/>
  <c r="AW117" i="44"/>
  <c r="AV117" i="44"/>
  <c r="AU117" i="44"/>
  <c r="AT117" i="44"/>
  <c r="AS117" i="44"/>
  <c r="AR117" i="44"/>
  <c r="AQ117" i="44"/>
  <c r="AP117" i="44"/>
  <c r="AO117" i="44"/>
  <c r="AN117" i="44"/>
  <c r="AM117" i="44"/>
  <c r="AL117" i="44"/>
  <c r="AK117" i="44"/>
  <c r="AJ117" i="44"/>
  <c r="AI117" i="44"/>
  <c r="AH117" i="44"/>
  <c r="AG117" i="44"/>
  <c r="AF117" i="44"/>
  <c r="AE117" i="44"/>
  <c r="AD117" i="44"/>
  <c r="AC117" i="44"/>
  <c r="AB117" i="44"/>
  <c r="AA117" i="44"/>
  <c r="Z117" i="44"/>
  <c r="Y117" i="44"/>
  <c r="X117" i="44"/>
  <c r="W117" i="44"/>
  <c r="V117" i="44"/>
  <c r="U117" i="44"/>
  <c r="T117" i="44"/>
  <c r="S117" i="44"/>
  <c r="R117" i="44"/>
  <c r="Q117" i="44"/>
  <c r="P117" i="44"/>
  <c r="O117" i="44"/>
  <c r="N117" i="44"/>
  <c r="M117" i="44"/>
  <c r="L117" i="44"/>
  <c r="K117" i="44"/>
  <c r="J117" i="44"/>
  <c r="I117" i="44"/>
  <c r="BC116" i="44"/>
  <c r="BB116" i="44"/>
  <c r="BA116" i="44"/>
  <c r="AZ116" i="44"/>
  <c r="AY116" i="44"/>
  <c r="AX116" i="44"/>
  <c r="AN116" i="44"/>
  <c r="AM116" i="44"/>
  <c r="AL116" i="44"/>
  <c r="AK116" i="44"/>
  <c r="AJ116" i="44"/>
  <c r="AI116" i="44"/>
  <c r="AG116" i="44"/>
  <c r="AD116" i="44"/>
  <c r="Z116" i="44"/>
  <c r="Y116" i="44"/>
  <c r="X116" i="44"/>
  <c r="V116" i="44"/>
  <c r="U116" i="44"/>
  <c r="T116" i="44"/>
  <c r="S116" i="44"/>
  <c r="R116" i="44"/>
  <c r="Q116" i="44"/>
  <c r="O116" i="44"/>
  <c r="N116" i="44"/>
  <c r="M116" i="44"/>
  <c r="L116" i="44"/>
  <c r="K116" i="44"/>
  <c r="J116" i="44"/>
  <c r="I116" i="44"/>
  <c r="BC115" i="44"/>
  <c r="BB115" i="44"/>
  <c r="BA115" i="44"/>
  <c r="AZ115" i="44"/>
  <c r="AY115" i="44"/>
  <c r="AX115" i="44"/>
  <c r="AN115" i="44"/>
  <c r="AM115" i="44"/>
  <c r="AL115" i="44"/>
  <c r="AK115" i="44"/>
  <c r="AJ115" i="44"/>
  <c r="AI115" i="44"/>
  <c r="AG115" i="44"/>
  <c r="AD115" i="44"/>
  <c r="Z115" i="44"/>
  <c r="Y115" i="44"/>
  <c r="X115" i="44"/>
  <c r="V115" i="44"/>
  <c r="U115" i="44"/>
  <c r="T115" i="44"/>
  <c r="S115" i="44"/>
  <c r="R115" i="44"/>
  <c r="Q115" i="44"/>
  <c r="O115" i="44"/>
  <c r="N115" i="44"/>
  <c r="M115" i="44"/>
  <c r="L115" i="44"/>
  <c r="K115" i="44"/>
  <c r="J115" i="44"/>
  <c r="I115" i="44"/>
  <c r="BC114" i="44"/>
  <c r="BB114" i="44"/>
  <c r="BA114" i="44"/>
  <c r="AZ114" i="44"/>
  <c r="AY114" i="44"/>
  <c r="AX114" i="44"/>
  <c r="AN114" i="44"/>
  <c r="AM114" i="44"/>
  <c r="AL114" i="44"/>
  <c r="AK114" i="44"/>
  <c r="AJ114" i="44"/>
  <c r="AI114" i="44"/>
  <c r="AG114" i="44"/>
  <c r="AD114" i="44"/>
  <c r="Z114" i="44"/>
  <c r="Y114" i="44"/>
  <c r="X114" i="44"/>
  <c r="V114" i="44"/>
  <c r="U114" i="44"/>
  <c r="T114" i="44"/>
  <c r="S114" i="44"/>
  <c r="R114" i="44"/>
  <c r="Q114" i="44"/>
  <c r="O114" i="44"/>
  <c r="N114" i="44"/>
  <c r="M114" i="44"/>
  <c r="L114" i="44"/>
  <c r="K114" i="44"/>
  <c r="J114" i="44"/>
  <c r="I114" i="44"/>
  <c r="BC113" i="44"/>
  <c r="BB113" i="44"/>
  <c r="BA113" i="44"/>
  <c r="AZ113" i="44"/>
  <c r="AY113" i="44"/>
  <c r="AX113" i="44"/>
  <c r="AN113" i="44"/>
  <c r="AM113" i="44"/>
  <c r="AL113" i="44"/>
  <c r="AK113" i="44"/>
  <c r="AJ113" i="44"/>
  <c r="AI113" i="44"/>
  <c r="AG113" i="44"/>
  <c r="AD113" i="44"/>
  <c r="Z113" i="44"/>
  <c r="Y113" i="44"/>
  <c r="X113" i="44"/>
  <c r="V113" i="44"/>
  <c r="U113" i="44"/>
  <c r="T113" i="44"/>
  <c r="S113" i="44"/>
  <c r="R113" i="44"/>
  <c r="Q113" i="44"/>
  <c r="O113" i="44"/>
  <c r="N113" i="44"/>
  <c r="M113" i="44"/>
  <c r="L113" i="44"/>
  <c r="K113" i="44"/>
  <c r="J113" i="44"/>
  <c r="I113" i="44"/>
  <c r="M112" i="44"/>
  <c r="O109" i="44"/>
  <c r="H14" i="47" s="1"/>
  <c r="N109" i="44"/>
  <c r="G14" i="47" s="1"/>
  <c r="M109" i="44"/>
  <c r="F14" i="47" s="1"/>
  <c r="L109" i="44"/>
  <c r="E14" i="47" s="1"/>
  <c r="K109" i="44"/>
  <c r="D14" i="47" s="1"/>
  <c r="J109" i="44"/>
  <c r="C14" i="47" s="1"/>
  <c r="I109" i="44"/>
  <c r="B14" i="47" s="1"/>
  <c r="BC108" i="44"/>
  <c r="BB108" i="44"/>
  <c r="BA108" i="44"/>
  <c r="AZ108" i="44"/>
  <c r="AY108" i="44"/>
  <c r="AX108" i="44"/>
  <c r="AN108" i="44"/>
  <c r="AM108" i="44"/>
  <c r="AL108" i="44"/>
  <c r="AK108" i="44"/>
  <c r="AJ108" i="44"/>
  <c r="AI108" i="44"/>
  <c r="AG108" i="44"/>
  <c r="AD108" i="44"/>
  <c r="Z108" i="44"/>
  <c r="Y108" i="44"/>
  <c r="X108" i="44"/>
  <c r="V108" i="44"/>
  <c r="U108" i="44"/>
  <c r="T108" i="44"/>
  <c r="S108" i="44"/>
  <c r="R108" i="44"/>
  <c r="Q108" i="44"/>
  <c r="AW107" i="44"/>
  <c r="AU107" i="44"/>
  <c r="AO107" i="44"/>
  <c r="AV107" i="44" s="1"/>
  <c r="AA107" i="44"/>
  <c r="AR107" i="44" s="1"/>
  <c r="P107" i="44"/>
  <c r="W107" i="44" s="1"/>
  <c r="AW106" i="44"/>
  <c r="AU106" i="44"/>
  <c r="AO106" i="44"/>
  <c r="AV106" i="44" s="1"/>
  <c r="AA106" i="44"/>
  <c r="AR106" i="44" s="1"/>
  <c r="P106" i="44"/>
  <c r="W106" i="44" s="1"/>
  <c r="AW105" i="44"/>
  <c r="AU105" i="44"/>
  <c r="AO105" i="44"/>
  <c r="AV105" i="44" s="1"/>
  <c r="AA105" i="44"/>
  <c r="AR105" i="44" s="1"/>
  <c r="P105" i="44"/>
  <c r="W105" i="44" s="1"/>
  <c r="AW104" i="44"/>
  <c r="AU104" i="44"/>
  <c r="AO104" i="44"/>
  <c r="AV104" i="44" s="1"/>
  <c r="AA104" i="44"/>
  <c r="AR104" i="44" s="1"/>
  <c r="P104" i="44"/>
  <c r="W104" i="44" s="1"/>
  <c r="AF104" i="44" s="1"/>
  <c r="AT104" i="44" s="1"/>
  <c r="AW103" i="44"/>
  <c r="AW108" i="44" s="1"/>
  <c r="AU103" i="44"/>
  <c r="AO103" i="44"/>
  <c r="AV103" i="44" s="1"/>
  <c r="AA103" i="44"/>
  <c r="P103" i="44"/>
  <c r="W103" i="44" s="1"/>
  <c r="BC102" i="44"/>
  <c r="BB102" i="44"/>
  <c r="BA102" i="44"/>
  <c r="AZ102" i="44"/>
  <c r="AY102" i="44"/>
  <c r="AX102" i="44"/>
  <c r="AN102" i="44"/>
  <c r="AM102" i="44"/>
  <c r="AL102" i="44"/>
  <c r="AK102" i="44"/>
  <c r="AJ102" i="44"/>
  <c r="AI102" i="44"/>
  <c r="AG102" i="44"/>
  <c r="AD102" i="44"/>
  <c r="Z102" i="44"/>
  <c r="Y102" i="44"/>
  <c r="X102" i="44"/>
  <c r="V102" i="44"/>
  <c r="U102" i="44"/>
  <c r="T102" i="44"/>
  <c r="S102" i="44"/>
  <c r="R102" i="44"/>
  <c r="Q102" i="44"/>
  <c r="AW101" i="44"/>
  <c r="AU101" i="44"/>
  <c r="AO101" i="44"/>
  <c r="AV101" i="44" s="1"/>
  <c r="AA101" i="44"/>
  <c r="AR101" i="44" s="1"/>
  <c r="P101" i="44"/>
  <c r="W101" i="44" s="1"/>
  <c r="AW100" i="44"/>
  <c r="AU100" i="44"/>
  <c r="AO100" i="44"/>
  <c r="AV100" i="44" s="1"/>
  <c r="AA100" i="44"/>
  <c r="AR100" i="44" s="1"/>
  <c r="P100" i="44"/>
  <c r="W100" i="44" s="1"/>
  <c r="AW99" i="44"/>
  <c r="AU99" i="44"/>
  <c r="AO99" i="44"/>
  <c r="AV99" i="44" s="1"/>
  <c r="AA99" i="44"/>
  <c r="AR99" i="44" s="1"/>
  <c r="P99" i="44"/>
  <c r="W99" i="44" s="1"/>
  <c r="AW98" i="44"/>
  <c r="AU98" i="44"/>
  <c r="AO98" i="44"/>
  <c r="AV98" i="44" s="1"/>
  <c r="AA98" i="44"/>
  <c r="AR98" i="44" s="1"/>
  <c r="P98" i="44"/>
  <c r="W98" i="44" s="1"/>
  <c r="AW97" i="44"/>
  <c r="AU97" i="44"/>
  <c r="AO97" i="44"/>
  <c r="AV97" i="44" s="1"/>
  <c r="AA97" i="44"/>
  <c r="AR97" i="44" s="1"/>
  <c r="P97" i="44"/>
  <c r="W97" i="44" s="1"/>
  <c r="AW96" i="44"/>
  <c r="AU96" i="44"/>
  <c r="AO96" i="44"/>
  <c r="AV96" i="44" s="1"/>
  <c r="AA96" i="44"/>
  <c r="AR96" i="44" s="1"/>
  <c r="P96" i="44"/>
  <c r="W96" i="44" s="1"/>
  <c r="AQ96" i="44" s="1"/>
  <c r="AW95" i="44"/>
  <c r="AU95" i="44"/>
  <c r="AO95" i="44"/>
  <c r="AA95" i="44"/>
  <c r="P95" i="44"/>
  <c r="W95" i="44" s="1"/>
  <c r="AW94" i="44"/>
  <c r="AU94" i="44"/>
  <c r="AO94" i="44"/>
  <c r="AV94" i="44" s="1"/>
  <c r="AA94" i="44"/>
  <c r="AR94" i="44" s="1"/>
  <c r="P94" i="44"/>
  <c r="BC93" i="44"/>
  <c r="BB93" i="44"/>
  <c r="BA93" i="44"/>
  <c r="AZ93" i="44"/>
  <c r="AY93" i="44"/>
  <c r="AX93" i="44"/>
  <c r="AN93" i="44"/>
  <c r="AM93" i="44"/>
  <c r="AL93" i="44"/>
  <c r="AK93" i="44"/>
  <c r="AJ93" i="44"/>
  <c r="AI93" i="44"/>
  <c r="AG93" i="44"/>
  <c r="AD93" i="44"/>
  <c r="Z93" i="44"/>
  <c r="Y93" i="44"/>
  <c r="X93" i="44"/>
  <c r="V93" i="44"/>
  <c r="U93" i="44"/>
  <c r="T93" i="44"/>
  <c r="S93" i="44"/>
  <c r="R93" i="44"/>
  <c r="Q93" i="44"/>
  <c r="AW92" i="44"/>
  <c r="AW93" i="44" s="1"/>
  <c r="AU92" i="44"/>
  <c r="AU93" i="44" s="1"/>
  <c r="AO92" i="44"/>
  <c r="AO93" i="44" s="1"/>
  <c r="AA92" i="44"/>
  <c r="AA93" i="44" s="1"/>
  <c r="P92" i="44"/>
  <c r="BC91" i="44"/>
  <c r="BB91" i="44"/>
  <c r="BA91" i="44"/>
  <c r="AZ91" i="44"/>
  <c r="AY91" i="44"/>
  <c r="AX91" i="44"/>
  <c r="AN91" i="44"/>
  <c r="AM91" i="44"/>
  <c r="AL91" i="44"/>
  <c r="AK91" i="44"/>
  <c r="AJ91" i="44"/>
  <c r="AI91" i="44"/>
  <c r="AG91" i="44"/>
  <c r="AD91" i="44"/>
  <c r="Z91" i="44"/>
  <c r="Y91" i="44"/>
  <c r="X91" i="44"/>
  <c r="V91" i="44"/>
  <c r="U91" i="44"/>
  <c r="T91" i="44"/>
  <c r="S91" i="44"/>
  <c r="R91" i="44"/>
  <c r="Q91" i="44"/>
  <c r="AW90" i="44"/>
  <c r="AU90" i="44"/>
  <c r="AO90" i="44"/>
  <c r="AV90" i="44" s="1"/>
  <c r="AA90" i="44"/>
  <c r="AR90" i="44" s="1"/>
  <c r="P90" i="44"/>
  <c r="W90" i="44" s="1"/>
  <c r="AW89" i="44"/>
  <c r="AU89" i="44"/>
  <c r="AO89" i="44"/>
  <c r="AV89" i="44" s="1"/>
  <c r="AA89" i="44"/>
  <c r="AR89" i="44" s="1"/>
  <c r="P89" i="44"/>
  <c r="W89" i="44" s="1"/>
  <c r="AQ89" i="44" s="1"/>
  <c r="AW88" i="44"/>
  <c r="AU88" i="44"/>
  <c r="AO88" i="44"/>
  <c r="AV88" i="44" s="1"/>
  <c r="AA88" i="44"/>
  <c r="AR88" i="44" s="1"/>
  <c r="P88" i="44"/>
  <c r="W88" i="44" s="1"/>
  <c r="AW87" i="44"/>
  <c r="AU87" i="44"/>
  <c r="AO87" i="44"/>
  <c r="AV87" i="44" s="1"/>
  <c r="AA87" i="44"/>
  <c r="AR87" i="44" s="1"/>
  <c r="P87" i="44"/>
  <c r="W87" i="44" s="1"/>
  <c r="AW86" i="44"/>
  <c r="AU86" i="44"/>
  <c r="AO86" i="44"/>
  <c r="AV86" i="44" s="1"/>
  <c r="AA86" i="44"/>
  <c r="AR86" i="44" s="1"/>
  <c r="P86" i="44"/>
  <c r="AW85" i="44"/>
  <c r="AU85" i="44"/>
  <c r="AO85" i="44"/>
  <c r="AA85" i="44"/>
  <c r="P85" i="44"/>
  <c r="W85" i="44" s="1"/>
  <c r="AF85" i="44" s="1"/>
  <c r="BC84" i="44"/>
  <c r="BB84" i="44"/>
  <c r="BA84" i="44"/>
  <c r="AZ84" i="44"/>
  <c r="AY84" i="44"/>
  <c r="AX84" i="44"/>
  <c r="AN84" i="44"/>
  <c r="AM84" i="44"/>
  <c r="AL84" i="44"/>
  <c r="AK84" i="44"/>
  <c r="AJ84" i="44"/>
  <c r="AI84" i="44"/>
  <c r="AG84" i="44"/>
  <c r="AD84" i="44"/>
  <c r="Z84" i="44"/>
  <c r="Y84" i="44"/>
  <c r="X84" i="44"/>
  <c r="V84" i="44"/>
  <c r="U84" i="44"/>
  <c r="T84" i="44"/>
  <c r="S84" i="44"/>
  <c r="R84" i="44"/>
  <c r="Q84" i="44"/>
  <c r="AW83" i="44"/>
  <c r="AW84" i="44" s="1"/>
  <c r="AU83" i="44"/>
  <c r="AU84" i="44" s="1"/>
  <c r="AO83" i="44"/>
  <c r="AA83" i="44"/>
  <c r="P83" i="44"/>
  <c r="P84" i="44" s="1"/>
  <c r="BC82" i="44"/>
  <c r="BB82" i="44"/>
  <c r="BA82" i="44"/>
  <c r="AZ82" i="44"/>
  <c r="AY82" i="44"/>
  <c r="AX82" i="44"/>
  <c r="AN82" i="44"/>
  <c r="AM82" i="44"/>
  <c r="AL82" i="44"/>
  <c r="AK82" i="44"/>
  <c r="AJ82" i="44"/>
  <c r="AI82" i="44"/>
  <c r="AG82" i="44"/>
  <c r="AD82" i="44"/>
  <c r="Z82" i="44"/>
  <c r="Y82" i="44"/>
  <c r="X82" i="44"/>
  <c r="V82" i="44"/>
  <c r="U82" i="44"/>
  <c r="T82" i="44"/>
  <c r="S82" i="44"/>
  <c r="R82" i="44"/>
  <c r="Q82" i="44"/>
  <c r="AW81" i="44"/>
  <c r="AU81" i="44"/>
  <c r="AO81" i="44"/>
  <c r="AV81" i="44" s="1"/>
  <c r="AA81" i="44"/>
  <c r="AR81" i="44" s="1"/>
  <c r="P81" i="44"/>
  <c r="W81" i="44" s="1"/>
  <c r="AC81" i="44" s="1"/>
  <c r="AE81" i="44" s="1"/>
  <c r="AS81" i="44" s="1"/>
  <c r="AW80" i="44"/>
  <c r="AU80" i="44"/>
  <c r="AO80" i="44"/>
  <c r="AA80" i="44"/>
  <c r="AA82" i="44" s="1"/>
  <c r="P80" i="44"/>
  <c r="BC79" i="44"/>
  <c r="BB79" i="44"/>
  <c r="BA79" i="44"/>
  <c r="AZ79" i="44"/>
  <c r="AY79" i="44"/>
  <c r="AX79" i="44"/>
  <c r="AN79" i="44"/>
  <c r="AM79" i="44"/>
  <c r="AL79" i="44"/>
  <c r="AK79" i="44"/>
  <c r="AJ79" i="44"/>
  <c r="AI79" i="44"/>
  <c r="AG79" i="44"/>
  <c r="AD79" i="44"/>
  <c r="Z79" i="44"/>
  <c r="Y79" i="44"/>
  <c r="X79" i="44"/>
  <c r="V79" i="44"/>
  <c r="U79" i="44"/>
  <c r="T79" i="44"/>
  <c r="S79" i="44"/>
  <c r="R79" i="44"/>
  <c r="Q79" i="44"/>
  <c r="AW78" i="44"/>
  <c r="AU78" i="44"/>
  <c r="AO78" i="44"/>
  <c r="AV78" i="44" s="1"/>
  <c r="AA78" i="44"/>
  <c r="AR78" i="44" s="1"/>
  <c r="P78" i="44"/>
  <c r="W78" i="44" s="1"/>
  <c r="AC78" i="44" s="1"/>
  <c r="AE78" i="44" s="1"/>
  <c r="AS78" i="44" s="1"/>
  <c r="AW77" i="44"/>
  <c r="AU77" i="44"/>
  <c r="AO77" i="44"/>
  <c r="AV77" i="44" s="1"/>
  <c r="AA77" i="44"/>
  <c r="AR77" i="44" s="1"/>
  <c r="P77" i="44"/>
  <c r="W77" i="44" s="1"/>
  <c r="AQ77" i="44" s="1"/>
  <c r="AW76" i="44"/>
  <c r="AU76" i="44"/>
  <c r="AO76" i="44"/>
  <c r="AV76" i="44" s="1"/>
  <c r="AA76" i="44"/>
  <c r="P76" i="44"/>
  <c r="W76" i="44" s="1"/>
  <c r="AW75" i="44"/>
  <c r="AU75" i="44"/>
  <c r="AU79" i="44" s="1"/>
  <c r="AO75" i="44"/>
  <c r="AA75" i="44"/>
  <c r="P75" i="44"/>
  <c r="P79" i="44" s="1"/>
  <c r="BC74" i="44"/>
  <c r="BB74" i="44"/>
  <c r="BA74" i="44"/>
  <c r="AZ74" i="44"/>
  <c r="AY74" i="44"/>
  <c r="AX74" i="44"/>
  <c r="AN74" i="44"/>
  <c r="AM74" i="44"/>
  <c r="AL74" i="44"/>
  <c r="AK74" i="44"/>
  <c r="AJ74" i="44"/>
  <c r="AI74" i="44"/>
  <c r="AG74" i="44"/>
  <c r="AD74" i="44"/>
  <c r="Z74" i="44"/>
  <c r="Y74" i="44"/>
  <c r="X74" i="44"/>
  <c r="V74" i="44"/>
  <c r="U74" i="44"/>
  <c r="T74" i="44"/>
  <c r="S74" i="44"/>
  <c r="R74" i="44"/>
  <c r="Q74" i="44"/>
  <c r="AW73" i="44"/>
  <c r="AU73" i="44"/>
  <c r="AO73" i="44"/>
  <c r="AV73" i="44" s="1"/>
  <c r="AA73" i="44"/>
  <c r="AR73" i="44" s="1"/>
  <c r="P73" i="44"/>
  <c r="W73" i="44" s="1"/>
  <c r="AW72" i="44"/>
  <c r="AU72" i="44"/>
  <c r="AU74" i="44" s="1"/>
  <c r="AO72" i="44"/>
  <c r="AV72" i="44" s="1"/>
  <c r="AA72" i="44"/>
  <c r="AR72" i="44" s="1"/>
  <c r="P72" i="44"/>
  <c r="P74" i="44" s="1"/>
  <c r="BC71" i="44"/>
  <c r="BB71" i="44"/>
  <c r="BA71" i="44"/>
  <c r="AZ71" i="44"/>
  <c r="AY71" i="44"/>
  <c r="AX71" i="44"/>
  <c r="AN71" i="44"/>
  <c r="AM71" i="44"/>
  <c r="AL71" i="44"/>
  <c r="AK71" i="44"/>
  <c r="AJ71" i="44"/>
  <c r="AI71" i="44"/>
  <c r="AG71" i="44"/>
  <c r="AD71" i="44"/>
  <c r="Z71" i="44"/>
  <c r="Y71" i="44"/>
  <c r="X71" i="44"/>
  <c r="V71" i="44"/>
  <c r="U71" i="44"/>
  <c r="T71" i="44"/>
  <c r="S71" i="44"/>
  <c r="R71" i="44"/>
  <c r="Q71" i="44"/>
  <c r="AW70" i="44"/>
  <c r="AU70" i="44"/>
  <c r="AO70" i="44"/>
  <c r="AV70" i="44" s="1"/>
  <c r="AA70" i="44"/>
  <c r="AR70" i="44" s="1"/>
  <c r="P70" i="44"/>
  <c r="AW69" i="44"/>
  <c r="AW71" i="44" s="1"/>
  <c r="AU69" i="44"/>
  <c r="AU71" i="44" s="1"/>
  <c r="AO69" i="44"/>
  <c r="AO71" i="44" s="1"/>
  <c r="AA69" i="44"/>
  <c r="AR69" i="44" s="1"/>
  <c r="P69" i="44"/>
  <c r="W69" i="44" s="1"/>
  <c r="AF69" i="44" s="1"/>
  <c r="AT69" i="44" s="1"/>
  <c r="BC68" i="44"/>
  <c r="BB68" i="44"/>
  <c r="BA68" i="44"/>
  <c r="AZ68" i="44"/>
  <c r="AY68" i="44"/>
  <c r="AX68" i="44"/>
  <c r="AN68" i="44"/>
  <c r="AM68" i="44"/>
  <c r="AL68" i="44"/>
  <c r="AK68" i="44"/>
  <c r="AJ68" i="44"/>
  <c r="AI68" i="44"/>
  <c r="AG68" i="44"/>
  <c r="AD68" i="44"/>
  <c r="Z68" i="44"/>
  <c r="Y68" i="44"/>
  <c r="X68" i="44"/>
  <c r="V68" i="44"/>
  <c r="U68" i="44"/>
  <c r="T68" i="44"/>
  <c r="S68" i="44"/>
  <c r="R68" i="44"/>
  <c r="Q68" i="44"/>
  <c r="AW67" i="44"/>
  <c r="AU67" i="44"/>
  <c r="AO67" i="44"/>
  <c r="AV67" i="44" s="1"/>
  <c r="AA67" i="44"/>
  <c r="AR67" i="44" s="1"/>
  <c r="P67" i="44"/>
  <c r="W67" i="44" s="1"/>
  <c r="AW66" i="44"/>
  <c r="AU66" i="44"/>
  <c r="AO66" i="44"/>
  <c r="AV66" i="44" s="1"/>
  <c r="AA66" i="44"/>
  <c r="AR66" i="44" s="1"/>
  <c r="P66" i="44"/>
  <c r="W66" i="44" s="1"/>
  <c r="AW65" i="44"/>
  <c r="AU65" i="44"/>
  <c r="AO65" i="44"/>
  <c r="AV65" i="44" s="1"/>
  <c r="AA65" i="44"/>
  <c r="AR65" i="44" s="1"/>
  <c r="P65" i="44"/>
  <c r="W65" i="44" s="1"/>
  <c r="AF65" i="44" s="1"/>
  <c r="AT65" i="44" s="1"/>
  <c r="AW64" i="44"/>
  <c r="AU64" i="44"/>
  <c r="AO64" i="44"/>
  <c r="AA64" i="44"/>
  <c r="AA68" i="44" s="1"/>
  <c r="P64" i="44"/>
  <c r="W64" i="44" s="1"/>
  <c r="BC63" i="44"/>
  <c r="BB63" i="44"/>
  <c r="BA63" i="44"/>
  <c r="AZ63" i="44"/>
  <c r="AY63" i="44"/>
  <c r="AX63" i="44"/>
  <c r="AN63" i="44"/>
  <c r="AM63" i="44"/>
  <c r="AL63" i="44"/>
  <c r="AK63" i="44"/>
  <c r="AJ63" i="44"/>
  <c r="AI63" i="44"/>
  <c r="AG63" i="44"/>
  <c r="AD63" i="44"/>
  <c r="Z63" i="44"/>
  <c r="Y63" i="44"/>
  <c r="X63" i="44"/>
  <c r="V63" i="44"/>
  <c r="U63" i="44"/>
  <c r="T63" i="44"/>
  <c r="S63" i="44"/>
  <c r="R63" i="44"/>
  <c r="Q63" i="44"/>
  <c r="AW62" i="44"/>
  <c r="AU62" i="44"/>
  <c r="AO62" i="44"/>
  <c r="AV62" i="44" s="1"/>
  <c r="AA62" i="44"/>
  <c r="AR62" i="44" s="1"/>
  <c r="P62" i="44"/>
  <c r="W62" i="44" s="1"/>
  <c r="AQ62" i="44" s="1"/>
  <c r="AW61" i="44"/>
  <c r="AU61" i="44"/>
  <c r="AO61" i="44"/>
  <c r="AV61" i="44" s="1"/>
  <c r="AA61" i="44"/>
  <c r="AR61" i="44" s="1"/>
  <c r="P61" i="44"/>
  <c r="W61" i="44" s="1"/>
  <c r="AW60" i="44"/>
  <c r="AU60" i="44"/>
  <c r="AO60" i="44"/>
  <c r="AV60" i="44" s="1"/>
  <c r="AA60" i="44"/>
  <c r="AR60" i="44" s="1"/>
  <c r="P60" i="44"/>
  <c r="W60" i="44" s="1"/>
  <c r="AC60" i="44" s="1"/>
  <c r="AW59" i="44"/>
  <c r="AU59" i="44"/>
  <c r="AO59" i="44"/>
  <c r="AV59" i="44" s="1"/>
  <c r="AA59" i="44"/>
  <c r="P59" i="44"/>
  <c r="W59" i="44" s="1"/>
  <c r="AC59" i="44" s="1"/>
  <c r="AE59" i="44" s="1"/>
  <c r="AS59" i="44" s="1"/>
  <c r="BC58" i="44"/>
  <c r="BB58" i="44"/>
  <c r="BA58" i="44"/>
  <c r="AZ58" i="44"/>
  <c r="AY58" i="44"/>
  <c r="AX58" i="44"/>
  <c r="AN58" i="44"/>
  <c r="AM58" i="44"/>
  <c r="AL58" i="44"/>
  <c r="AK58" i="44"/>
  <c r="AJ58" i="44"/>
  <c r="AI58" i="44"/>
  <c r="AG58" i="44"/>
  <c r="AD58" i="44"/>
  <c r="Z58" i="44"/>
  <c r="Y58" i="44"/>
  <c r="X58" i="44"/>
  <c r="V58" i="44"/>
  <c r="U58" i="44"/>
  <c r="T58" i="44"/>
  <c r="S58" i="44"/>
  <c r="R58" i="44"/>
  <c r="Q58" i="44"/>
  <c r="AW57" i="44"/>
  <c r="AU57" i="44"/>
  <c r="AO57" i="44"/>
  <c r="AV57" i="44" s="1"/>
  <c r="AA57" i="44"/>
  <c r="AR57" i="44" s="1"/>
  <c r="P57" i="44"/>
  <c r="W57" i="44" s="1"/>
  <c r="AW56" i="44"/>
  <c r="AU56" i="44"/>
  <c r="AO56" i="44"/>
  <c r="AV56" i="44" s="1"/>
  <c r="AA56" i="44"/>
  <c r="AR56" i="44" s="1"/>
  <c r="P56" i="44"/>
  <c r="W56" i="44" s="1"/>
  <c r="AF56" i="44" s="1"/>
  <c r="AT56" i="44" s="1"/>
  <c r="AW55" i="44"/>
  <c r="AU55" i="44"/>
  <c r="AO55" i="44"/>
  <c r="AV55" i="44" s="1"/>
  <c r="AA55" i="44"/>
  <c r="AR55" i="44" s="1"/>
  <c r="P55" i="44"/>
  <c r="W55" i="44" s="1"/>
  <c r="AQ55" i="44" s="1"/>
  <c r="AW54" i="44"/>
  <c r="AU54" i="44"/>
  <c r="AO54" i="44"/>
  <c r="AV54" i="44" s="1"/>
  <c r="AA54" i="44"/>
  <c r="P54" i="44"/>
  <c r="W54" i="44" s="1"/>
  <c r="AQ54" i="44" s="1"/>
  <c r="AW53" i="44"/>
  <c r="AU53" i="44"/>
  <c r="AO53" i="44"/>
  <c r="AV53" i="44" s="1"/>
  <c r="AA53" i="44"/>
  <c r="P53" i="44"/>
  <c r="W53" i="44" s="1"/>
  <c r="AQ53" i="44" s="1"/>
  <c r="AW52" i="44"/>
  <c r="AU52" i="44"/>
  <c r="AO52" i="44"/>
  <c r="AA52" i="44"/>
  <c r="AR52" i="44" s="1"/>
  <c r="P52" i="44"/>
  <c r="BC51" i="44"/>
  <c r="BB51" i="44"/>
  <c r="BA51" i="44"/>
  <c r="AZ51" i="44"/>
  <c r="AY51" i="44"/>
  <c r="AX51" i="44"/>
  <c r="AN51" i="44"/>
  <c r="AM51" i="44"/>
  <c r="AL51" i="44"/>
  <c r="AK51" i="44"/>
  <c r="AJ51" i="44"/>
  <c r="AI51" i="44"/>
  <c r="AG51" i="44"/>
  <c r="AD51" i="44"/>
  <c r="Z51" i="44"/>
  <c r="Y51" i="44"/>
  <c r="X51" i="44"/>
  <c r="V51" i="44"/>
  <c r="U51" i="44"/>
  <c r="T51" i="44"/>
  <c r="S51" i="44"/>
  <c r="R51" i="44"/>
  <c r="Q51" i="44"/>
  <c r="AW50" i="44"/>
  <c r="AU50" i="44"/>
  <c r="AO50" i="44"/>
  <c r="AV50" i="44" s="1"/>
  <c r="AA50" i="44"/>
  <c r="AR50" i="44" s="1"/>
  <c r="P50" i="44"/>
  <c r="W50" i="44" s="1"/>
  <c r="AC50" i="44" s="1"/>
  <c r="AE50" i="44" s="1"/>
  <c r="AS50" i="44" s="1"/>
  <c r="AW49" i="44"/>
  <c r="AU49" i="44"/>
  <c r="AO49" i="44"/>
  <c r="AV49" i="44" s="1"/>
  <c r="AA49" i="44"/>
  <c r="AR49" i="44" s="1"/>
  <c r="P49" i="44"/>
  <c r="W49" i="44" s="1"/>
  <c r="AW48" i="44"/>
  <c r="AU48" i="44"/>
  <c r="AO48" i="44"/>
  <c r="AV48" i="44" s="1"/>
  <c r="AA48" i="44"/>
  <c r="AR48" i="44" s="1"/>
  <c r="P48" i="44"/>
  <c r="W48" i="44" s="1"/>
  <c r="AW47" i="44"/>
  <c r="AU47" i="44"/>
  <c r="AO47" i="44"/>
  <c r="AV47" i="44" s="1"/>
  <c r="AA47" i="44"/>
  <c r="AR47" i="44" s="1"/>
  <c r="P47" i="44"/>
  <c r="BC46" i="44"/>
  <c r="BB46" i="44"/>
  <c r="BA46" i="44"/>
  <c r="AZ46" i="44"/>
  <c r="AY46" i="44"/>
  <c r="AX46" i="44"/>
  <c r="AN46" i="44"/>
  <c r="AM46" i="44"/>
  <c r="AL46" i="44"/>
  <c r="AK46" i="44"/>
  <c r="AJ46" i="44"/>
  <c r="AI46" i="44"/>
  <c r="AG46" i="44"/>
  <c r="AD46" i="44"/>
  <c r="Z46" i="44"/>
  <c r="Y46" i="44"/>
  <c r="X46" i="44"/>
  <c r="V46" i="44"/>
  <c r="U46" i="44"/>
  <c r="T46" i="44"/>
  <c r="S46" i="44"/>
  <c r="R46" i="44"/>
  <c r="Q46" i="44"/>
  <c r="AW45" i="44"/>
  <c r="AU45" i="44"/>
  <c r="AO45" i="44"/>
  <c r="AV45" i="44" s="1"/>
  <c r="AA45" i="44"/>
  <c r="AR45" i="44" s="1"/>
  <c r="P45" i="44"/>
  <c r="AW44" i="44"/>
  <c r="AU44" i="44"/>
  <c r="AO44" i="44"/>
  <c r="AV44" i="44" s="1"/>
  <c r="AA44" i="44"/>
  <c r="AR44" i="44" s="1"/>
  <c r="P44" i="44"/>
  <c r="W44" i="44" s="1"/>
  <c r="AQ44" i="44" s="1"/>
  <c r="AW43" i="44"/>
  <c r="AU43" i="44"/>
  <c r="AO43" i="44"/>
  <c r="AV43" i="44" s="1"/>
  <c r="AA43" i="44"/>
  <c r="AR43" i="44" s="1"/>
  <c r="P43" i="44"/>
  <c r="W43" i="44" s="1"/>
  <c r="AW42" i="44"/>
  <c r="AU42" i="44"/>
  <c r="AO42" i="44"/>
  <c r="AV42" i="44" s="1"/>
  <c r="AA42" i="44"/>
  <c r="AR42" i="44" s="1"/>
  <c r="P42" i="44"/>
  <c r="W42" i="44" s="1"/>
  <c r="AC42" i="44" s="1"/>
  <c r="BC41" i="44"/>
  <c r="BB41" i="44"/>
  <c r="BA41" i="44"/>
  <c r="AZ41" i="44"/>
  <c r="AY41" i="44"/>
  <c r="AX41" i="44"/>
  <c r="AN41" i="44"/>
  <c r="AM41" i="44"/>
  <c r="AL41" i="44"/>
  <c r="AK41" i="44"/>
  <c r="AJ41" i="44"/>
  <c r="AI41" i="44"/>
  <c r="AG41" i="44"/>
  <c r="AD41" i="44"/>
  <c r="Z41" i="44"/>
  <c r="Y41" i="44"/>
  <c r="X41" i="44"/>
  <c r="V41" i="44"/>
  <c r="U41" i="44"/>
  <c r="T41" i="44"/>
  <c r="S41" i="44"/>
  <c r="R41" i="44"/>
  <c r="Q41" i="44"/>
  <c r="AW40" i="44"/>
  <c r="AU40" i="44"/>
  <c r="AO40" i="44"/>
  <c r="AV40" i="44" s="1"/>
  <c r="AA40" i="44"/>
  <c r="AR40" i="44" s="1"/>
  <c r="P40" i="44"/>
  <c r="W40" i="44" s="1"/>
  <c r="AF40" i="44" s="1"/>
  <c r="AT40" i="44" s="1"/>
  <c r="AW39" i="44"/>
  <c r="AU39" i="44"/>
  <c r="AO39" i="44"/>
  <c r="AV39" i="44" s="1"/>
  <c r="AA39" i="44"/>
  <c r="AR39" i="44" s="1"/>
  <c r="P39" i="44"/>
  <c r="W39" i="44" s="1"/>
  <c r="AF39" i="44" s="1"/>
  <c r="AT39" i="44" s="1"/>
  <c r="AW38" i="44"/>
  <c r="AU38" i="44"/>
  <c r="AO38" i="44"/>
  <c r="AV38" i="44" s="1"/>
  <c r="AA38" i="44"/>
  <c r="AR38" i="44" s="1"/>
  <c r="P38" i="44"/>
  <c r="W38" i="44" s="1"/>
  <c r="AQ38" i="44" s="1"/>
  <c r="AW37" i="44"/>
  <c r="AU37" i="44"/>
  <c r="AO37" i="44"/>
  <c r="AV37" i="44" s="1"/>
  <c r="AA37" i="44"/>
  <c r="AR37" i="44" s="1"/>
  <c r="P37" i="44"/>
  <c r="W37" i="44" s="1"/>
  <c r="AW36" i="44"/>
  <c r="AU36" i="44"/>
  <c r="AO36" i="44"/>
  <c r="AA36" i="44"/>
  <c r="AR36" i="44" s="1"/>
  <c r="P36" i="44"/>
  <c r="W36" i="44" s="1"/>
  <c r="BC35" i="44"/>
  <c r="BB35" i="44"/>
  <c r="BA35" i="44"/>
  <c r="AZ35" i="44"/>
  <c r="AY35" i="44"/>
  <c r="AX35" i="44"/>
  <c r="AN35" i="44"/>
  <c r="AM35" i="44"/>
  <c r="AL35" i="44"/>
  <c r="AK35" i="44"/>
  <c r="AJ35" i="44"/>
  <c r="AI35" i="44"/>
  <c r="AG35" i="44"/>
  <c r="AD35" i="44"/>
  <c r="Z35" i="44"/>
  <c r="Y35" i="44"/>
  <c r="X35" i="44"/>
  <c r="V35" i="44"/>
  <c r="U35" i="44"/>
  <c r="T35" i="44"/>
  <c r="S35" i="44"/>
  <c r="R35" i="44"/>
  <c r="Q35" i="44"/>
  <c r="AW34" i="44"/>
  <c r="AU34" i="44"/>
  <c r="AO34" i="44"/>
  <c r="AV34" i="44" s="1"/>
  <c r="AA34" i="44"/>
  <c r="AR34" i="44" s="1"/>
  <c r="P34" i="44"/>
  <c r="W34" i="44" s="1"/>
  <c r="AW33" i="44"/>
  <c r="AU33" i="44"/>
  <c r="AO33" i="44"/>
  <c r="AV33" i="44" s="1"/>
  <c r="AA33" i="44"/>
  <c r="AR33" i="44" s="1"/>
  <c r="P33" i="44"/>
  <c r="W33" i="44" s="1"/>
  <c r="AW32" i="44"/>
  <c r="AU32" i="44"/>
  <c r="AO32" i="44"/>
  <c r="AV32" i="44" s="1"/>
  <c r="AA32" i="44"/>
  <c r="AR32" i="44" s="1"/>
  <c r="P32" i="44"/>
  <c r="W32" i="44" s="1"/>
  <c r="AQ32" i="44" s="1"/>
  <c r="AW31" i="44"/>
  <c r="AU31" i="44"/>
  <c r="AO31" i="44"/>
  <c r="AV31" i="44" s="1"/>
  <c r="AA31" i="44"/>
  <c r="AR31" i="44" s="1"/>
  <c r="P31" i="44"/>
  <c r="W31" i="44" s="1"/>
  <c r="AF31" i="44" s="1"/>
  <c r="BC30" i="44"/>
  <c r="BB30" i="44"/>
  <c r="BA30" i="44"/>
  <c r="AZ30" i="44"/>
  <c r="AY30" i="44"/>
  <c r="AX30" i="44"/>
  <c r="AN30" i="44"/>
  <c r="AM30" i="44"/>
  <c r="AL30" i="44"/>
  <c r="AK30" i="44"/>
  <c r="AJ30" i="44"/>
  <c r="AI30" i="44"/>
  <c r="AG30" i="44"/>
  <c r="AD30" i="44"/>
  <c r="Z30" i="44"/>
  <c r="Y30" i="44"/>
  <c r="X30" i="44"/>
  <c r="V30" i="44"/>
  <c r="U30" i="44"/>
  <c r="T30" i="44"/>
  <c r="S30" i="44"/>
  <c r="R30" i="44"/>
  <c r="Q30" i="44"/>
  <c r="AW29" i="44"/>
  <c r="AU29" i="44"/>
  <c r="AO29" i="44"/>
  <c r="AV29" i="44" s="1"/>
  <c r="AA29" i="44"/>
  <c r="AR29" i="44" s="1"/>
  <c r="P29" i="44"/>
  <c r="W29" i="44" s="1"/>
  <c r="AW28" i="44"/>
  <c r="AU28" i="44"/>
  <c r="AO28" i="44"/>
  <c r="AV28" i="44" s="1"/>
  <c r="AA28" i="44"/>
  <c r="AR28" i="44" s="1"/>
  <c r="P28" i="44"/>
  <c r="W28" i="44" s="1"/>
  <c r="AW27" i="44"/>
  <c r="AU27" i="44"/>
  <c r="AO27" i="44"/>
  <c r="AV27" i="44" s="1"/>
  <c r="AA27" i="44"/>
  <c r="P27" i="44"/>
  <c r="AW26" i="44"/>
  <c r="AU26" i="44"/>
  <c r="AO26" i="44"/>
  <c r="AV26" i="44" s="1"/>
  <c r="AA26" i="44"/>
  <c r="AR26" i="44" s="1"/>
  <c r="P26" i="44"/>
  <c r="P30" i="44" s="1"/>
  <c r="BC25" i="44"/>
  <c r="BB25" i="44"/>
  <c r="BA25" i="44"/>
  <c r="AZ25" i="44"/>
  <c r="AY25" i="44"/>
  <c r="AX25" i="44"/>
  <c r="AN25" i="44"/>
  <c r="AM25" i="44"/>
  <c r="AL25" i="44"/>
  <c r="AK25" i="44"/>
  <c r="AJ25" i="44"/>
  <c r="AI25" i="44"/>
  <c r="AG25" i="44"/>
  <c r="AD25" i="44"/>
  <c r="Z25" i="44"/>
  <c r="Y25" i="44"/>
  <c r="X25" i="44"/>
  <c r="V25" i="44"/>
  <c r="U25" i="44"/>
  <c r="T25" i="44"/>
  <c r="S25" i="44"/>
  <c r="R25" i="44"/>
  <c r="Q25" i="44"/>
  <c r="AW24" i="44"/>
  <c r="AU24" i="44"/>
  <c r="AO24" i="44"/>
  <c r="AA24" i="44"/>
  <c r="AR24" i="44" s="1"/>
  <c r="P24" i="44"/>
  <c r="AW23" i="44"/>
  <c r="AU23" i="44"/>
  <c r="AO23" i="44"/>
  <c r="AA23" i="44"/>
  <c r="P23" i="44"/>
  <c r="W23" i="44" s="1"/>
  <c r="AW22" i="44"/>
  <c r="AU22" i="44"/>
  <c r="AO22" i="44"/>
  <c r="AV22" i="44" s="1"/>
  <c r="AA22" i="44"/>
  <c r="AR22" i="44" s="1"/>
  <c r="P22" i="44"/>
  <c r="W22" i="44" s="1"/>
  <c r="AW21" i="44"/>
  <c r="AU21" i="44"/>
  <c r="AO21" i="44"/>
  <c r="AV21" i="44" s="1"/>
  <c r="AA21" i="44"/>
  <c r="AR21" i="44" s="1"/>
  <c r="P21" i="44"/>
  <c r="W21" i="44" s="1"/>
  <c r="AQ21" i="44" s="1"/>
  <c r="AW20" i="44"/>
  <c r="AU20" i="44"/>
  <c r="AO20" i="44"/>
  <c r="AV20" i="44" s="1"/>
  <c r="AA20" i="44"/>
  <c r="AR20" i="44" s="1"/>
  <c r="P20" i="44"/>
  <c r="W20" i="44" s="1"/>
  <c r="AW19" i="44"/>
  <c r="AU19" i="44"/>
  <c r="AO19" i="44"/>
  <c r="AV19" i="44" s="1"/>
  <c r="AA19" i="44"/>
  <c r="AR19" i="44" s="1"/>
  <c r="P19" i="44"/>
  <c r="W19" i="44" s="1"/>
  <c r="AW18" i="44"/>
  <c r="AU18" i="44"/>
  <c r="AO18" i="44"/>
  <c r="AV18" i="44" s="1"/>
  <c r="AA18" i="44"/>
  <c r="P18" i="44"/>
  <c r="AW17" i="44"/>
  <c r="AU17" i="44"/>
  <c r="AO17" i="44"/>
  <c r="AV17" i="44" s="1"/>
  <c r="AA17" i="44"/>
  <c r="P17" i="44"/>
  <c r="BC16" i="44"/>
  <c r="BB16" i="44"/>
  <c r="BA16" i="44"/>
  <c r="AZ16" i="44"/>
  <c r="AY16" i="44"/>
  <c r="AX16" i="44"/>
  <c r="AN16" i="44"/>
  <c r="AM16" i="44"/>
  <c r="AL16" i="44"/>
  <c r="AK16" i="44"/>
  <c r="AJ16" i="44"/>
  <c r="AI16" i="44"/>
  <c r="AG16" i="44"/>
  <c r="AD16" i="44"/>
  <c r="Z16" i="44"/>
  <c r="Y16" i="44"/>
  <c r="X16" i="44"/>
  <c r="V16" i="44"/>
  <c r="U16" i="44"/>
  <c r="T16" i="44"/>
  <c r="S16" i="44"/>
  <c r="R16" i="44"/>
  <c r="Q16" i="44"/>
  <c r="AW15" i="44"/>
  <c r="AU15" i="44"/>
  <c r="AO15" i="44"/>
  <c r="AA15" i="44"/>
  <c r="AR15" i="44" s="1"/>
  <c r="P15" i="44"/>
  <c r="W15" i="44" s="1"/>
  <c r="AQ15" i="44" s="1"/>
  <c r="AW14" i="44"/>
  <c r="AU14" i="44"/>
  <c r="AO14" i="44"/>
  <c r="AV14" i="44" s="1"/>
  <c r="AA14" i="44"/>
  <c r="AR14" i="44" s="1"/>
  <c r="P14" i="44"/>
  <c r="W14" i="44" s="1"/>
  <c r="AQ14" i="44" s="1"/>
  <c r="AW13" i="44"/>
  <c r="AU13" i="44"/>
  <c r="AO13" i="44"/>
  <c r="AV13" i="44" s="1"/>
  <c r="AA13" i="44"/>
  <c r="P13" i="44"/>
  <c r="W13" i="44" s="1"/>
  <c r="AW12" i="44"/>
  <c r="AU12" i="44"/>
  <c r="AO12" i="44"/>
  <c r="AA12" i="44"/>
  <c r="AR12" i="44" s="1"/>
  <c r="P12" i="44"/>
  <c r="BC418" i="48"/>
  <c r="BB418" i="48"/>
  <c r="BA418" i="48"/>
  <c r="AT36" i="47" s="1"/>
  <c r="AZ418" i="48"/>
  <c r="AS36" i="47" s="1"/>
  <c r="AY418" i="48"/>
  <c r="AR36" i="47" s="1"/>
  <c r="AX418" i="48"/>
  <c r="AQ36" i="47" s="1"/>
  <c r="AN418" i="48"/>
  <c r="AG36" i="47" s="1"/>
  <c r="AM418" i="48"/>
  <c r="AL418" i="48"/>
  <c r="AK418" i="48"/>
  <c r="AJ418" i="48"/>
  <c r="AC36" i="47" s="1"/>
  <c r="AI418" i="48"/>
  <c r="AB36" i="47" s="1"/>
  <c r="AG418" i="48"/>
  <c r="Z36" i="47" s="1"/>
  <c r="AD418" i="48"/>
  <c r="Z418" i="48"/>
  <c r="S36" i="47" s="1"/>
  <c r="Y418" i="48"/>
  <c r="X418" i="48"/>
  <c r="V418" i="48"/>
  <c r="U418" i="48"/>
  <c r="N36" i="47" s="1"/>
  <c r="T418" i="48"/>
  <c r="S418" i="48"/>
  <c r="R418" i="48"/>
  <c r="K36" i="47" s="1"/>
  <c r="Q418" i="48"/>
  <c r="O418" i="48"/>
  <c r="N418" i="48"/>
  <c r="M418" i="48"/>
  <c r="L418" i="48"/>
  <c r="E36" i="47" s="1"/>
  <c r="K418" i="48"/>
  <c r="D36" i="47" s="1"/>
  <c r="J418" i="48"/>
  <c r="C36" i="47" s="1"/>
  <c r="I418" i="48"/>
  <c r="B36" i="47" s="1"/>
  <c r="BC417" i="48"/>
  <c r="AV35" i="47" s="1"/>
  <c r="BB417" i="48"/>
  <c r="BA417" i="48"/>
  <c r="AZ417" i="48"/>
  <c r="AY417" i="48"/>
  <c r="AR35" i="47" s="1"/>
  <c r="AX417" i="48"/>
  <c r="AQ35" i="47" s="1"/>
  <c r="AN417" i="48"/>
  <c r="AG35" i="47" s="1"/>
  <c r="AM417" i="48"/>
  <c r="AF35" i="47" s="1"/>
  <c r="AL417" i="48"/>
  <c r="AK417" i="48"/>
  <c r="AJ417" i="48"/>
  <c r="AI417" i="48"/>
  <c r="AG417" i="48"/>
  <c r="Z35" i="47" s="1"/>
  <c r="AD417" i="48"/>
  <c r="Z417" i="48"/>
  <c r="S35" i="47" s="1"/>
  <c r="Y417" i="48"/>
  <c r="R35" i="47" s="1"/>
  <c r="X417" i="48"/>
  <c r="Q35" i="47" s="1"/>
  <c r="V417" i="48"/>
  <c r="U417" i="48"/>
  <c r="T417" i="48"/>
  <c r="S417" i="48"/>
  <c r="R417" i="48"/>
  <c r="K35" i="47" s="1"/>
  <c r="Q417" i="48"/>
  <c r="O417" i="48"/>
  <c r="H35" i="47" s="1"/>
  <c r="N417" i="48"/>
  <c r="G35" i="47" s="1"/>
  <c r="M417" i="48"/>
  <c r="L417" i="48"/>
  <c r="K417" i="48"/>
  <c r="J417" i="48"/>
  <c r="C35" i="47" s="1"/>
  <c r="I417" i="48"/>
  <c r="B35" i="47" s="1"/>
  <c r="BC416" i="48"/>
  <c r="AV34" i="47" s="1"/>
  <c r="BB416" i="48"/>
  <c r="AU34" i="47" s="1"/>
  <c r="BA416" i="48"/>
  <c r="AT34" i="47" s="1"/>
  <c r="AZ416" i="48"/>
  <c r="AY416" i="48"/>
  <c r="AX416" i="48"/>
  <c r="AN416" i="48"/>
  <c r="AG34" i="47" s="1"/>
  <c r="AM416" i="48"/>
  <c r="AF34" i="47" s="1"/>
  <c r="AL416" i="48"/>
  <c r="AK416" i="48"/>
  <c r="AJ416" i="48"/>
  <c r="AC34" i="47" s="1"/>
  <c r="AI416" i="48"/>
  <c r="AG416" i="48"/>
  <c r="AD416" i="48"/>
  <c r="Z416" i="48"/>
  <c r="S34" i="47" s="1"/>
  <c r="Y416" i="48"/>
  <c r="R34" i="47" s="1"/>
  <c r="X416" i="48"/>
  <c r="Q34" i="47" s="1"/>
  <c r="V416" i="48"/>
  <c r="O34" i="47" s="1"/>
  <c r="U416" i="48"/>
  <c r="N34" i="47" s="1"/>
  <c r="T416" i="48"/>
  <c r="S416" i="48"/>
  <c r="R416" i="48"/>
  <c r="Q416" i="48"/>
  <c r="O416" i="48"/>
  <c r="H34" i="47" s="1"/>
  <c r="N416" i="48"/>
  <c r="G34" i="47" s="1"/>
  <c r="M416" i="48"/>
  <c r="F34" i="47" s="1"/>
  <c r="L416" i="48"/>
  <c r="E34" i="47" s="1"/>
  <c r="K416" i="48"/>
  <c r="J416" i="48"/>
  <c r="I416" i="48"/>
  <c r="BC415" i="48"/>
  <c r="AV33" i="47" s="1"/>
  <c r="BB415" i="48"/>
  <c r="AU33" i="47" s="1"/>
  <c r="BA415" i="48"/>
  <c r="AT33" i="47" s="1"/>
  <c r="AZ415" i="48"/>
  <c r="AS33" i="47" s="1"/>
  <c r="AY415" i="48"/>
  <c r="AR33" i="47" s="1"/>
  <c r="AX415" i="48"/>
  <c r="AW415" i="48"/>
  <c r="AV415" i="48"/>
  <c r="AU415" i="48"/>
  <c r="AN33" i="47" s="1"/>
  <c r="AT415" i="48"/>
  <c r="AS415" i="48"/>
  <c r="AR415" i="48"/>
  <c r="AQ415" i="48"/>
  <c r="AP415" i="48"/>
  <c r="AO415" i="48"/>
  <c r="AN415" i="48"/>
  <c r="AM415" i="48"/>
  <c r="AL415" i="48"/>
  <c r="AK415" i="48"/>
  <c r="AJ415" i="48"/>
  <c r="AI415" i="48"/>
  <c r="AH415" i="48"/>
  <c r="AG415" i="48"/>
  <c r="AF415" i="48"/>
  <c r="AE415" i="48"/>
  <c r="AD415" i="48"/>
  <c r="AC415" i="48"/>
  <c r="AB415" i="48"/>
  <c r="AA415" i="48"/>
  <c r="Z415" i="48"/>
  <c r="Y415" i="48"/>
  <c r="X415" i="48"/>
  <c r="W415" i="48"/>
  <c r="V415" i="48"/>
  <c r="U415" i="48"/>
  <c r="T415" i="48"/>
  <c r="S415" i="48"/>
  <c r="R415" i="48"/>
  <c r="Q415" i="48"/>
  <c r="P415" i="48"/>
  <c r="O415" i="48"/>
  <c r="N415" i="48"/>
  <c r="M415" i="48"/>
  <c r="L415" i="48"/>
  <c r="K415" i="48"/>
  <c r="J415" i="48"/>
  <c r="I415" i="48"/>
  <c r="BC414" i="48"/>
  <c r="BB414" i="48"/>
  <c r="BA414" i="48"/>
  <c r="AZ414" i="48"/>
  <c r="AY414" i="48"/>
  <c r="AX414" i="48"/>
  <c r="AW414" i="48"/>
  <c r="AV414" i="48"/>
  <c r="AU414" i="48"/>
  <c r="AT414" i="48"/>
  <c r="AS414" i="48"/>
  <c r="AR414" i="48"/>
  <c r="AQ414" i="48"/>
  <c r="AP414" i="48"/>
  <c r="AO414" i="48"/>
  <c r="AN414" i="48"/>
  <c r="AM414" i="48"/>
  <c r="AL414" i="48"/>
  <c r="AK414" i="48"/>
  <c r="AJ414" i="48"/>
  <c r="AI414" i="48"/>
  <c r="AH414" i="48"/>
  <c r="AG414" i="48"/>
  <c r="AF414" i="48"/>
  <c r="AE414" i="48"/>
  <c r="AD414" i="48"/>
  <c r="AC414" i="48"/>
  <c r="AB414" i="48"/>
  <c r="AA414" i="48"/>
  <c r="Z414" i="48"/>
  <c r="Y414" i="48"/>
  <c r="X414" i="48"/>
  <c r="W414" i="48"/>
  <c r="V414" i="48"/>
  <c r="U414" i="48"/>
  <c r="T414" i="48"/>
  <c r="S414" i="48"/>
  <c r="R414" i="48"/>
  <c r="Q414" i="48"/>
  <c r="P414" i="48"/>
  <c r="O414" i="48"/>
  <c r="N414" i="48"/>
  <c r="M414" i="48"/>
  <c r="L414" i="48"/>
  <c r="K414" i="48"/>
  <c r="J414" i="48"/>
  <c r="I414" i="48"/>
  <c r="BC413" i="48"/>
  <c r="BB413" i="48"/>
  <c r="BA413" i="48"/>
  <c r="AZ413" i="48"/>
  <c r="AY413" i="48"/>
  <c r="AX413" i="48"/>
  <c r="AW413" i="48"/>
  <c r="AV413" i="48"/>
  <c r="AU413" i="48"/>
  <c r="AT413" i="48"/>
  <c r="AS413" i="48"/>
  <c r="AR413" i="48"/>
  <c r="AQ413" i="48"/>
  <c r="AP413" i="48"/>
  <c r="AO413" i="48"/>
  <c r="AN413" i="48"/>
  <c r="AM413" i="48"/>
  <c r="AL413" i="48"/>
  <c r="AK413" i="48"/>
  <c r="AJ413" i="48"/>
  <c r="AI413" i="48"/>
  <c r="AH413" i="48"/>
  <c r="AG413" i="48"/>
  <c r="AF413" i="48"/>
  <c r="AE413" i="48"/>
  <c r="AD413" i="48"/>
  <c r="AC413" i="48"/>
  <c r="AB413" i="48"/>
  <c r="AA413" i="48"/>
  <c r="Z413" i="48"/>
  <c r="Y413" i="48"/>
  <c r="X413" i="48"/>
  <c r="W413" i="48"/>
  <c r="V413" i="48"/>
  <c r="U413" i="48"/>
  <c r="T413" i="48"/>
  <c r="S413" i="48"/>
  <c r="R413" i="48"/>
  <c r="Q413" i="48"/>
  <c r="P413" i="48"/>
  <c r="O413" i="48"/>
  <c r="N413" i="48"/>
  <c r="M413" i="48"/>
  <c r="L413" i="48"/>
  <c r="K413" i="48"/>
  <c r="J413" i="48"/>
  <c r="I413" i="48"/>
  <c r="BC412" i="48"/>
  <c r="BB412" i="48"/>
  <c r="BA412" i="48"/>
  <c r="AZ412" i="48"/>
  <c r="AY412" i="48"/>
  <c r="AX412" i="48"/>
  <c r="AN412" i="48"/>
  <c r="AM412" i="48"/>
  <c r="AL412" i="48"/>
  <c r="AK412" i="48"/>
  <c r="AJ412" i="48"/>
  <c r="AI412" i="48"/>
  <c r="AG412" i="48"/>
  <c r="AD412" i="48"/>
  <c r="Z412" i="48"/>
  <c r="Y412" i="48"/>
  <c r="X412" i="48"/>
  <c r="V412" i="48"/>
  <c r="U412" i="48"/>
  <c r="T412" i="48"/>
  <c r="S412" i="48"/>
  <c r="R412" i="48"/>
  <c r="Q412" i="48"/>
  <c r="O412" i="48"/>
  <c r="N412" i="48"/>
  <c r="M412" i="48"/>
  <c r="L412" i="48"/>
  <c r="K412" i="48"/>
  <c r="J412" i="48"/>
  <c r="I412" i="48"/>
  <c r="BC411" i="48"/>
  <c r="BB411" i="48"/>
  <c r="BA411" i="48"/>
  <c r="AZ411" i="48"/>
  <c r="AY411" i="48"/>
  <c r="AX411" i="48"/>
  <c r="AN411" i="48"/>
  <c r="AM411" i="48"/>
  <c r="AL411" i="48"/>
  <c r="AK411" i="48"/>
  <c r="AJ411" i="48"/>
  <c r="AI411" i="48"/>
  <c r="AG411" i="48"/>
  <c r="AD411" i="48"/>
  <c r="Z411" i="48"/>
  <c r="Y411" i="48"/>
  <c r="X411" i="48"/>
  <c r="V411" i="48"/>
  <c r="U411" i="48"/>
  <c r="T411" i="48"/>
  <c r="S411" i="48"/>
  <c r="R411" i="48"/>
  <c r="Q411" i="48"/>
  <c r="O411" i="48"/>
  <c r="N411" i="48"/>
  <c r="M411" i="48"/>
  <c r="L411" i="48"/>
  <c r="K411" i="48"/>
  <c r="J411" i="48"/>
  <c r="I411" i="48"/>
  <c r="BC410" i="48"/>
  <c r="BB410" i="48"/>
  <c r="BA410" i="48"/>
  <c r="AZ410" i="48"/>
  <c r="AY410" i="48"/>
  <c r="AX410" i="48"/>
  <c r="AN410" i="48"/>
  <c r="AM410" i="48"/>
  <c r="AL410" i="48"/>
  <c r="AK410" i="48"/>
  <c r="AJ410" i="48"/>
  <c r="AI410" i="48"/>
  <c r="AG410" i="48"/>
  <c r="AD410" i="48"/>
  <c r="Z410" i="48"/>
  <c r="Y410" i="48"/>
  <c r="X410" i="48"/>
  <c r="V410" i="48"/>
  <c r="U410" i="48"/>
  <c r="T410" i="48"/>
  <c r="S410" i="48"/>
  <c r="R410" i="48"/>
  <c r="Q410" i="48"/>
  <c r="O410" i="48"/>
  <c r="N410" i="48"/>
  <c r="M410" i="48"/>
  <c r="L410" i="48"/>
  <c r="K410" i="48"/>
  <c r="J410" i="48"/>
  <c r="I410" i="48"/>
  <c r="BC409" i="48"/>
  <c r="BB409" i="48"/>
  <c r="BA409" i="48"/>
  <c r="AZ409" i="48"/>
  <c r="AY409" i="48"/>
  <c r="AX409" i="48"/>
  <c r="AN409" i="48"/>
  <c r="AM409" i="48"/>
  <c r="AL409" i="48"/>
  <c r="AK409" i="48"/>
  <c r="AJ409" i="48"/>
  <c r="AI409" i="48"/>
  <c r="AG409" i="48"/>
  <c r="AD409" i="48"/>
  <c r="Z409" i="48"/>
  <c r="Y409" i="48"/>
  <c r="X409" i="48"/>
  <c r="V409" i="48"/>
  <c r="U409" i="48"/>
  <c r="T409" i="48"/>
  <c r="S409" i="48"/>
  <c r="R409" i="48"/>
  <c r="Q409" i="48"/>
  <c r="O409" i="48"/>
  <c r="N409" i="48"/>
  <c r="M409" i="48"/>
  <c r="L409" i="48"/>
  <c r="K409" i="48"/>
  <c r="J409" i="48"/>
  <c r="I409" i="48"/>
  <c r="BC404" i="48"/>
  <c r="BB404" i="48"/>
  <c r="BA404" i="48"/>
  <c r="AZ404" i="48"/>
  <c r="AY404" i="48"/>
  <c r="AX404" i="48"/>
  <c r="AN404" i="48"/>
  <c r="AM404" i="48"/>
  <c r="AL404" i="48"/>
  <c r="AK404" i="48"/>
  <c r="AJ404" i="48"/>
  <c r="AI404" i="48"/>
  <c r="AG404" i="48"/>
  <c r="AD404" i="48"/>
  <c r="Z404" i="48"/>
  <c r="Y404" i="48"/>
  <c r="X404" i="48"/>
  <c r="V404" i="48"/>
  <c r="U404" i="48"/>
  <c r="T404" i="48"/>
  <c r="S404" i="48"/>
  <c r="R404" i="48"/>
  <c r="Q404" i="48"/>
  <c r="O404" i="48"/>
  <c r="O405" i="48" s="1"/>
  <c r="H13" i="47" s="1"/>
  <c r="N404" i="48"/>
  <c r="N405" i="48" s="1"/>
  <c r="G13" i="47" s="1"/>
  <c r="M404" i="48"/>
  <c r="M405" i="48" s="1"/>
  <c r="F13" i="47" s="1"/>
  <c r="L404" i="48"/>
  <c r="L405" i="48" s="1"/>
  <c r="E13" i="47" s="1"/>
  <c r="K404" i="48"/>
  <c r="K405" i="48" s="1"/>
  <c r="D13" i="47" s="1"/>
  <c r="J404" i="48"/>
  <c r="J405" i="48" s="1"/>
  <c r="I404" i="48"/>
  <c r="I405" i="48" s="1"/>
  <c r="B13" i="47" s="1"/>
  <c r="AW403" i="48"/>
  <c r="AU403" i="48"/>
  <c r="AO403" i="48"/>
  <c r="AV403" i="48" s="1"/>
  <c r="AA403" i="48"/>
  <c r="AR403" i="48" s="1"/>
  <c r="P403" i="48"/>
  <c r="W403" i="48" s="1"/>
  <c r="AF403" i="48" s="1"/>
  <c r="AT403" i="48" s="1"/>
  <c r="AW402" i="48"/>
  <c r="AU402" i="48"/>
  <c r="AO402" i="48"/>
  <c r="AA402" i="48"/>
  <c r="P402" i="48"/>
  <c r="BC401" i="48"/>
  <c r="BB401" i="48"/>
  <c r="BA401" i="48"/>
  <c r="AZ401" i="48"/>
  <c r="AY401" i="48"/>
  <c r="AX401" i="48"/>
  <c r="AN401" i="48"/>
  <c r="AM401" i="48"/>
  <c r="AL401" i="48"/>
  <c r="AK401" i="48"/>
  <c r="AJ401" i="48"/>
  <c r="AI401" i="48"/>
  <c r="AG401" i="48"/>
  <c r="AD401" i="48"/>
  <c r="Z401" i="48"/>
  <c r="Y401" i="48"/>
  <c r="X401" i="48"/>
  <c r="V401" i="48"/>
  <c r="U401" i="48"/>
  <c r="T401" i="48"/>
  <c r="S401" i="48"/>
  <c r="R401" i="48"/>
  <c r="Q401" i="48"/>
  <c r="AW400" i="48"/>
  <c r="AU400" i="48"/>
  <c r="AO400" i="48"/>
  <c r="AA400" i="48"/>
  <c r="AR400" i="48" s="1"/>
  <c r="P400" i="48"/>
  <c r="W400" i="48" s="1"/>
  <c r="AW399" i="48"/>
  <c r="AW401" i="48" s="1"/>
  <c r="AU399" i="48"/>
  <c r="AO399" i="48"/>
  <c r="AV399" i="48" s="1"/>
  <c r="AA399" i="48"/>
  <c r="P399" i="48"/>
  <c r="BC398" i="48"/>
  <c r="BB398" i="48"/>
  <c r="BA398" i="48"/>
  <c r="AZ398" i="48"/>
  <c r="AY398" i="48"/>
  <c r="AX398" i="48"/>
  <c r="AN398" i="48"/>
  <c r="AM398" i="48"/>
  <c r="AL398" i="48"/>
  <c r="AK398" i="48"/>
  <c r="AJ398" i="48"/>
  <c r="AI398" i="48"/>
  <c r="AG398" i="48"/>
  <c r="AD398" i="48"/>
  <c r="Z398" i="48"/>
  <c r="Y398" i="48"/>
  <c r="X398" i="48"/>
  <c r="V398" i="48"/>
  <c r="U398" i="48"/>
  <c r="T398" i="48"/>
  <c r="S398" i="48"/>
  <c r="R398" i="48"/>
  <c r="Q398" i="48"/>
  <c r="AW397" i="48"/>
  <c r="AW398" i="48" s="1"/>
  <c r="AU397" i="48"/>
  <c r="AU398" i="48" s="1"/>
  <c r="AO397" i="48"/>
  <c r="AO398" i="48" s="1"/>
  <c r="AA397" i="48"/>
  <c r="AR397" i="48" s="1"/>
  <c r="AR398" i="48" s="1"/>
  <c r="P397" i="48"/>
  <c r="BC396" i="48"/>
  <c r="BB396" i="48"/>
  <c r="BA396" i="48"/>
  <c r="AZ396" i="48"/>
  <c r="AY396" i="48"/>
  <c r="AX396" i="48"/>
  <c r="AN396" i="48"/>
  <c r="AM396" i="48"/>
  <c r="AL396" i="48"/>
  <c r="AK396" i="48"/>
  <c r="AJ396" i="48"/>
  <c r="AI396" i="48"/>
  <c r="AG396" i="48"/>
  <c r="AD396" i="48"/>
  <c r="Z396" i="48"/>
  <c r="Y396" i="48"/>
  <c r="X396" i="48"/>
  <c r="V396" i="48"/>
  <c r="U396" i="48"/>
  <c r="T396" i="48"/>
  <c r="S396" i="48"/>
  <c r="R396" i="48"/>
  <c r="Q396" i="48"/>
  <c r="AW395" i="48"/>
  <c r="AU395" i="48"/>
  <c r="AO395" i="48"/>
  <c r="AV395" i="48" s="1"/>
  <c r="AA395" i="48"/>
  <c r="AR395" i="48" s="1"/>
  <c r="P395" i="48"/>
  <c r="W395" i="48" s="1"/>
  <c r="AW394" i="48"/>
  <c r="AU394" i="48"/>
  <c r="AO394" i="48"/>
  <c r="AV394" i="48" s="1"/>
  <c r="AA394" i="48"/>
  <c r="AR394" i="48" s="1"/>
  <c r="P394" i="48"/>
  <c r="W394" i="48" s="1"/>
  <c r="AW393" i="48"/>
  <c r="AU393" i="48"/>
  <c r="AO393" i="48"/>
  <c r="AV393" i="48" s="1"/>
  <c r="AA393" i="48"/>
  <c r="P393" i="48"/>
  <c r="AW392" i="48"/>
  <c r="AU392" i="48"/>
  <c r="AO392" i="48"/>
  <c r="AV392" i="48" s="1"/>
  <c r="AA392" i="48"/>
  <c r="AR392" i="48" s="1"/>
  <c r="P392" i="48"/>
  <c r="W392" i="48" s="1"/>
  <c r="BC391" i="48"/>
  <c r="BB391" i="48"/>
  <c r="BA391" i="48"/>
  <c r="AZ391" i="48"/>
  <c r="AY391" i="48"/>
  <c r="AX391" i="48"/>
  <c r="AN391" i="48"/>
  <c r="AM391" i="48"/>
  <c r="AL391" i="48"/>
  <c r="AK391" i="48"/>
  <c r="AJ391" i="48"/>
  <c r="AI391" i="48"/>
  <c r="AG391" i="48"/>
  <c r="AD391" i="48"/>
  <c r="Z391" i="48"/>
  <c r="Y391" i="48"/>
  <c r="X391" i="48"/>
  <c r="V391" i="48"/>
  <c r="U391" i="48"/>
  <c r="T391" i="48"/>
  <c r="S391" i="48"/>
  <c r="R391" i="48"/>
  <c r="Q391" i="48"/>
  <c r="AW390" i="48"/>
  <c r="AU390" i="48"/>
  <c r="AO390" i="48"/>
  <c r="AV390" i="48" s="1"/>
  <c r="AA390" i="48"/>
  <c r="AR390" i="48" s="1"/>
  <c r="P390" i="48"/>
  <c r="W390" i="48" s="1"/>
  <c r="AC390" i="48" s="1"/>
  <c r="AE390" i="48" s="1"/>
  <c r="AS390" i="48" s="1"/>
  <c r="AW389" i="48"/>
  <c r="AU389" i="48"/>
  <c r="AO389" i="48"/>
  <c r="AV389" i="48" s="1"/>
  <c r="AA389" i="48"/>
  <c r="AR389" i="48" s="1"/>
  <c r="P389" i="48"/>
  <c r="W389" i="48" s="1"/>
  <c r="AW388" i="48"/>
  <c r="AU388" i="48"/>
  <c r="AO388" i="48"/>
  <c r="AV388" i="48" s="1"/>
  <c r="AA388" i="48"/>
  <c r="P388" i="48"/>
  <c r="W388" i="48" s="1"/>
  <c r="AW387" i="48"/>
  <c r="AU387" i="48"/>
  <c r="AO387" i="48"/>
  <c r="AV387" i="48" s="1"/>
  <c r="AA387" i="48"/>
  <c r="AR387" i="48" s="1"/>
  <c r="P387" i="48"/>
  <c r="W387" i="48" s="1"/>
  <c r="AW386" i="48"/>
  <c r="AU386" i="48"/>
  <c r="AO386" i="48"/>
  <c r="AV386" i="48" s="1"/>
  <c r="AA386" i="48"/>
  <c r="AR386" i="48" s="1"/>
  <c r="P386" i="48"/>
  <c r="W386" i="48" s="1"/>
  <c r="AW385" i="48"/>
  <c r="AU385" i="48"/>
  <c r="AO385" i="48"/>
  <c r="AA385" i="48"/>
  <c r="AR385" i="48" s="1"/>
  <c r="P385" i="48"/>
  <c r="BC384" i="48"/>
  <c r="BB384" i="48"/>
  <c r="BA384" i="48"/>
  <c r="AZ384" i="48"/>
  <c r="AY384" i="48"/>
  <c r="AX384" i="48"/>
  <c r="AN384" i="48"/>
  <c r="AM384" i="48"/>
  <c r="AL384" i="48"/>
  <c r="AK384" i="48"/>
  <c r="AJ384" i="48"/>
  <c r="AI384" i="48"/>
  <c r="AG384" i="48"/>
  <c r="AD384" i="48"/>
  <c r="Z384" i="48"/>
  <c r="Y384" i="48"/>
  <c r="X384" i="48"/>
  <c r="V384" i="48"/>
  <c r="U384" i="48"/>
  <c r="T384" i="48"/>
  <c r="S384" i="48"/>
  <c r="R384" i="48"/>
  <c r="Q384" i="48"/>
  <c r="AW383" i="48"/>
  <c r="AU383" i="48"/>
  <c r="AO383" i="48"/>
  <c r="AV383" i="48" s="1"/>
  <c r="AA383" i="48"/>
  <c r="AR383" i="48" s="1"/>
  <c r="P383" i="48"/>
  <c r="W383" i="48" s="1"/>
  <c r="AF383" i="48" s="1"/>
  <c r="AT383" i="48" s="1"/>
  <c r="AW382" i="48"/>
  <c r="AU382" i="48"/>
  <c r="AO382" i="48"/>
  <c r="AV382" i="48" s="1"/>
  <c r="AA382" i="48"/>
  <c r="AR382" i="48" s="1"/>
  <c r="P382" i="48"/>
  <c r="W382" i="48" s="1"/>
  <c r="AW381" i="48"/>
  <c r="AU381" i="48"/>
  <c r="AO381" i="48"/>
  <c r="AV381" i="48" s="1"/>
  <c r="AA381" i="48"/>
  <c r="AR381" i="48" s="1"/>
  <c r="P381" i="48"/>
  <c r="W381" i="48" s="1"/>
  <c r="AW380" i="48"/>
  <c r="AU380" i="48"/>
  <c r="AO380" i="48"/>
  <c r="AV380" i="48" s="1"/>
  <c r="AA380" i="48"/>
  <c r="AR380" i="48" s="1"/>
  <c r="P380" i="48"/>
  <c r="W380" i="48" s="1"/>
  <c r="AQ380" i="48" s="1"/>
  <c r="AW379" i="48"/>
  <c r="AU379" i="48"/>
  <c r="AO379" i="48"/>
  <c r="AV379" i="48" s="1"/>
  <c r="AA379" i="48"/>
  <c r="AR379" i="48" s="1"/>
  <c r="P379" i="48"/>
  <c r="BC378" i="48"/>
  <c r="BB378" i="48"/>
  <c r="BA378" i="48"/>
  <c r="AZ378" i="48"/>
  <c r="AY378" i="48"/>
  <c r="AX378" i="48"/>
  <c r="AN378" i="48"/>
  <c r="AM378" i="48"/>
  <c r="AL378" i="48"/>
  <c r="AK378" i="48"/>
  <c r="AJ378" i="48"/>
  <c r="AI378" i="48"/>
  <c r="AG378" i="48"/>
  <c r="AD378" i="48"/>
  <c r="Z378" i="48"/>
  <c r="Y378" i="48"/>
  <c r="X378" i="48"/>
  <c r="V378" i="48"/>
  <c r="U378" i="48"/>
  <c r="T378" i="48"/>
  <c r="S378" i="48"/>
  <c r="R378" i="48"/>
  <c r="Q378" i="48"/>
  <c r="AW377" i="48"/>
  <c r="AU377" i="48"/>
  <c r="AO377" i="48"/>
  <c r="AV377" i="48" s="1"/>
  <c r="AA377" i="48"/>
  <c r="AR377" i="48" s="1"/>
  <c r="P377" i="48"/>
  <c r="W377" i="48" s="1"/>
  <c r="AF377" i="48" s="1"/>
  <c r="AT377" i="48" s="1"/>
  <c r="AW376" i="48"/>
  <c r="AU376" i="48"/>
  <c r="AO376" i="48"/>
  <c r="AV376" i="48" s="1"/>
  <c r="AA376" i="48"/>
  <c r="AR376" i="48" s="1"/>
  <c r="P376" i="48"/>
  <c r="W376" i="48" s="1"/>
  <c r="AW375" i="48"/>
  <c r="AU375" i="48"/>
  <c r="AO375" i="48"/>
  <c r="AV375" i="48" s="1"/>
  <c r="AA375" i="48"/>
  <c r="AR375" i="48" s="1"/>
  <c r="P375" i="48"/>
  <c r="W375" i="48" s="1"/>
  <c r="AW374" i="48"/>
  <c r="AU374" i="48"/>
  <c r="AO374" i="48"/>
  <c r="AV374" i="48" s="1"/>
  <c r="AA374" i="48"/>
  <c r="AR374" i="48" s="1"/>
  <c r="P374" i="48"/>
  <c r="W374" i="48" s="1"/>
  <c r="AW373" i="48"/>
  <c r="AU373" i="48"/>
  <c r="AO373" i="48"/>
  <c r="AA373" i="48"/>
  <c r="AR373" i="48" s="1"/>
  <c r="P373" i="48"/>
  <c r="BC372" i="48"/>
  <c r="BB372" i="48"/>
  <c r="BA372" i="48"/>
  <c r="AZ372" i="48"/>
  <c r="AY372" i="48"/>
  <c r="AX372" i="48"/>
  <c r="AN372" i="48"/>
  <c r="AM372" i="48"/>
  <c r="AL372" i="48"/>
  <c r="AK372" i="48"/>
  <c r="AJ372" i="48"/>
  <c r="AI372" i="48"/>
  <c r="AG372" i="48"/>
  <c r="AD372" i="48"/>
  <c r="Z372" i="48"/>
  <c r="Y372" i="48"/>
  <c r="X372" i="48"/>
  <c r="V372" i="48"/>
  <c r="U372" i="48"/>
  <c r="T372" i="48"/>
  <c r="S372" i="48"/>
  <c r="R372" i="48"/>
  <c r="Q372" i="48"/>
  <c r="AW371" i="48"/>
  <c r="AU371" i="48"/>
  <c r="AO371" i="48"/>
  <c r="AV371" i="48" s="1"/>
  <c r="AA371" i="48"/>
  <c r="AR371" i="48" s="1"/>
  <c r="P371" i="48"/>
  <c r="W371" i="48" s="1"/>
  <c r="AW370" i="48"/>
  <c r="AU370" i="48"/>
  <c r="AO370" i="48"/>
  <c r="AV370" i="48" s="1"/>
  <c r="AA370" i="48"/>
  <c r="AR370" i="48" s="1"/>
  <c r="P370" i="48"/>
  <c r="W370" i="48" s="1"/>
  <c r="AW369" i="48"/>
  <c r="AU369" i="48"/>
  <c r="AO369" i="48"/>
  <c r="AV369" i="48" s="1"/>
  <c r="AA369" i="48"/>
  <c r="AR369" i="48" s="1"/>
  <c r="P369" i="48"/>
  <c r="W369" i="48" s="1"/>
  <c r="AW368" i="48"/>
  <c r="AU368" i="48"/>
  <c r="AO368" i="48"/>
  <c r="AA368" i="48"/>
  <c r="AR368" i="48" s="1"/>
  <c r="P368" i="48"/>
  <c r="W368" i="48" s="1"/>
  <c r="AF368" i="48" s="1"/>
  <c r="AT368" i="48" s="1"/>
  <c r="BC367" i="48"/>
  <c r="BB367" i="48"/>
  <c r="BA367" i="48"/>
  <c r="AZ367" i="48"/>
  <c r="AY367" i="48"/>
  <c r="AX367" i="48"/>
  <c r="AN367" i="48"/>
  <c r="AM367" i="48"/>
  <c r="AL367" i="48"/>
  <c r="AK367" i="48"/>
  <c r="AJ367" i="48"/>
  <c r="AI367" i="48"/>
  <c r="AG367" i="48"/>
  <c r="AD367" i="48"/>
  <c r="Z367" i="48"/>
  <c r="Y367" i="48"/>
  <c r="X367" i="48"/>
  <c r="V367" i="48"/>
  <c r="U367" i="48"/>
  <c r="T367" i="48"/>
  <c r="S367" i="48"/>
  <c r="R367" i="48"/>
  <c r="Q367" i="48"/>
  <c r="AW366" i="48"/>
  <c r="AU366" i="48"/>
  <c r="AO366" i="48"/>
  <c r="AV366" i="48" s="1"/>
  <c r="AA366" i="48"/>
  <c r="AR366" i="48" s="1"/>
  <c r="P366" i="48"/>
  <c r="W366" i="48" s="1"/>
  <c r="AQ366" i="48" s="1"/>
  <c r="AW365" i="48"/>
  <c r="AU365" i="48"/>
  <c r="AO365" i="48"/>
  <c r="AV365" i="48" s="1"/>
  <c r="AA365" i="48"/>
  <c r="AR365" i="48" s="1"/>
  <c r="P365" i="48"/>
  <c r="W365" i="48" s="1"/>
  <c r="AQ365" i="48" s="1"/>
  <c r="AW364" i="48"/>
  <c r="AU364" i="48"/>
  <c r="AO364" i="48"/>
  <c r="AV364" i="48" s="1"/>
  <c r="AA364" i="48"/>
  <c r="AR364" i="48" s="1"/>
  <c r="P364" i="48"/>
  <c r="W364" i="48" s="1"/>
  <c r="AW363" i="48"/>
  <c r="AU363" i="48"/>
  <c r="AO363" i="48"/>
  <c r="AV363" i="48" s="1"/>
  <c r="AA363" i="48"/>
  <c r="AR363" i="48" s="1"/>
  <c r="P363" i="48"/>
  <c r="W363" i="48" s="1"/>
  <c r="AF363" i="48" s="1"/>
  <c r="AT363" i="48" s="1"/>
  <c r="AW362" i="48"/>
  <c r="AU362" i="48"/>
  <c r="AO362" i="48"/>
  <c r="AV362" i="48" s="1"/>
  <c r="AA362" i="48"/>
  <c r="AR362" i="48" s="1"/>
  <c r="P362" i="48"/>
  <c r="W362" i="48" s="1"/>
  <c r="AW361" i="48"/>
  <c r="AU361" i="48"/>
  <c r="AO361" i="48"/>
  <c r="AA361" i="48"/>
  <c r="P361" i="48"/>
  <c r="BC360" i="48"/>
  <c r="BB360" i="48"/>
  <c r="BA360" i="48"/>
  <c r="AZ360" i="48"/>
  <c r="AY360" i="48"/>
  <c r="AX360" i="48"/>
  <c r="AN360" i="48"/>
  <c r="AM360" i="48"/>
  <c r="AL360" i="48"/>
  <c r="AK360" i="48"/>
  <c r="AJ360" i="48"/>
  <c r="AI360" i="48"/>
  <c r="AG360" i="48"/>
  <c r="AD360" i="48"/>
  <c r="Z360" i="48"/>
  <c r="Y360" i="48"/>
  <c r="X360" i="48"/>
  <c r="V360" i="48"/>
  <c r="U360" i="48"/>
  <c r="T360" i="48"/>
  <c r="S360" i="48"/>
  <c r="R360" i="48"/>
  <c r="Q360" i="48"/>
  <c r="AW359" i="48"/>
  <c r="AU359" i="48"/>
  <c r="AO359" i="48"/>
  <c r="AV359" i="48" s="1"/>
  <c r="AA359" i="48"/>
  <c r="AR359" i="48" s="1"/>
  <c r="P359" i="48"/>
  <c r="W359" i="48" s="1"/>
  <c r="AW358" i="48"/>
  <c r="AU358" i="48"/>
  <c r="AO358" i="48"/>
  <c r="AV358" i="48" s="1"/>
  <c r="AA358" i="48"/>
  <c r="AR358" i="48" s="1"/>
  <c r="P358" i="48"/>
  <c r="W358" i="48" s="1"/>
  <c r="AQ358" i="48" s="1"/>
  <c r="AW357" i="48"/>
  <c r="AU357" i="48"/>
  <c r="AO357" i="48"/>
  <c r="AV357" i="48" s="1"/>
  <c r="AA357" i="48"/>
  <c r="AR357" i="48" s="1"/>
  <c r="P357" i="48"/>
  <c r="W357" i="48" s="1"/>
  <c r="AQ357" i="48" s="1"/>
  <c r="AW356" i="48"/>
  <c r="AU356" i="48"/>
  <c r="AO356" i="48"/>
  <c r="AA356" i="48"/>
  <c r="P356" i="48"/>
  <c r="BC355" i="48"/>
  <c r="BB355" i="48"/>
  <c r="BA355" i="48"/>
  <c r="AZ355" i="48"/>
  <c r="AY355" i="48"/>
  <c r="AX355" i="48"/>
  <c r="AN355" i="48"/>
  <c r="AM355" i="48"/>
  <c r="AL355" i="48"/>
  <c r="AK355" i="48"/>
  <c r="AJ355" i="48"/>
  <c r="AI355" i="48"/>
  <c r="AG355" i="48"/>
  <c r="AD355" i="48"/>
  <c r="Z355" i="48"/>
  <c r="Y355" i="48"/>
  <c r="X355" i="48"/>
  <c r="V355" i="48"/>
  <c r="U355" i="48"/>
  <c r="T355" i="48"/>
  <c r="S355" i="48"/>
  <c r="R355" i="48"/>
  <c r="Q355" i="48"/>
  <c r="AW354" i="48"/>
  <c r="AU354" i="48"/>
  <c r="AO354" i="48"/>
  <c r="AV354" i="48" s="1"/>
  <c r="AA354" i="48"/>
  <c r="AR354" i="48" s="1"/>
  <c r="P354" i="48"/>
  <c r="W354" i="48" s="1"/>
  <c r="AC354" i="48" s="1"/>
  <c r="AE354" i="48" s="1"/>
  <c r="AS354" i="48" s="1"/>
  <c r="AW353" i="48"/>
  <c r="AU353" i="48"/>
  <c r="AO353" i="48"/>
  <c r="AV353" i="48" s="1"/>
  <c r="AA353" i="48"/>
  <c r="P353" i="48"/>
  <c r="W353" i="48" s="1"/>
  <c r="AQ353" i="48" s="1"/>
  <c r="AW352" i="48"/>
  <c r="AU352" i="48"/>
  <c r="AO352" i="48"/>
  <c r="AV352" i="48" s="1"/>
  <c r="AA352" i="48"/>
  <c r="AR352" i="48" s="1"/>
  <c r="P352" i="48"/>
  <c r="W352" i="48" s="1"/>
  <c r="AQ352" i="48" s="1"/>
  <c r="AW351" i="48"/>
  <c r="AU351" i="48"/>
  <c r="AO351" i="48"/>
  <c r="AA351" i="48"/>
  <c r="AR351" i="48" s="1"/>
  <c r="P351" i="48"/>
  <c r="W351" i="48" s="1"/>
  <c r="AQ351" i="48" s="1"/>
  <c r="BC350" i="48"/>
  <c r="BB350" i="48"/>
  <c r="BA350" i="48"/>
  <c r="AZ350" i="48"/>
  <c r="AY350" i="48"/>
  <c r="AX350" i="48"/>
  <c r="AN350" i="48"/>
  <c r="AM350" i="48"/>
  <c r="AL350" i="48"/>
  <c r="AK350" i="48"/>
  <c r="AJ350" i="48"/>
  <c r="AI350" i="48"/>
  <c r="AG350" i="48"/>
  <c r="AD350" i="48"/>
  <c r="Z350" i="48"/>
  <c r="Y350" i="48"/>
  <c r="X350" i="48"/>
  <c r="V350" i="48"/>
  <c r="U350" i="48"/>
  <c r="T350" i="48"/>
  <c r="S350" i="48"/>
  <c r="R350" i="48"/>
  <c r="Q350" i="48"/>
  <c r="AW349" i="48"/>
  <c r="AU349" i="48"/>
  <c r="AO349" i="48"/>
  <c r="AV349" i="48" s="1"/>
  <c r="AA349" i="48"/>
  <c r="AR349" i="48" s="1"/>
  <c r="P349" i="48"/>
  <c r="W349" i="48" s="1"/>
  <c r="AW348" i="48"/>
  <c r="AU348" i="48"/>
  <c r="AO348" i="48"/>
  <c r="AV348" i="48" s="1"/>
  <c r="AA348" i="48"/>
  <c r="P348" i="48"/>
  <c r="W348" i="48" s="1"/>
  <c r="AW347" i="48"/>
  <c r="AU347" i="48"/>
  <c r="AO347" i="48"/>
  <c r="AV347" i="48" s="1"/>
  <c r="AA347" i="48"/>
  <c r="AR347" i="48" s="1"/>
  <c r="P347" i="48"/>
  <c r="W347" i="48" s="1"/>
  <c r="AW346" i="48"/>
  <c r="AU346" i="48"/>
  <c r="AO346" i="48"/>
  <c r="AV346" i="48" s="1"/>
  <c r="AA346" i="48"/>
  <c r="AR346" i="48" s="1"/>
  <c r="P346" i="48"/>
  <c r="W346" i="48" s="1"/>
  <c r="AF346" i="48" s="1"/>
  <c r="AT346" i="48" s="1"/>
  <c r="AW345" i="48"/>
  <c r="AU345" i="48"/>
  <c r="AO345" i="48"/>
  <c r="AV345" i="48" s="1"/>
  <c r="AA345" i="48"/>
  <c r="AR345" i="48" s="1"/>
  <c r="P345" i="48"/>
  <c r="W345" i="48" s="1"/>
  <c r="AW344" i="48"/>
  <c r="AU344" i="48"/>
  <c r="AO344" i="48"/>
  <c r="AA344" i="48"/>
  <c r="AR344" i="48" s="1"/>
  <c r="P344" i="48"/>
  <c r="W344" i="48" s="1"/>
  <c r="AF344" i="48" s="1"/>
  <c r="AT344" i="48" s="1"/>
  <c r="BC343" i="48"/>
  <c r="BB343" i="48"/>
  <c r="BA343" i="48"/>
  <c r="AZ343" i="48"/>
  <c r="AY343" i="48"/>
  <c r="AX343" i="48"/>
  <c r="AN343" i="48"/>
  <c r="AM343" i="48"/>
  <c r="AL343" i="48"/>
  <c r="AK343" i="48"/>
  <c r="AJ343" i="48"/>
  <c r="AI343" i="48"/>
  <c r="AG343" i="48"/>
  <c r="AD343" i="48"/>
  <c r="Z343" i="48"/>
  <c r="Y343" i="48"/>
  <c r="X343" i="48"/>
  <c r="V343" i="48"/>
  <c r="U343" i="48"/>
  <c r="T343" i="48"/>
  <c r="S343" i="48"/>
  <c r="R343" i="48"/>
  <c r="Q343" i="48"/>
  <c r="AW342" i="48"/>
  <c r="AU342" i="48"/>
  <c r="AO342" i="48"/>
  <c r="AV342" i="48" s="1"/>
  <c r="AA342" i="48"/>
  <c r="AR342" i="48" s="1"/>
  <c r="P342" i="48"/>
  <c r="W342" i="48" s="1"/>
  <c r="AW341" i="48"/>
  <c r="AU341" i="48"/>
  <c r="AO341" i="48"/>
  <c r="AV341" i="48" s="1"/>
  <c r="AA341" i="48"/>
  <c r="AR341" i="48" s="1"/>
  <c r="P341" i="48"/>
  <c r="W341" i="48" s="1"/>
  <c r="AW340" i="48"/>
  <c r="AU340" i="48"/>
  <c r="AO340" i="48"/>
  <c r="AV340" i="48" s="1"/>
  <c r="AA340" i="48"/>
  <c r="AR340" i="48" s="1"/>
  <c r="P340" i="48"/>
  <c r="BC339" i="48"/>
  <c r="BB339" i="48"/>
  <c r="BA339" i="48"/>
  <c r="AZ339" i="48"/>
  <c r="AY339" i="48"/>
  <c r="AX339" i="48"/>
  <c r="AN339" i="48"/>
  <c r="AM339" i="48"/>
  <c r="AL339" i="48"/>
  <c r="AK339" i="48"/>
  <c r="AJ339" i="48"/>
  <c r="AI339" i="48"/>
  <c r="AG339" i="48"/>
  <c r="AD339" i="48"/>
  <c r="Z339" i="48"/>
  <c r="Y339" i="48"/>
  <c r="X339" i="48"/>
  <c r="V339" i="48"/>
  <c r="U339" i="48"/>
  <c r="T339" i="48"/>
  <c r="S339" i="48"/>
  <c r="R339" i="48"/>
  <c r="Q339" i="48"/>
  <c r="AW338" i="48"/>
  <c r="AU338" i="48"/>
  <c r="AO338" i="48"/>
  <c r="AV338" i="48" s="1"/>
  <c r="AA338" i="48"/>
  <c r="AR338" i="48" s="1"/>
  <c r="P338" i="48"/>
  <c r="W338" i="48" s="1"/>
  <c r="AQ338" i="48" s="1"/>
  <c r="AW337" i="48"/>
  <c r="AU337" i="48"/>
  <c r="AO337" i="48"/>
  <c r="AV337" i="48" s="1"/>
  <c r="AA337" i="48"/>
  <c r="AR337" i="48" s="1"/>
  <c r="P337" i="48"/>
  <c r="W337" i="48" s="1"/>
  <c r="AW336" i="48"/>
  <c r="AU336" i="48"/>
  <c r="AO336" i="48"/>
  <c r="AV336" i="48" s="1"/>
  <c r="AA336" i="48"/>
  <c r="AR336" i="48" s="1"/>
  <c r="P336" i="48"/>
  <c r="W336" i="48" s="1"/>
  <c r="AQ336" i="48" s="1"/>
  <c r="AW335" i="48"/>
  <c r="AU335" i="48"/>
  <c r="AO335" i="48"/>
  <c r="AA335" i="48"/>
  <c r="AR335" i="48" s="1"/>
  <c r="P335" i="48"/>
  <c r="W335" i="48" s="1"/>
  <c r="AC335" i="48" s="1"/>
  <c r="AE335" i="48" s="1"/>
  <c r="AS335" i="48" s="1"/>
  <c r="AW334" i="48"/>
  <c r="AU334" i="48"/>
  <c r="AO334" i="48"/>
  <c r="AV334" i="48" s="1"/>
  <c r="AA334" i="48"/>
  <c r="P334" i="48"/>
  <c r="BC333" i="48"/>
  <c r="BB333" i="48"/>
  <c r="BA333" i="48"/>
  <c r="AZ333" i="48"/>
  <c r="AY333" i="48"/>
  <c r="AX333" i="48"/>
  <c r="AN333" i="48"/>
  <c r="AM333" i="48"/>
  <c r="AL333" i="48"/>
  <c r="AK333" i="48"/>
  <c r="AJ333" i="48"/>
  <c r="AI333" i="48"/>
  <c r="AG333" i="48"/>
  <c r="AD333" i="48"/>
  <c r="Z333" i="48"/>
  <c r="Y333" i="48"/>
  <c r="X333" i="48"/>
  <c r="V333" i="48"/>
  <c r="U333" i="48"/>
  <c r="T333" i="48"/>
  <c r="S333" i="48"/>
  <c r="R333" i="48"/>
  <c r="Q333" i="48"/>
  <c r="AW332" i="48"/>
  <c r="AU332" i="48"/>
  <c r="AO332" i="48"/>
  <c r="AV332" i="48" s="1"/>
  <c r="AA332" i="48"/>
  <c r="AR332" i="48" s="1"/>
  <c r="P332" i="48"/>
  <c r="W332" i="48" s="1"/>
  <c r="AW331" i="48"/>
  <c r="AU331" i="48"/>
  <c r="AO331" i="48"/>
  <c r="AV331" i="48" s="1"/>
  <c r="AA331" i="48"/>
  <c r="AR331" i="48" s="1"/>
  <c r="P331" i="48"/>
  <c r="AW330" i="48"/>
  <c r="AU330" i="48"/>
  <c r="AO330" i="48"/>
  <c r="AA330" i="48"/>
  <c r="AR330" i="48" s="1"/>
  <c r="P330" i="48"/>
  <c r="W330" i="48" s="1"/>
  <c r="AW329" i="48"/>
  <c r="AU329" i="48"/>
  <c r="AO329" i="48"/>
  <c r="AV329" i="48" s="1"/>
  <c r="AA329" i="48"/>
  <c r="P329" i="48"/>
  <c r="W329" i="48" s="1"/>
  <c r="BC328" i="48"/>
  <c r="BB328" i="48"/>
  <c r="BA328" i="48"/>
  <c r="AZ328" i="48"/>
  <c r="AY328" i="48"/>
  <c r="AX328" i="48"/>
  <c r="AN328" i="48"/>
  <c r="AM328" i="48"/>
  <c r="AL328" i="48"/>
  <c r="AK328" i="48"/>
  <c r="AJ328" i="48"/>
  <c r="AI328" i="48"/>
  <c r="AG328" i="48"/>
  <c r="AD328" i="48"/>
  <c r="Z328" i="48"/>
  <c r="Y328" i="48"/>
  <c r="X328" i="48"/>
  <c r="V328" i="48"/>
  <c r="U328" i="48"/>
  <c r="T328" i="48"/>
  <c r="S328" i="48"/>
  <c r="R328" i="48"/>
  <c r="Q328" i="48"/>
  <c r="AW327" i="48"/>
  <c r="AU327" i="48"/>
  <c r="AO327" i="48"/>
  <c r="AV327" i="48" s="1"/>
  <c r="AA327" i="48"/>
  <c r="AR327" i="48" s="1"/>
  <c r="P327" i="48"/>
  <c r="W327" i="48" s="1"/>
  <c r="AW326" i="48"/>
  <c r="AU326" i="48"/>
  <c r="AO326" i="48"/>
  <c r="AA326" i="48"/>
  <c r="AR326" i="48" s="1"/>
  <c r="P326" i="48"/>
  <c r="W326" i="48" s="1"/>
  <c r="BC325" i="48"/>
  <c r="BB325" i="48"/>
  <c r="BA325" i="48"/>
  <c r="AZ325" i="48"/>
  <c r="AY325" i="48"/>
  <c r="AX325" i="48"/>
  <c r="AN325" i="48"/>
  <c r="AM325" i="48"/>
  <c r="AL325" i="48"/>
  <c r="AK325" i="48"/>
  <c r="AJ325" i="48"/>
  <c r="AI325" i="48"/>
  <c r="AG325" i="48"/>
  <c r="AD325" i="48"/>
  <c r="Z325" i="48"/>
  <c r="Y325" i="48"/>
  <c r="X325" i="48"/>
  <c r="V325" i="48"/>
  <c r="U325" i="48"/>
  <c r="T325" i="48"/>
  <c r="S325" i="48"/>
  <c r="R325" i="48"/>
  <c r="Q325" i="48"/>
  <c r="AW324" i="48"/>
  <c r="AU324" i="48"/>
  <c r="AO324" i="48"/>
  <c r="AV324" i="48" s="1"/>
  <c r="AA324" i="48"/>
  <c r="AR324" i="48" s="1"/>
  <c r="P324" i="48"/>
  <c r="W324" i="48" s="1"/>
  <c r="AF324" i="48" s="1"/>
  <c r="AT324" i="48" s="1"/>
  <c r="AW323" i="48"/>
  <c r="AU323" i="48"/>
  <c r="AO323" i="48"/>
  <c r="AV323" i="48" s="1"/>
  <c r="AA323" i="48"/>
  <c r="AR323" i="48" s="1"/>
  <c r="P323" i="48"/>
  <c r="W323" i="48" s="1"/>
  <c r="AW322" i="48"/>
  <c r="AU322" i="48"/>
  <c r="AO322" i="48"/>
  <c r="AV322" i="48" s="1"/>
  <c r="AA322" i="48"/>
  <c r="AR322" i="48" s="1"/>
  <c r="P322" i="48"/>
  <c r="W322" i="48" s="1"/>
  <c r="AQ322" i="48" s="1"/>
  <c r="AW321" i="48"/>
  <c r="AU321" i="48"/>
  <c r="AO321" i="48"/>
  <c r="AV321" i="48" s="1"/>
  <c r="AA321" i="48"/>
  <c r="P321" i="48"/>
  <c r="W321" i="48" s="1"/>
  <c r="AF321" i="48" s="1"/>
  <c r="AT321" i="48" s="1"/>
  <c r="BC320" i="48"/>
  <c r="BB320" i="48"/>
  <c r="BA320" i="48"/>
  <c r="AZ320" i="48"/>
  <c r="AY320" i="48"/>
  <c r="AX320" i="48"/>
  <c r="AN320" i="48"/>
  <c r="AM320" i="48"/>
  <c r="AL320" i="48"/>
  <c r="AK320" i="48"/>
  <c r="AJ320" i="48"/>
  <c r="AI320" i="48"/>
  <c r="AG320" i="48"/>
  <c r="AD320" i="48"/>
  <c r="Z320" i="48"/>
  <c r="Y320" i="48"/>
  <c r="X320" i="48"/>
  <c r="V320" i="48"/>
  <c r="U320" i="48"/>
  <c r="T320" i="48"/>
  <c r="S320" i="48"/>
  <c r="R320" i="48"/>
  <c r="Q320" i="48"/>
  <c r="AW319" i="48"/>
  <c r="AU319" i="48"/>
  <c r="AO319" i="48"/>
  <c r="AV319" i="48" s="1"/>
  <c r="AA319" i="48"/>
  <c r="P319" i="48"/>
  <c r="W319" i="48" s="1"/>
  <c r="AW318" i="48"/>
  <c r="AU318" i="48"/>
  <c r="AO318" i="48"/>
  <c r="AV318" i="48" s="1"/>
  <c r="AA318" i="48"/>
  <c r="AR318" i="48" s="1"/>
  <c r="P318" i="48"/>
  <c r="W318" i="48" s="1"/>
  <c r="AW317" i="48"/>
  <c r="AU317" i="48"/>
  <c r="AO317" i="48"/>
  <c r="AV317" i="48" s="1"/>
  <c r="AA317" i="48"/>
  <c r="AR317" i="48" s="1"/>
  <c r="P317" i="48"/>
  <c r="W317" i="48" s="1"/>
  <c r="AW316" i="48"/>
  <c r="AU316" i="48"/>
  <c r="AO316" i="48"/>
  <c r="AA316" i="48"/>
  <c r="AR316" i="48" s="1"/>
  <c r="P316" i="48"/>
  <c r="W316" i="48" s="1"/>
  <c r="AQ316" i="48" s="1"/>
  <c r="AW315" i="48"/>
  <c r="AU315" i="48"/>
  <c r="AO315" i="48"/>
  <c r="AV315" i="48" s="1"/>
  <c r="AA315" i="48"/>
  <c r="AR315" i="48" s="1"/>
  <c r="P315" i="48"/>
  <c r="W315" i="48" s="1"/>
  <c r="BC314" i="48"/>
  <c r="BB314" i="48"/>
  <c r="BA314" i="48"/>
  <c r="AZ314" i="48"/>
  <c r="AY314" i="48"/>
  <c r="AX314" i="48"/>
  <c r="AN314" i="48"/>
  <c r="AM314" i="48"/>
  <c r="AL314" i="48"/>
  <c r="AK314" i="48"/>
  <c r="AJ314" i="48"/>
  <c r="AI314" i="48"/>
  <c r="AG314" i="48"/>
  <c r="AD314" i="48"/>
  <c r="Z314" i="48"/>
  <c r="Y314" i="48"/>
  <c r="X314" i="48"/>
  <c r="V314" i="48"/>
  <c r="U314" i="48"/>
  <c r="T314" i="48"/>
  <c r="S314" i="48"/>
  <c r="R314" i="48"/>
  <c r="Q314" i="48"/>
  <c r="AW313" i="48"/>
  <c r="AU313" i="48"/>
  <c r="AO313" i="48"/>
  <c r="AV313" i="48" s="1"/>
  <c r="AA313" i="48"/>
  <c r="AR313" i="48" s="1"/>
  <c r="P313" i="48"/>
  <c r="W313" i="48" s="1"/>
  <c r="AW312" i="48"/>
  <c r="AU312" i="48"/>
  <c r="AO312" i="48"/>
  <c r="AV312" i="48" s="1"/>
  <c r="AA312" i="48"/>
  <c r="AR312" i="48" s="1"/>
  <c r="P312" i="48"/>
  <c r="W312" i="48" s="1"/>
  <c r="AQ312" i="48" s="1"/>
  <c r="AW311" i="48"/>
  <c r="AU311" i="48"/>
  <c r="AO311" i="48"/>
  <c r="AV311" i="48" s="1"/>
  <c r="AA311" i="48"/>
  <c r="AR311" i="48" s="1"/>
  <c r="P311" i="48"/>
  <c r="W311" i="48" s="1"/>
  <c r="AW310" i="48"/>
  <c r="AU310" i="48"/>
  <c r="AO310" i="48"/>
  <c r="AV310" i="48" s="1"/>
  <c r="AA310" i="48"/>
  <c r="AR310" i="48" s="1"/>
  <c r="P310" i="48"/>
  <c r="W310" i="48" s="1"/>
  <c r="AF310" i="48" s="1"/>
  <c r="AT310" i="48" s="1"/>
  <c r="AW309" i="48"/>
  <c r="AU309" i="48"/>
  <c r="AO309" i="48"/>
  <c r="AV309" i="48" s="1"/>
  <c r="AA309" i="48"/>
  <c r="P309" i="48"/>
  <c r="W309" i="48" s="1"/>
  <c r="AQ309" i="48" s="1"/>
  <c r="AW308" i="48"/>
  <c r="AU308" i="48"/>
  <c r="AO308" i="48"/>
  <c r="AV308" i="48" s="1"/>
  <c r="AA308" i="48"/>
  <c r="AR308" i="48" s="1"/>
  <c r="P308" i="48"/>
  <c r="W308" i="48" s="1"/>
  <c r="BC307" i="48"/>
  <c r="BB307" i="48"/>
  <c r="BA307" i="48"/>
  <c r="AZ307" i="48"/>
  <c r="AY307" i="48"/>
  <c r="AX307" i="48"/>
  <c r="AN307" i="48"/>
  <c r="AM307" i="48"/>
  <c r="AL307" i="48"/>
  <c r="AK307" i="48"/>
  <c r="AJ307" i="48"/>
  <c r="AI307" i="48"/>
  <c r="AG307" i="48"/>
  <c r="AD307" i="48"/>
  <c r="Z307" i="48"/>
  <c r="Y307" i="48"/>
  <c r="X307" i="48"/>
  <c r="V307" i="48"/>
  <c r="U307" i="48"/>
  <c r="T307" i="48"/>
  <c r="S307" i="48"/>
  <c r="R307" i="48"/>
  <c r="Q307" i="48"/>
  <c r="AW306" i="48"/>
  <c r="AU306" i="48"/>
  <c r="AO306" i="48"/>
  <c r="AV306" i="48" s="1"/>
  <c r="AA306" i="48"/>
  <c r="AR306" i="48" s="1"/>
  <c r="P306" i="48"/>
  <c r="W306" i="48" s="1"/>
  <c r="AF306" i="48" s="1"/>
  <c r="AT306" i="48" s="1"/>
  <c r="AW305" i="48"/>
  <c r="AU305" i="48"/>
  <c r="AO305" i="48"/>
  <c r="AV305" i="48" s="1"/>
  <c r="AA305" i="48"/>
  <c r="AR305" i="48" s="1"/>
  <c r="P305" i="48"/>
  <c r="W305" i="48" s="1"/>
  <c r="AW304" i="48"/>
  <c r="AU304" i="48"/>
  <c r="AO304" i="48"/>
  <c r="AV304" i="48" s="1"/>
  <c r="AA304" i="48"/>
  <c r="AR304" i="48" s="1"/>
  <c r="P304" i="48"/>
  <c r="W304" i="48" s="1"/>
  <c r="AW303" i="48"/>
  <c r="AU303" i="48"/>
  <c r="AO303" i="48"/>
  <c r="AA303" i="48"/>
  <c r="P303" i="48"/>
  <c r="W303" i="48" s="1"/>
  <c r="BC302" i="48"/>
  <c r="BB302" i="48"/>
  <c r="BA302" i="48"/>
  <c r="AZ302" i="48"/>
  <c r="AY302" i="48"/>
  <c r="AX302" i="48"/>
  <c r="AN302" i="48"/>
  <c r="AM302" i="48"/>
  <c r="AL302" i="48"/>
  <c r="AK302" i="48"/>
  <c r="AJ302" i="48"/>
  <c r="AI302" i="48"/>
  <c r="AG302" i="48"/>
  <c r="AD302" i="48"/>
  <c r="Z302" i="48"/>
  <c r="Y302" i="48"/>
  <c r="X302" i="48"/>
  <c r="V302" i="48"/>
  <c r="U302" i="48"/>
  <c r="T302" i="48"/>
  <c r="S302" i="48"/>
  <c r="R302" i="48"/>
  <c r="Q302" i="48"/>
  <c r="AW301" i="48"/>
  <c r="AU301" i="48"/>
  <c r="AO301" i="48"/>
  <c r="AV301" i="48" s="1"/>
  <c r="AA301" i="48"/>
  <c r="AR301" i="48" s="1"/>
  <c r="P301" i="48"/>
  <c r="W301" i="48" s="1"/>
  <c r="AW300" i="48"/>
  <c r="AU300" i="48"/>
  <c r="AO300" i="48"/>
  <c r="AV300" i="48" s="1"/>
  <c r="AA300" i="48"/>
  <c r="AR300" i="48" s="1"/>
  <c r="P300" i="48"/>
  <c r="W300" i="48" s="1"/>
  <c r="AW299" i="48"/>
  <c r="AU299" i="48"/>
  <c r="AO299" i="48"/>
  <c r="AV299" i="48" s="1"/>
  <c r="AA299" i="48"/>
  <c r="AR299" i="48" s="1"/>
  <c r="P299" i="48"/>
  <c r="W299" i="48" s="1"/>
  <c r="AW298" i="48"/>
  <c r="AU298" i="48"/>
  <c r="AO298" i="48"/>
  <c r="AV298" i="48" s="1"/>
  <c r="AA298" i="48"/>
  <c r="AR298" i="48" s="1"/>
  <c r="P298" i="48"/>
  <c r="W298" i="48" s="1"/>
  <c r="AF298" i="48" s="1"/>
  <c r="AT298" i="48" s="1"/>
  <c r="AW297" i="48"/>
  <c r="AU297" i="48"/>
  <c r="AO297" i="48"/>
  <c r="AV297" i="48" s="1"/>
  <c r="AA297" i="48"/>
  <c r="P297" i="48"/>
  <c r="W297" i="48" s="1"/>
  <c r="AF297" i="48" s="1"/>
  <c r="AT297" i="48" s="1"/>
  <c r="AW296" i="48"/>
  <c r="AU296" i="48"/>
  <c r="AO296" i="48"/>
  <c r="AA296" i="48"/>
  <c r="AR296" i="48" s="1"/>
  <c r="P296" i="48"/>
  <c r="BC295" i="48"/>
  <c r="BB295" i="48"/>
  <c r="BA295" i="48"/>
  <c r="AZ295" i="48"/>
  <c r="AY295" i="48"/>
  <c r="AX295" i="48"/>
  <c r="AN295" i="48"/>
  <c r="AM295" i="48"/>
  <c r="AL295" i="48"/>
  <c r="AK295" i="48"/>
  <c r="AJ295" i="48"/>
  <c r="AI295" i="48"/>
  <c r="AG295" i="48"/>
  <c r="AD295" i="48"/>
  <c r="Z295" i="48"/>
  <c r="Y295" i="48"/>
  <c r="X295" i="48"/>
  <c r="V295" i="48"/>
  <c r="U295" i="48"/>
  <c r="T295" i="48"/>
  <c r="S295" i="48"/>
  <c r="R295" i="48"/>
  <c r="Q295" i="48"/>
  <c r="AW294" i="48"/>
  <c r="AU294" i="48"/>
  <c r="AO294" i="48"/>
  <c r="AV294" i="48" s="1"/>
  <c r="AA294" i="48"/>
  <c r="AR294" i="48" s="1"/>
  <c r="P294" i="48"/>
  <c r="W294" i="48" s="1"/>
  <c r="AF294" i="48" s="1"/>
  <c r="AT294" i="48" s="1"/>
  <c r="AW293" i="48"/>
  <c r="AU293" i="48"/>
  <c r="AO293" i="48"/>
  <c r="AV293" i="48" s="1"/>
  <c r="AA293" i="48"/>
  <c r="AR293" i="48" s="1"/>
  <c r="P293" i="48"/>
  <c r="BC292" i="48"/>
  <c r="BB292" i="48"/>
  <c r="BA292" i="48"/>
  <c r="AZ292" i="48"/>
  <c r="AY292" i="48"/>
  <c r="AX292" i="48"/>
  <c r="AN292" i="48"/>
  <c r="AM292" i="48"/>
  <c r="AL292" i="48"/>
  <c r="AK292" i="48"/>
  <c r="AJ292" i="48"/>
  <c r="AI292" i="48"/>
  <c r="AG292" i="48"/>
  <c r="AD292" i="48"/>
  <c r="Z292" i="48"/>
  <c r="Y292" i="48"/>
  <c r="X292" i="48"/>
  <c r="V292" i="48"/>
  <c r="U292" i="48"/>
  <c r="T292" i="48"/>
  <c r="S292" i="48"/>
  <c r="R292" i="48"/>
  <c r="Q292" i="48"/>
  <c r="AW291" i="48"/>
  <c r="AU291" i="48"/>
  <c r="AO291" i="48"/>
  <c r="AV291" i="48" s="1"/>
  <c r="AA291" i="48"/>
  <c r="AR291" i="48" s="1"/>
  <c r="P291" i="48"/>
  <c r="W291" i="48" s="1"/>
  <c r="AW290" i="48"/>
  <c r="AU290" i="48"/>
  <c r="AO290" i="48"/>
  <c r="AA290" i="48"/>
  <c r="P290" i="48"/>
  <c r="BC289" i="48"/>
  <c r="BB289" i="48"/>
  <c r="BA289" i="48"/>
  <c r="AZ289" i="48"/>
  <c r="AY289" i="48"/>
  <c r="AX289" i="48"/>
  <c r="AN289" i="48"/>
  <c r="AM289" i="48"/>
  <c r="AL289" i="48"/>
  <c r="AK289" i="48"/>
  <c r="AJ289" i="48"/>
  <c r="AI289" i="48"/>
  <c r="AG289" i="48"/>
  <c r="AD289" i="48"/>
  <c r="Z289" i="48"/>
  <c r="Y289" i="48"/>
  <c r="X289" i="48"/>
  <c r="V289" i="48"/>
  <c r="U289" i="48"/>
  <c r="T289" i="48"/>
  <c r="S289" i="48"/>
  <c r="R289" i="48"/>
  <c r="Q289" i="48"/>
  <c r="AW288" i="48"/>
  <c r="AU288" i="48"/>
  <c r="AO288" i="48"/>
  <c r="AA288" i="48"/>
  <c r="AR288" i="48" s="1"/>
  <c r="P288" i="48"/>
  <c r="W288" i="48" s="1"/>
  <c r="AF288" i="48" s="1"/>
  <c r="AT288" i="48" s="1"/>
  <c r="AW287" i="48"/>
  <c r="AU287" i="48"/>
  <c r="AO287" i="48"/>
  <c r="AV287" i="48" s="1"/>
  <c r="AA287" i="48"/>
  <c r="P287" i="48"/>
  <c r="BC286" i="48"/>
  <c r="BB286" i="48"/>
  <c r="BA286" i="48"/>
  <c r="AZ286" i="48"/>
  <c r="AY286" i="48"/>
  <c r="AX286" i="48"/>
  <c r="AN286" i="48"/>
  <c r="AM286" i="48"/>
  <c r="AL286" i="48"/>
  <c r="AK286" i="48"/>
  <c r="AJ286" i="48"/>
  <c r="AI286" i="48"/>
  <c r="AG286" i="48"/>
  <c r="AD286" i="48"/>
  <c r="Z286" i="48"/>
  <c r="Y286" i="48"/>
  <c r="X286" i="48"/>
  <c r="V286" i="48"/>
  <c r="U286" i="48"/>
  <c r="T286" i="48"/>
  <c r="S286" i="48"/>
  <c r="R286" i="48"/>
  <c r="Q286" i="48"/>
  <c r="AW285" i="48"/>
  <c r="AW286" i="48" s="1"/>
  <c r="AU285" i="48"/>
  <c r="AU286" i="48" s="1"/>
  <c r="AO285" i="48"/>
  <c r="AA285" i="48"/>
  <c r="AA286" i="48" s="1"/>
  <c r="P285" i="48"/>
  <c r="P286" i="48" s="1"/>
  <c r="BC284" i="48"/>
  <c r="BB284" i="48"/>
  <c r="BA284" i="48"/>
  <c r="AZ284" i="48"/>
  <c r="AY284" i="48"/>
  <c r="AX284" i="48"/>
  <c r="AN284" i="48"/>
  <c r="AM284" i="48"/>
  <c r="AL284" i="48"/>
  <c r="AK284" i="48"/>
  <c r="AJ284" i="48"/>
  <c r="AI284" i="48"/>
  <c r="AG284" i="48"/>
  <c r="AD284" i="48"/>
  <c r="Z284" i="48"/>
  <c r="Y284" i="48"/>
  <c r="X284" i="48"/>
  <c r="V284" i="48"/>
  <c r="U284" i="48"/>
  <c r="T284" i="48"/>
  <c r="S284" i="48"/>
  <c r="R284" i="48"/>
  <c r="Q284" i="48"/>
  <c r="AW283" i="48"/>
  <c r="AU283" i="48"/>
  <c r="AO283" i="48"/>
  <c r="AV283" i="48" s="1"/>
  <c r="AA283" i="48"/>
  <c r="AR283" i="48" s="1"/>
  <c r="P283" i="48"/>
  <c r="W283" i="48" s="1"/>
  <c r="AQ283" i="48" s="1"/>
  <c r="AW282" i="48"/>
  <c r="AU282" i="48"/>
  <c r="AO282" i="48"/>
  <c r="AV282" i="48" s="1"/>
  <c r="AA282" i="48"/>
  <c r="AR282" i="48" s="1"/>
  <c r="P282" i="48"/>
  <c r="AW281" i="48"/>
  <c r="AU281" i="48"/>
  <c r="AO281" i="48"/>
  <c r="AV281" i="48" s="1"/>
  <c r="AA281" i="48"/>
  <c r="AR281" i="48" s="1"/>
  <c r="P281" i="48"/>
  <c r="W281" i="48" s="1"/>
  <c r="AW280" i="48"/>
  <c r="AU280" i="48"/>
  <c r="AO280" i="48"/>
  <c r="AA280" i="48"/>
  <c r="AR280" i="48" s="1"/>
  <c r="P280" i="48"/>
  <c r="W280" i="48" s="1"/>
  <c r="BC279" i="48"/>
  <c r="BB279" i="48"/>
  <c r="BA279" i="48"/>
  <c r="AZ279" i="48"/>
  <c r="AY279" i="48"/>
  <c r="AX279" i="48"/>
  <c r="AN279" i="48"/>
  <c r="AM279" i="48"/>
  <c r="AL279" i="48"/>
  <c r="AK279" i="48"/>
  <c r="AJ279" i="48"/>
  <c r="AI279" i="48"/>
  <c r="AG279" i="48"/>
  <c r="AD279" i="48"/>
  <c r="Z279" i="48"/>
  <c r="Y279" i="48"/>
  <c r="X279" i="48"/>
  <c r="V279" i="48"/>
  <c r="U279" i="48"/>
  <c r="T279" i="48"/>
  <c r="S279" i="48"/>
  <c r="R279" i="48"/>
  <c r="Q279" i="48"/>
  <c r="AW278" i="48"/>
  <c r="AU278" i="48"/>
  <c r="AO278" i="48"/>
  <c r="AV278" i="48" s="1"/>
  <c r="AA278" i="48"/>
  <c r="AR278" i="48" s="1"/>
  <c r="P278" i="48"/>
  <c r="W278" i="48" s="1"/>
  <c r="AF278" i="48" s="1"/>
  <c r="AT278" i="48" s="1"/>
  <c r="AW277" i="48"/>
  <c r="AU277" i="48"/>
  <c r="AO277" i="48"/>
  <c r="AA277" i="48"/>
  <c r="AR277" i="48" s="1"/>
  <c r="P277" i="48"/>
  <c r="BC276" i="48"/>
  <c r="BB276" i="48"/>
  <c r="BA276" i="48"/>
  <c r="AZ276" i="48"/>
  <c r="AY276" i="48"/>
  <c r="AX276" i="48"/>
  <c r="AN276" i="48"/>
  <c r="AM276" i="48"/>
  <c r="AL276" i="48"/>
  <c r="AK276" i="48"/>
  <c r="AJ276" i="48"/>
  <c r="AI276" i="48"/>
  <c r="AG276" i="48"/>
  <c r="AD276" i="48"/>
  <c r="Z276" i="48"/>
  <c r="Y276" i="48"/>
  <c r="X276" i="48"/>
  <c r="V276" i="48"/>
  <c r="U276" i="48"/>
  <c r="T276" i="48"/>
  <c r="S276" i="48"/>
  <c r="R276" i="48"/>
  <c r="Q276" i="48"/>
  <c r="AW275" i="48"/>
  <c r="AU275" i="48"/>
  <c r="AO275" i="48"/>
  <c r="AV275" i="48" s="1"/>
  <c r="AA275" i="48"/>
  <c r="AR275" i="48" s="1"/>
  <c r="P275" i="48"/>
  <c r="W275" i="48" s="1"/>
  <c r="AW274" i="48"/>
  <c r="AU274" i="48"/>
  <c r="AO274" i="48"/>
  <c r="AV274" i="48" s="1"/>
  <c r="AA274" i="48"/>
  <c r="AR274" i="48" s="1"/>
  <c r="P274" i="48"/>
  <c r="W274" i="48" s="1"/>
  <c r="AW273" i="48"/>
  <c r="AU273" i="48"/>
  <c r="AO273" i="48"/>
  <c r="AV273" i="48" s="1"/>
  <c r="AA273" i="48"/>
  <c r="AR273" i="48" s="1"/>
  <c r="P273" i="48"/>
  <c r="W273" i="48" s="1"/>
  <c r="AW272" i="48"/>
  <c r="AU272" i="48"/>
  <c r="AO272" i="48"/>
  <c r="AV272" i="48" s="1"/>
  <c r="AA272" i="48"/>
  <c r="P272" i="48"/>
  <c r="W272" i="48" s="1"/>
  <c r="BC271" i="48"/>
  <c r="BB271" i="48"/>
  <c r="BA271" i="48"/>
  <c r="AZ271" i="48"/>
  <c r="AY271" i="48"/>
  <c r="AX271" i="48"/>
  <c r="AN271" i="48"/>
  <c r="AM271" i="48"/>
  <c r="AL271" i="48"/>
  <c r="AK271" i="48"/>
  <c r="AJ271" i="48"/>
  <c r="AI271" i="48"/>
  <c r="AG271" i="48"/>
  <c r="AD271" i="48"/>
  <c r="Z271" i="48"/>
  <c r="Y271" i="48"/>
  <c r="X271" i="48"/>
  <c r="V271" i="48"/>
  <c r="U271" i="48"/>
  <c r="T271" i="48"/>
  <c r="S271" i="48"/>
  <c r="R271" i="48"/>
  <c r="Q271" i="48"/>
  <c r="AW270" i="48"/>
  <c r="AU270" i="48"/>
  <c r="AO270" i="48"/>
  <c r="AV270" i="48" s="1"/>
  <c r="AA270" i="48"/>
  <c r="AR270" i="48" s="1"/>
  <c r="P270" i="48"/>
  <c r="W270" i="48" s="1"/>
  <c r="AC270" i="48" s="1"/>
  <c r="AE270" i="48" s="1"/>
  <c r="AS270" i="48" s="1"/>
  <c r="AW269" i="48"/>
  <c r="AU269" i="48"/>
  <c r="AO269" i="48"/>
  <c r="AV269" i="48" s="1"/>
  <c r="AA269" i="48"/>
  <c r="AR269" i="48" s="1"/>
  <c r="P269" i="48"/>
  <c r="W269" i="48" s="1"/>
  <c r="AW268" i="48"/>
  <c r="AU268" i="48"/>
  <c r="AO268" i="48"/>
  <c r="AV268" i="48" s="1"/>
  <c r="AA268" i="48"/>
  <c r="AR268" i="48" s="1"/>
  <c r="P268" i="48"/>
  <c r="W268" i="48" s="1"/>
  <c r="AC268" i="48" s="1"/>
  <c r="AE268" i="48" s="1"/>
  <c r="AS268" i="48" s="1"/>
  <c r="AW267" i="48"/>
  <c r="AU267" i="48"/>
  <c r="AO267" i="48"/>
  <c r="AA267" i="48"/>
  <c r="AR267" i="48" s="1"/>
  <c r="P267" i="48"/>
  <c r="BC266" i="48"/>
  <c r="BB266" i="48"/>
  <c r="BA266" i="48"/>
  <c r="AZ266" i="48"/>
  <c r="AY266" i="48"/>
  <c r="AX266" i="48"/>
  <c r="AN266" i="48"/>
  <c r="AM266" i="48"/>
  <c r="AL266" i="48"/>
  <c r="AK266" i="48"/>
  <c r="AJ266" i="48"/>
  <c r="AI266" i="48"/>
  <c r="AG266" i="48"/>
  <c r="AD266" i="48"/>
  <c r="Z266" i="48"/>
  <c r="Y266" i="48"/>
  <c r="X266" i="48"/>
  <c r="V266" i="48"/>
  <c r="U266" i="48"/>
  <c r="T266" i="48"/>
  <c r="S266" i="48"/>
  <c r="R266" i="48"/>
  <c r="Q266" i="48"/>
  <c r="AW265" i="48"/>
  <c r="AW266" i="48" s="1"/>
  <c r="AU265" i="48"/>
  <c r="AU266" i="48" s="1"/>
  <c r="AO265" i="48"/>
  <c r="AO266" i="48" s="1"/>
  <c r="AA265" i="48"/>
  <c r="AA266" i="48" s="1"/>
  <c r="P265" i="48"/>
  <c r="P266" i="48" s="1"/>
  <c r="BC264" i="48"/>
  <c r="BB264" i="48"/>
  <c r="BA264" i="48"/>
  <c r="AZ264" i="48"/>
  <c r="AY264" i="48"/>
  <c r="AX264" i="48"/>
  <c r="AN264" i="48"/>
  <c r="AM264" i="48"/>
  <c r="AL264" i="48"/>
  <c r="AK264" i="48"/>
  <c r="AJ264" i="48"/>
  <c r="AI264" i="48"/>
  <c r="AG264" i="48"/>
  <c r="AD264" i="48"/>
  <c r="Z264" i="48"/>
  <c r="Y264" i="48"/>
  <c r="X264" i="48"/>
  <c r="V264" i="48"/>
  <c r="U264" i="48"/>
  <c r="T264" i="48"/>
  <c r="S264" i="48"/>
  <c r="R264" i="48"/>
  <c r="Q264" i="48"/>
  <c r="AW263" i="48"/>
  <c r="AU263" i="48"/>
  <c r="AO263" i="48"/>
  <c r="AV263" i="48" s="1"/>
  <c r="AA263" i="48"/>
  <c r="AR263" i="48" s="1"/>
  <c r="P263" i="48"/>
  <c r="W263" i="48" s="1"/>
  <c r="AQ263" i="48" s="1"/>
  <c r="AW262" i="48"/>
  <c r="AU262" i="48"/>
  <c r="AO262" i="48"/>
  <c r="AV262" i="48" s="1"/>
  <c r="AA262" i="48"/>
  <c r="AR262" i="48" s="1"/>
  <c r="P262" i="48"/>
  <c r="W262" i="48" s="1"/>
  <c r="AQ262" i="48" s="1"/>
  <c r="AW261" i="48"/>
  <c r="AU261" i="48"/>
  <c r="AO261" i="48"/>
  <c r="AV261" i="48" s="1"/>
  <c r="AA261" i="48"/>
  <c r="AR261" i="48" s="1"/>
  <c r="P261" i="48"/>
  <c r="W261" i="48" s="1"/>
  <c r="AW260" i="48"/>
  <c r="AU260" i="48"/>
  <c r="AO260" i="48"/>
  <c r="AV260" i="48" s="1"/>
  <c r="AA260" i="48"/>
  <c r="P260" i="48"/>
  <c r="W260" i="48" s="1"/>
  <c r="AW259" i="48"/>
  <c r="AU259" i="48"/>
  <c r="AO259" i="48"/>
  <c r="AV259" i="48" s="1"/>
  <c r="AA259" i="48"/>
  <c r="AR259" i="48" s="1"/>
  <c r="P259" i="48"/>
  <c r="W259" i="48" s="1"/>
  <c r="AW258" i="48"/>
  <c r="AU258" i="48"/>
  <c r="AO258" i="48"/>
  <c r="AV258" i="48" s="1"/>
  <c r="AA258" i="48"/>
  <c r="AR258" i="48" s="1"/>
  <c r="P258" i="48"/>
  <c r="W258" i="48" s="1"/>
  <c r="AW257" i="48"/>
  <c r="AU257" i="48"/>
  <c r="AO257" i="48"/>
  <c r="AV257" i="48" s="1"/>
  <c r="AA257" i="48"/>
  <c r="AR257" i="48" s="1"/>
  <c r="P257" i="48"/>
  <c r="W257" i="48" s="1"/>
  <c r="AF257" i="48" s="1"/>
  <c r="BC256" i="48"/>
  <c r="BB256" i="48"/>
  <c r="BA256" i="48"/>
  <c r="AZ256" i="48"/>
  <c r="AY256" i="48"/>
  <c r="AX256" i="48"/>
  <c r="AN256" i="48"/>
  <c r="AM256" i="48"/>
  <c r="AL256" i="48"/>
  <c r="AK256" i="48"/>
  <c r="AJ256" i="48"/>
  <c r="AI256" i="48"/>
  <c r="AG256" i="48"/>
  <c r="AD256" i="48"/>
  <c r="Z256" i="48"/>
  <c r="Y256" i="48"/>
  <c r="X256" i="48"/>
  <c r="V256" i="48"/>
  <c r="U256" i="48"/>
  <c r="T256" i="48"/>
  <c r="S256" i="48"/>
  <c r="R256" i="48"/>
  <c r="Q256" i="48"/>
  <c r="AW255" i="48"/>
  <c r="AU255" i="48"/>
  <c r="AO255" i="48"/>
  <c r="AV255" i="48" s="1"/>
  <c r="AA255" i="48"/>
  <c r="AR255" i="48" s="1"/>
  <c r="P255" i="48"/>
  <c r="W255" i="48" s="1"/>
  <c r="AW254" i="48"/>
  <c r="AU254" i="48"/>
  <c r="AO254" i="48"/>
  <c r="AV254" i="48" s="1"/>
  <c r="AA254" i="48"/>
  <c r="AR254" i="48" s="1"/>
  <c r="P254" i="48"/>
  <c r="W254" i="48" s="1"/>
  <c r="AW253" i="48"/>
  <c r="AU253" i="48"/>
  <c r="AO253" i="48"/>
  <c r="AA253" i="48"/>
  <c r="AR253" i="48" s="1"/>
  <c r="P253" i="48"/>
  <c r="BC252" i="48"/>
  <c r="BB252" i="48"/>
  <c r="BA252" i="48"/>
  <c r="AZ252" i="48"/>
  <c r="AY252" i="48"/>
  <c r="AX252" i="48"/>
  <c r="AN252" i="48"/>
  <c r="AM252" i="48"/>
  <c r="AL252" i="48"/>
  <c r="AK252" i="48"/>
  <c r="AJ252" i="48"/>
  <c r="AI252" i="48"/>
  <c r="AG252" i="48"/>
  <c r="AD252" i="48"/>
  <c r="Z252" i="48"/>
  <c r="Y252" i="48"/>
  <c r="X252" i="48"/>
  <c r="V252" i="48"/>
  <c r="U252" i="48"/>
  <c r="T252" i="48"/>
  <c r="S252" i="48"/>
  <c r="R252" i="48"/>
  <c r="Q252" i="48"/>
  <c r="AW251" i="48"/>
  <c r="AU251" i="48"/>
  <c r="AO251" i="48"/>
  <c r="AV251" i="48" s="1"/>
  <c r="AA251" i="48"/>
  <c r="AR251" i="48" s="1"/>
  <c r="P251" i="48"/>
  <c r="W251" i="48" s="1"/>
  <c r="AW250" i="48"/>
  <c r="AU250" i="48"/>
  <c r="AO250" i="48"/>
  <c r="AV250" i="48" s="1"/>
  <c r="AA250" i="48"/>
  <c r="P250" i="48"/>
  <c r="W250" i="48" s="1"/>
  <c r="AF250" i="48" s="1"/>
  <c r="AT250" i="48" s="1"/>
  <c r="AW249" i="48"/>
  <c r="AU249" i="48"/>
  <c r="AO249" i="48"/>
  <c r="AV249" i="48" s="1"/>
  <c r="AA249" i="48"/>
  <c r="AR249" i="48" s="1"/>
  <c r="P249" i="48"/>
  <c r="W249" i="48" s="1"/>
  <c r="AW248" i="48"/>
  <c r="AU248" i="48"/>
  <c r="AO248" i="48"/>
  <c r="AV248" i="48" s="1"/>
  <c r="AA248" i="48"/>
  <c r="AR248" i="48" s="1"/>
  <c r="P248" i="48"/>
  <c r="W248" i="48" s="1"/>
  <c r="AF248" i="48" s="1"/>
  <c r="BC247" i="48"/>
  <c r="BB247" i="48"/>
  <c r="BA247" i="48"/>
  <c r="AZ247" i="48"/>
  <c r="AY247" i="48"/>
  <c r="AX247" i="48"/>
  <c r="AN247" i="48"/>
  <c r="AM247" i="48"/>
  <c r="AL247" i="48"/>
  <c r="AK247" i="48"/>
  <c r="AJ247" i="48"/>
  <c r="AI247" i="48"/>
  <c r="AG247" i="48"/>
  <c r="AD247" i="48"/>
  <c r="Z247" i="48"/>
  <c r="Y247" i="48"/>
  <c r="X247" i="48"/>
  <c r="V247" i="48"/>
  <c r="U247" i="48"/>
  <c r="T247" i="48"/>
  <c r="S247" i="48"/>
  <c r="R247" i="48"/>
  <c r="Q247" i="48"/>
  <c r="AW246" i="48"/>
  <c r="AU246" i="48"/>
  <c r="AO246" i="48"/>
  <c r="AV246" i="48" s="1"/>
  <c r="AA246" i="48"/>
  <c r="AR246" i="48" s="1"/>
  <c r="P246" i="48"/>
  <c r="W246" i="48" s="1"/>
  <c r="AW245" i="48"/>
  <c r="AU245" i="48"/>
  <c r="AO245" i="48"/>
  <c r="AV245" i="48" s="1"/>
  <c r="AA245" i="48"/>
  <c r="AR245" i="48" s="1"/>
  <c r="P245" i="48"/>
  <c r="W245" i="48" s="1"/>
  <c r="BC244" i="48"/>
  <c r="BB244" i="48"/>
  <c r="BA244" i="48"/>
  <c r="AZ244" i="48"/>
  <c r="AY244" i="48"/>
  <c r="AX244" i="48"/>
  <c r="AN244" i="48"/>
  <c r="AM244" i="48"/>
  <c r="AL244" i="48"/>
  <c r="AK244" i="48"/>
  <c r="AJ244" i="48"/>
  <c r="AI244" i="48"/>
  <c r="AG244" i="48"/>
  <c r="AD244" i="48"/>
  <c r="Z244" i="48"/>
  <c r="Y244" i="48"/>
  <c r="X244" i="48"/>
  <c r="V244" i="48"/>
  <c r="U244" i="48"/>
  <c r="T244" i="48"/>
  <c r="S244" i="48"/>
  <c r="R244" i="48"/>
  <c r="Q244" i="48"/>
  <c r="AW243" i="48"/>
  <c r="AU243" i="48"/>
  <c r="AO243" i="48"/>
  <c r="AV243" i="48" s="1"/>
  <c r="AA243" i="48"/>
  <c r="AR243" i="48" s="1"/>
  <c r="P243" i="48"/>
  <c r="W243" i="48" s="1"/>
  <c r="AC243" i="48" s="1"/>
  <c r="AE243" i="48" s="1"/>
  <c r="AS243" i="48" s="1"/>
  <c r="AW242" i="48"/>
  <c r="AU242" i="48"/>
  <c r="AO242" i="48"/>
  <c r="AV242" i="48" s="1"/>
  <c r="AA242" i="48"/>
  <c r="AR242" i="48" s="1"/>
  <c r="P242" i="48"/>
  <c r="W242" i="48" s="1"/>
  <c r="AW241" i="48"/>
  <c r="AU241" i="48"/>
  <c r="AO241" i="48"/>
  <c r="AV241" i="48" s="1"/>
  <c r="AA241" i="48"/>
  <c r="P241" i="48"/>
  <c r="W241" i="48" s="1"/>
  <c r="AW240" i="48"/>
  <c r="AU240" i="48"/>
  <c r="AO240" i="48"/>
  <c r="AV240" i="48" s="1"/>
  <c r="AA240" i="48"/>
  <c r="AR240" i="48" s="1"/>
  <c r="P240" i="48"/>
  <c r="W240" i="48" s="1"/>
  <c r="AW239" i="48"/>
  <c r="AU239" i="48"/>
  <c r="AO239" i="48"/>
  <c r="AA239" i="48"/>
  <c r="P239" i="48"/>
  <c r="W239" i="48" s="1"/>
  <c r="BC238" i="48"/>
  <c r="BB238" i="48"/>
  <c r="BA238" i="48"/>
  <c r="AZ238" i="48"/>
  <c r="AY238" i="48"/>
  <c r="AX238" i="48"/>
  <c r="AN238" i="48"/>
  <c r="AM238" i="48"/>
  <c r="AL238" i="48"/>
  <c r="AK238" i="48"/>
  <c r="AJ238" i="48"/>
  <c r="AI238" i="48"/>
  <c r="AG238" i="48"/>
  <c r="AD238" i="48"/>
  <c r="Z238" i="48"/>
  <c r="Y238" i="48"/>
  <c r="X238" i="48"/>
  <c r="V238" i="48"/>
  <c r="U238" i="48"/>
  <c r="T238" i="48"/>
  <c r="S238" i="48"/>
  <c r="R238" i="48"/>
  <c r="Q238" i="48"/>
  <c r="AW237" i="48"/>
  <c r="AU237" i="48"/>
  <c r="AO237" i="48"/>
  <c r="AV237" i="48" s="1"/>
  <c r="AA237" i="48"/>
  <c r="AR237" i="48" s="1"/>
  <c r="P237" i="48"/>
  <c r="W237" i="48" s="1"/>
  <c r="AC237" i="48" s="1"/>
  <c r="AE237" i="48" s="1"/>
  <c r="AS237" i="48" s="1"/>
  <c r="AW236" i="48"/>
  <c r="AU236" i="48"/>
  <c r="AO236" i="48"/>
  <c r="AA236" i="48"/>
  <c r="AR236" i="48" s="1"/>
  <c r="P236" i="48"/>
  <c r="W236" i="48" s="1"/>
  <c r="BC235" i="48"/>
  <c r="BB235" i="48"/>
  <c r="BA235" i="48"/>
  <c r="AZ235" i="48"/>
  <c r="AY235" i="48"/>
  <c r="AX235" i="48"/>
  <c r="AN235" i="48"/>
  <c r="AM235" i="48"/>
  <c r="AL235" i="48"/>
  <c r="AK235" i="48"/>
  <c r="AJ235" i="48"/>
  <c r="AI235" i="48"/>
  <c r="AG235" i="48"/>
  <c r="AD235" i="48"/>
  <c r="Z235" i="48"/>
  <c r="Y235" i="48"/>
  <c r="X235" i="48"/>
  <c r="V235" i="48"/>
  <c r="U235" i="48"/>
  <c r="T235" i="48"/>
  <c r="S235" i="48"/>
  <c r="R235" i="48"/>
  <c r="Q235" i="48"/>
  <c r="AW234" i="48"/>
  <c r="AU234" i="48"/>
  <c r="AO234" i="48"/>
  <c r="AV234" i="48" s="1"/>
  <c r="AA234" i="48"/>
  <c r="AR234" i="48" s="1"/>
  <c r="P234" i="48"/>
  <c r="W234" i="48" s="1"/>
  <c r="AW233" i="48"/>
  <c r="AU233" i="48"/>
  <c r="AO233" i="48"/>
  <c r="AA233" i="48"/>
  <c r="P233" i="48"/>
  <c r="BC232" i="48"/>
  <c r="BB232" i="48"/>
  <c r="BA232" i="48"/>
  <c r="AZ232" i="48"/>
  <c r="AY232" i="48"/>
  <c r="AX232" i="48"/>
  <c r="AN232" i="48"/>
  <c r="AM232" i="48"/>
  <c r="AL232" i="48"/>
  <c r="AK232" i="48"/>
  <c r="AJ232" i="48"/>
  <c r="AI232" i="48"/>
  <c r="AG232" i="48"/>
  <c r="AD232" i="48"/>
  <c r="Z232" i="48"/>
  <c r="Y232" i="48"/>
  <c r="X232" i="48"/>
  <c r="V232" i="48"/>
  <c r="U232" i="48"/>
  <c r="T232" i="48"/>
  <c r="S232" i="48"/>
  <c r="R232" i="48"/>
  <c r="Q232" i="48"/>
  <c r="AW231" i="48"/>
  <c r="AW232" i="48" s="1"/>
  <c r="AU231" i="48"/>
  <c r="AU232" i="48" s="1"/>
  <c r="AO231" i="48"/>
  <c r="AO232" i="48" s="1"/>
  <c r="AA231" i="48"/>
  <c r="AA232" i="48" s="1"/>
  <c r="P231" i="48"/>
  <c r="P232" i="48" s="1"/>
  <c r="BC230" i="48"/>
  <c r="BB230" i="48"/>
  <c r="BA230" i="48"/>
  <c r="AZ230" i="48"/>
  <c r="AY230" i="48"/>
  <c r="AX230" i="48"/>
  <c r="AN230" i="48"/>
  <c r="AM230" i="48"/>
  <c r="AL230" i="48"/>
  <c r="AK230" i="48"/>
  <c r="AJ230" i="48"/>
  <c r="AI230" i="48"/>
  <c r="AG230" i="48"/>
  <c r="AD230" i="48"/>
  <c r="Z230" i="48"/>
  <c r="Y230" i="48"/>
  <c r="X230" i="48"/>
  <c r="V230" i="48"/>
  <c r="U230" i="48"/>
  <c r="T230" i="48"/>
  <c r="S230" i="48"/>
  <c r="R230" i="48"/>
  <c r="Q230" i="48"/>
  <c r="AW229" i="48"/>
  <c r="AU229" i="48"/>
  <c r="AO229" i="48"/>
  <c r="AV229" i="48" s="1"/>
  <c r="AA229" i="48"/>
  <c r="P229" i="48"/>
  <c r="W229" i="48" s="1"/>
  <c r="AW228" i="48"/>
  <c r="AU228" i="48"/>
  <c r="AO228" i="48"/>
  <c r="AV228" i="48" s="1"/>
  <c r="AA228" i="48"/>
  <c r="AR228" i="48" s="1"/>
  <c r="P228" i="48"/>
  <c r="W228" i="48" s="1"/>
  <c r="AC228" i="48" s="1"/>
  <c r="AE228" i="48" s="1"/>
  <c r="AS228" i="48" s="1"/>
  <c r="AW227" i="48"/>
  <c r="AU227" i="48"/>
  <c r="AO227" i="48"/>
  <c r="AV227" i="48" s="1"/>
  <c r="AA227" i="48"/>
  <c r="AR227" i="48" s="1"/>
  <c r="P227" i="48"/>
  <c r="W227" i="48" s="1"/>
  <c r="AQ227" i="48" s="1"/>
  <c r="AW226" i="48"/>
  <c r="AU226" i="48"/>
  <c r="AO226" i="48"/>
  <c r="AA226" i="48"/>
  <c r="AR226" i="48" s="1"/>
  <c r="P226" i="48"/>
  <c r="BC225" i="48"/>
  <c r="BB225" i="48"/>
  <c r="BA225" i="48"/>
  <c r="AZ225" i="48"/>
  <c r="AY225" i="48"/>
  <c r="AX225" i="48"/>
  <c r="AN225" i="48"/>
  <c r="AM225" i="48"/>
  <c r="AL225" i="48"/>
  <c r="AK225" i="48"/>
  <c r="AJ225" i="48"/>
  <c r="AI225" i="48"/>
  <c r="AG225" i="48"/>
  <c r="AD225" i="48"/>
  <c r="Z225" i="48"/>
  <c r="Y225" i="48"/>
  <c r="X225" i="48"/>
  <c r="V225" i="48"/>
  <c r="U225" i="48"/>
  <c r="T225" i="48"/>
  <c r="S225" i="48"/>
  <c r="R225" i="48"/>
  <c r="Q225" i="48"/>
  <c r="AW224" i="48"/>
  <c r="AU224" i="48"/>
  <c r="AO224" i="48"/>
  <c r="AV224" i="48" s="1"/>
  <c r="AA224" i="48"/>
  <c r="AR224" i="48" s="1"/>
  <c r="P224" i="48"/>
  <c r="W224" i="48" s="1"/>
  <c r="AW223" i="48"/>
  <c r="AU223" i="48"/>
  <c r="AO223" i="48"/>
  <c r="AV223" i="48" s="1"/>
  <c r="AA223" i="48"/>
  <c r="AR223" i="48" s="1"/>
  <c r="P223" i="48"/>
  <c r="W223" i="48" s="1"/>
  <c r="AC223" i="48" s="1"/>
  <c r="AE223" i="48" s="1"/>
  <c r="AS223" i="48" s="1"/>
  <c r="AW222" i="48"/>
  <c r="AU222" i="48"/>
  <c r="AO222" i="48"/>
  <c r="AV222" i="48" s="1"/>
  <c r="AA222" i="48"/>
  <c r="AR222" i="48" s="1"/>
  <c r="P222" i="48"/>
  <c r="W222" i="48" s="1"/>
  <c r="AF222" i="48" s="1"/>
  <c r="AT222" i="48" s="1"/>
  <c r="AW221" i="48"/>
  <c r="AU221" i="48"/>
  <c r="AO221" i="48"/>
  <c r="AV221" i="48" s="1"/>
  <c r="AA221" i="48"/>
  <c r="AR221" i="48" s="1"/>
  <c r="P221" i="48"/>
  <c r="W221" i="48" s="1"/>
  <c r="AQ221" i="48" s="1"/>
  <c r="AW220" i="48"/>
  <c r="AU220" i="48"/>
  <c r="AO220" i="48"/>
  <c r="AV220" i="48" s="1"/>
  <c r="AA220" i="48"/>
  <c r="AR220" i="48" s="1"/>
  <c r="P220" i="48"/>
  <c r="W220" i="48" s="1"/>
  <c r="AW219" i="48"/>
  <c r="AU219" i="48"/>
  <c r="AO219" i="48"/>
  <c r="AV219" i="48" s="1"/>
  <c r="AA219" i="48"/>
  <c r="AR219" i="48" s="1"/>
  <c r="P219" i="48"/>
  <c r="BC218" i="48"/>
  <c r="BB218" i="48"/>
  <c r="BA218" i="48"/>
  <c r="AZ218" i="48"/>
  <c r="AY218" i="48"/>
  <c r="AX218" i="48"/>
  <c r="AN218" i="48"/>
  <c r="AM218" i="48"/>
  <c r="AL218" i="48"/>
  <c r="AK218" i="48"/>
  <c r="AJ218" i="48"/>
  <c r="AI218" i="48"/>
  <c r="AG218" i="48"/>
  <c r="AD218" i="48"/>
  <c r="Z218" i="48"/>
  <c r="Y218" i="48"/>
  <c r="X218" i="48"/>
  <c r="V218" i="48"/>
  <c r="U218" i="48"/>
  <c r="T218" i="48"/>
  <c r="S218" i="48"/>
  <c r="R218" i="48"/>
  <c r="Q218" i="48"/>
  <c r="AW217" i="48"/>
  <c r="AU217" i="48"/>
  <c r="AO217" i="48"/>
  <c r="AV217" i="48" s="1"/>
  <c r="AA217" i="48"/>
  <c r="AR217" i="48" s="1"/>
  <c r="P217" i="48"/>
  <c r="W217" i="48" s="1"/>
  <c r="AW216" i="48"/>
  <c r="AU216" i="48"/>
  <c r="AO216" i="48"/>
  <c r="AV216" i="48" s="1"/>
  <c r="AA216" i="48"/>
  <c r="AR216" i="48" s="1"/>
  <c r="P216" i="48"/>
  <c r="W216" i="48" s="1"/>
  <c r="AW215" i="48"/>
  <c r="AU215" i="48"/>
  <c r="AO215" i="48"/>
  <c r="AV215" i="48" s="1"/>
  <c r="AA215" i="48"/>
  <c r="AR215" i="48" s="1"/>
  <c r="P215" i="48"/>
  <c r="W215" i="48" s="1"/>
  <c r="AW214" i="48"/>
  <c r="AU214" i="48"/>
  <c r="AO214" i="48"/>
  <c r="AV214" i="48" s="1"/>
  <c r="AA214" i="48"/>
  <c r="AR214" i="48" s="1"/>
  <c r="P214" i="48"/>
  <c r="W214" i="48" s="1"/>
  <c r="AW213" i="48"/>
  <c r="AU213" i="48"/>
  <c r="AO213" i="48"/>
  <c r="AV213" i="48" s="1"/>
  <c r="AA213" i="48"/>
  <c r="AR213" i="48" s="1"/>
  <c r="P213" i="48"/>
  <c r="W213" i="48" s="1"/>
  <c r="AC213" i="48" s="1"/>
  <c r="BC212" i="48"/>
  <c r="BB212" i="48"/>
  <c r="BA212" i="48"/>
  <c r="AZ212" i="48"/>
  <c r="AY212" i="48"/>
  <c r="AX212" i="48"/>
  <c r="AN212" i="48"/>
  <c r="AM212" i="48"/>
  <c r="AL212" i="48"/>
  <c r="AK212" i="48"/>
  <c r="AJ212" i="48"/>
  <c r="AI212" i="48"/>
  <c r="AG212" i="48"/>
  <c r="AD212" i="48"/>
  <c r="Z212" i="48"/>
  <c r="Y212" i="48"/>
  <c r="X212" i="48"/>
  <c r="V212" i="48"/>
  <c r="U212" i="48"/>
  <c r="T212" i="48"/>
  <c r="S212" i="48"/>
  <c r="R212" i="48"/>
  <c r="Q212" i="48"/>
  <c r="AW211" i="48"/>
  <c r="AU211" i="48"/>
  <c r="AO211" i="48"/>
  <c r="AV211" i="48" s="1"/>
  <c r="AA211" i="48"/>
  <c r="AR211" i="48" s="1"/>
  <c r="P211" i="48"/>
  <c r="W211" i="48" s="1"/>
  <c r="AW210" i="48"/>
  <c r="AU210" i="48"/>
  <c r="AO210" i="48"/>
  <c r="AV210" i="48" s="1"/>
  <c r="AA210" i="48"/>
  <c r="AR210" i="48" s="1"/>
  <c r="P210" i="48"/>
  <c r="W210" i="48" s="1"/>
  <c r="AW209" i="48"/>
  <c r="AU209" i="48"/>
  <c r="AO209" i="48"/>
  <c r="AV209" i="48" s="1"/>
  <c r="AA209" i="48"/>
  <c r="AR209" i="48" s="1"/>
  <c r="P209" i="48"/>
  <c r="W209" i="48" s="1"/>
  <c r="AW208" i="48"/>
  <c r="AU208" i="48"/>
  <c r="AO208" i="48"/>
  <c r="AV208" i="48" s="1"/>
  <c r="AA208" i="48"/>
  <c r="AR208" i="48" s="1"/>
  <c r="P208" i="48"/>
  <c r="W208" i="48" s="1"/>
  <c r="AW207" i="48"/>
  <c r="AU207" i="48"/>
  <c r="AO207" i="48"/>
  <c r="AA207" i="48"/>
  <c r="P207" i="48"/>
  <c r="W207" i="48" s="1"/>
  <c r="AQ207" i="48" s="1"/>
  <c r="BC206" i="48"/>
  <c r="BB206" i="48"/>
  <c r="BA206" i="48"/>
  <c r="AZ206" i="48"/>
  <c r="AY206" i="48"/>
  <c r="AX206" i="48"/>
  <c r="AN206" i="48"/>
  <c r="AM206" i="48"/>
  <c r="AL206" i="48"/>
  <c r="AK206" i="48"/>
  <c r="AJ206" i="48"/>
  <c r="AI206" i="48"/>
  <c r="AG206" i="48"/>
  <c r="AD206" i="48"/>
  <c r="Z206" i="48"/>
  <c r="Y206" i="48"/>
  <c r="X206" i="48"/>
  <c r="V206" i="48"/>
  <c r="U206" i="48"/>
  <c r="T206" i="48"/>
  <c r="S206" i="48"/>
  <c r="R206" i="48"/>
  <c r="Q206" i="48"/>
  <c r="AW205" i="48"/>
  <c r="AU205" i="48"/>
  <c r="AO205" i="48"/>
  <c r="AV205" i="48" s="1"/>
  <c r="AA205" i="48"/>
  <c r="AR205" i="48" s="1"/>
  <c r="P205" i="48"/>
  <c r="W205" i="48" s="1"/>
  <c r="AF205" i="48" s="1"/>
  <c r="AT205" i="48" s="1"/>
  <c r="AW204" i="48"/>
  <c r="AU204" i="48"/>
  <c r="AO204" i="48"/>
  <c r="AV204" i="48" s="1"/>
  <c r="AA204" i="48"/>
  <c r="AR204" i="48" s="1"/>
  <c r="P204" i="48"/>
  <c r="W204" i="48" s="1"/>
  <c r="AW203" i="48"/>
  <c r="AU203" i="48"/>
  <c r="AO203" i="48"/>
  <c r="AA203" i="48"/>
  <c r="AR203" i="48" s="1"/>
  <c r="P203" i="48"/>
  <c r="W203" i="48" s="1"/>
  <c r="AC203" i="48" s="1"/>
  <c r="AE203" i="48" s="1"/>
  <c r="AS203" i="48" s="1"/>
  <c r="AW202" i="48"/>
  <c r="AU202" i="48"/>
  <c r="AO202" i="48"/>
  <c r="AV202" i="48" s="1"/>
  <c r="AA202" i="48"/>
  <c r="AR202" i="48" s="1"/>
  <c r="P202" i="48"/>
  <c r="W202" i="48" s="1"/>
  <c r="AF202" i="48" s="1"/>
  <c r="AT202" i="48" s="1"/>
  <c r="AW201" i="48"/>
  <c r="AU201" i="48"/>
  <c r="AO201" i="48"/>
  <c r="AV201" i="48" s="1"/>
  <c r="AA201" i="48"/>
  <c r="P201" i="48"/>
  <c r="BC200" i="48"/>
  <c r="BB200" i="48"/>
  <c r="BA200" i="48"/>
  <c r="AZ200" i="48"/>
  <c r="AY200" i="48"/>
  <c r="AX200" i="48"/>
  <c r="AN200" i="48"/>
  <c r="AM200" i="48"/>
  <c r="AL200" i="48"/>
  <c r="AK200" i="48"/>
  <c r="AJ200" i="48"/>
  <c r="AI200" i="48"/>
  <c r="AG200" i="48"/>
  <c r="AD200" i="48"/>
  <c r="Z200" i="48"/>
  <c r="Y200" i="48"/>
  <c r="X200" i="48"/>
  <c r="V200" i="48"/>
  <c r="U200" i="48"/>
  <c r="T200" i="48"/>
  <c r="S200" i="48"/>
  <c r="R200" i="48"/>
  <c r="Q200" i="48"/>
  <c r="AW199" i="48"/>
  <c r="AU199" i="48"/>
  <c r="AO199" i="48"/>
  <c r="AV199" i="48" s="1"/>
  <c r="AA199" i="48"/>
  <c r="AR199" i="48" s="1"/>
  <c r="P199" i="48"/>
  <c r="W199" i="48" s="1"/>
  <c r="AW198" i="48"/>
  <c r="AU198" i="48"/>
  <c r="AO198" i="48"/>
  <c r="AV198" i="48" s="1"/>
  <c r="AA198" i="48"/>
  <c r="AR198" i="48" s="1"/>
  <c r="P198" i="48"/>
  <c r="W198" i="48" s="1"/>
  <c r="AC198" i="48" s="1"/>
  <c r="AE198" i="48" s="1"/>
  <c r="AS198" i="48" s="1"/>
  <c r="AW197" i="48"/>
  <c r="AU197" i="48"/>
  <c r="AO197" i="48"/>
  <c r="AV197" i="48" s="1"/>
  <c r="AA197" i="48"/>
  <c r="AR197" i="48" s="1"/>
  <c r="P197" i="48"/>
  <c r="W197" i="48" s="1"/>
  <c r="AQ197" i="48" s="1"/>
  <c r="AW196" i="48"/>
  <c r="AU196" i="48"/>
  <c r="AO196" i="48"/>
  <c r="AV196" i="48" s="1"/>
  <c r="AA196" i="48"/>
  <c r="AR196" i="48" s="1"/>
  <c r="P196" i="48"/>
  <c r="W196" i="48" s="1"/>
  <c r="AW195" i="48"/>
  <c r="AU195" i="48"/>
  <c r="AO195" i="48"/>
  <c r="AV195" i="48" s="1"/>
  <c r="AA195" i="48"/>
  <c r="AR195" i="48" s="1"/>
  <c r="P195" i="48"/>
  <c r="W195" i="48" s="1"/>
  <c r="AC195" i="48" s="1"/>
  <c r="BC194" i="48"/>
  <c r="BB194" i="48"/>
  <c r="BA194" i="48"/>
  <c r="AZ194" i="48"/>
  <c r="AY194" i="48"/>
  <c r="AX194" i="48"/>
  <c r="AN194" i="48"/>
  <c r="AM194" i="48"/>
  <c r="AL194" i="48"/>
  <c r="AK194" i="48"/>
  <c r="AJ194" i="48"/>
  <c r="AI194" i="48"/>
  <c r="AG194" i="48"/>
  <c r="AD194" i="48"/>
  <c r="Z194" i="48"/>
  <c r="Y194" i="48"/>
  <c r="X194" i="48"/>
  <c r="V194" i="48"/>
  <c r="U194" i="48"/>
  <c r="T194" i="48"/>
  <c r="S194" i="48"/>
  <c r="R194" i="48"/>
  <c r="Q194" i="48"/>
  <c r="AW193" i="48"/>
  <c r="AU193" i="48"/>
  <c r="AO193" i="48"/>
  <c r="AV193" i="48" s="1"/>
  <c r="AA193" i="48"/>
  <c r="AR193" i="48" s="1"/>
  <c r="P193" i="48"/>
  <c r="W193" i="48" s="1"/>
  <c r="AC193" i="48" s="1"/>
  <c r="AE193" i="48" s="1"/>
  <c r="AS193" i="48" s="1"/>
  <c r="AW192" i="48"/>
  <c r="AU192" i="48"/>
  <c r="AO192" i="48"/>
  <c r="AV192" i="48" s="1"/>
  <c r="AA192" i="48"/>
  <c r="AR192" i="48" s="1"/>
  <c r="P192" i="48"/>
  <c r="W192" i="48" s="1"/>
  <c r="AW191" i="48"/>
  <c r="AU191" i="48"/>
  <c r="AO191" i="48"/>
  <c r="AV191" i="48" s="1"/>
  <c r="AA191" i="48"/>
  <c r="AR191" i="48" s="1"/>
  <c r="P191" i="48"/>
  <c r="W191" i="48" s="1"/>
  <c r="AW190" i="48"/>
  <c r="AU190" i="48"/>
  <c r="AO190" i="48"/>
  <c r="AV190" i="48" s="1"/>
  <c r="AA190" i="48"/>
  <c r="AR190" i="48" s="1"/>
  <c r="P190" i="48"/>
  <c r="W190" i="48" s="1"/>
  <c r="AW189" i="48"/>
  <c r="AU189" i="48"/>
  <c r="AO189" i="48"/>
  <c r="AA189" i="48"/>
  <c r="AR189" i="48" s="1"/>
  <c r="P189" i="48"/>
  <c r="BC188" i="48"/>
  <c r="BB188" i="48"/>
  <c r="BA188" i="48"/>
  <c r="AZ188" i="48"/>
  <c r="AY188" i="48"/>
  <c r="AX188" i="48"/>
  <c r="AN188" i="48"/>
  <c r="AM188" i="48"/>
  <c r="AL188" i="48"/>
  <c r="AK188" i="48"/>
  <c r="AJ188" i="48"/>
  <c r="AI188" i="48"/>
  <c r="AG188" i="48"/>
  <c r="AD188" i="48"/>
  <c r="Z188" i="48"/>
  <c r="Y188" i="48"/>
  <c r="X188" i="48"/>
  <c r="V188" i="48"/>
  <c r="U188" i="48"/>
  <c r="T188" i="48"/>
  <c r="S188" i="48"/>
  <c r="R188" i="48"/>
  <c r="Q188" i="48"/>
  <c r="AW187" i="48"/>
  <c r="AU187" i="48"/>
  <c r="AO187" i="48"/>
  <c r="AV187" i="48" s="1"/>
  <c r="AA187" i="48"/>
  <c r="AR187" i="48" s="1"/>
  <c r="P187" i="48"/>
  <c r="W187" i="48" s="1"/>
  <c r="AQ187" i="48" s="1"/>
  <c r="AW186" i="48"/>
  <c r="AU186" i="48"/>
  <c r="AO186" i="48"/>
  <c r="AV186" i="48" s="1"/>
  <c r="AA186" i="48"/>
  <c r="AR186" i="48" s="1"/>
  <c r="P186" i="48"/>
  <c r="W186" i="48" s="1"/>
  <c r="AW185" i="48"/>
  <c r="AU185" i="48"/>
  <c r="AO185" i="48"/>
  <c r="AV185" i="48" s="1"/>
  <c r="AA185" i="48"/>
  <c r="AR185" i="48" s="1"/>
  <c r="P185" i="48"/>
  <c r="W185" i="48" s="1"/>
  <c r="AC185" i="48" s="1"/>
  <c r="AE185" i="48" s="1"/>
  <c r="AS185" i="48" s="1"/>
  <c r="AW184" i="48"/>
  <c r="AU184" i="48"/>
  <c r="AO184" i="48"/>
  <c r="AV184" i="48" s="1"/>
  <c r="AA184" i="48"/>
  <c r="AR184" i="48" s="1"/>
  <c r="P184" i="48"/>
  <c r="W184" i="48" s="1"/>
  <c r="AC184" i="48" s="1"/>
  <c r="AE184" i="48" s="1"/>
  <c r="AS184" i="48" s="1"/>
  <c r="AW183" i="48"/>
  <c r="AU183" i="48"/>
  <c r="AO183" i="48"/>
  <c r="AV183" i="48" s="1"/>
  <c r="AA183" i="48"/>
  <c r="AR183" i="48" s="1"/>
  <c r="P183" i="48"/>
  <c r="W183" i="48" s="1"/>
  <c r="AF183" i="48" s="1"/>
  <c r="AT183" i="48" s="1"/>
  <c r="AW182" i="48"/>
  <c r="AU182" i="48"/>
  <c r="AO182" i="48"/>
  <c r="AV182" i="48" s="1"/>
  <c r="AA182" i="48"/>
  <c r="P182" i="48"/>
  <c r="W182" i="48" s="1"/>
  <c r="AF182" i="48" s="1"/>
  <c r="AT182" i="48" s="1"/>
  <c r="BC181" i="48"/>
  <c r="BB181" i="48"/>
  <c r="BA181" i="48"/>
  <c r="AZ181" i="48"/>
  <c r="AY181" i="48"/>
  <c r="AX181" i="48"/>
  <c r="AN181" i="48"/>
  <c r="AM181" i="48"/>
  <c r="AL181" i="48"/>
  <c r="AK181" i="48"/>
  <c r="AJ181" i="48"/>
  <c r="AI181" i="48"/>
  <c r="AG181" i="48"/>
  <c r="AD181" i="48"/>
  <c r="Z181" i="48"/>
  <c r="Y181" i="48"/>
  <c r="X181" i="48"/>
  <c r="V181" i="48"/>
  <c r="U181" i="48"/>
  <c r="T181" i="48"/>
  <c r="S181" i="48"/>
  <c r="R181" i="48"/>
  <c r="Q181" i="48"/>
  <c r="AW180" i="48"/>
  <c r="AU180" i="48"/>
  <c r="AO180" i="48"/>
  <c r="AV180" i="48" s="1"/>
  <c r="AA180" i="48"/>
  <c r="AR180" i="48" s="1"/>
  <c r="P180" i="48"/>
  <c r="W180" i="48" s="1"/>
  <c r="AW179" i="48"/>
  <c r="AU179" i="48"/>
  <c r="AO179" i="48"/>
  <c r="AV179" i="48" s="1"/>
  <c r="AA179" i="48"/>
  <c r="AR179" i="48" s="1"/>
  <c r="P179" i="48"/>
  <c r="AW178" i="48"/>
  <c r="AU178" i="48"/>
  <c r="AO178" i="48"/>
  <c r="AV178" i="48" s="1"/>
  <c r="AA178" i="48"/>
  <c r="AR178" i="48" s="1"/>
  <c r="P178" i="48"/>
  <c r="W178" i="48" s="1"/>
  <c r="AQ178" i="48" s="1"/>
  <c r="AW177" i="48"/>
  <c r="AU177" i="48"/>
  <c r="AO177" i="48"/>
  <c r="AV177" i="48" s="1"/>
  <c r="AA177" i="48"/>
  <c r="AR177" i="48" s="1"/>
  <c r="P177" i="48"/>
  <c r="W177" i="48" s="1"/>
  <c r="AW176" i="48"/>
  <c r="AU176" i="48"/>
  <c r="AO176" i="48"/>
  <c r="AV176" i="48" s="1"/>
  <c r="AA176" i="48"/>
  <c r="AR176" i="48" s="1"/>
  <c r="P176" i="48"/>
  <c r="W176" i="48" s="1"/>
  <c r="AC176" i="48" s="1"/>
  <c r="BC175" i="48"/>
  <c r="BB175" i="48"/>
  <c r="BA175" i="48"/>
  <c r="AZ175" i="48"/>
  <c r="AY175" i="48"/>
  <c r="AX175" i="48"/>
  <c r="AN175" i="48"/>
  <c r="AM175" i="48"/>
  <c r="AL175" i="48"/>
  <c r="AK175" i="48"/>
  <c r="AJ175" i="48"/>
  <c r="AI175" i="48"/>
  <c r="AG175" i="48"/>
  <c r="AD175" i="48"/>
  <c r="Z175" i="48"/>
  <c r="Y175" i="48"/>
  <c r="X175" i="48"/>
  <c r="V175" i="48"/>
  <c r="U175" i="48"/>
  <c r="T175" i="48"/>
  <c r="S175" i="48"/>
  <c r="R175" i="48"/>
  <c r="Q175" i="48"/>
  <c r="AW174" i="48"/>
  <c r="AU174" i="48"/>
  <c r="AO174" i="48"/>
  <c r="AV174" i="48" s="1"/>
  <c r="AA174" i="48"/>
  <c r="AR174" i="48" s="1"/>
  <c r="P174" i="48"/>
  <c r="W174" i="48" s="1"/>
  <c r="AF174" i="48" s="1"/>
  <c r="AT174" i="48" s="1"/>
  <c r="AW173" i="48"/>
  <c r="AU173" i="48"/>
  <c r="AO173" i="48"/>
  <c r="AV173" i="48" s="1"/>
  <c r="AA173" i="48"/>
  <c r="AR173" i="48" s="1"/>
  <c r="P173" i="48"/>
  <c r="W173" i="48" s="1"/>
  <c r="AF173" i="48" s="1"/>
  <c r="AT173" i="48" s="1"/>
  <c r="AW172" i="48"/>
  <c r="AU172" i="48"/>
  <c r="AO172" i="48"/>
  <c r="AV172" i="48" s="1"/>
  <c r="AA172" i="48"/>
  <c r="AR172" i="48" s="1"/>
  <c r="P172" i="48"/>
  <c r="W172" i="48" s="1"/>
  <c r="AQ172" i="48" s="1"/>
  <c r="AW171" i="48"/>
  <c r="AU171" i="48"/>
  <c r="AO171" i="48"/>
  <c r="AV171" i="48" s="1"/>
  <c r="AA171" i="48"/>
  <c r="AR171" i="48" s="1"/>
  <c r="P171" i="48"/>
  <c r="W171" i="48" s="1"/>
  <c r="AW170" i="48"/>
  <c r="AU170" i="48"/>
  <c r="AO170" i="48"/>
  <c r="AA170" i="48"/>
  <c r="AR170" i="48" s="1"/>
  <c r="P170" i="48"/>
  <c r="W170" i="48" s="1"/>
  <c r="BC169" i="48"/>
  <c r="BB169" i="48"/>
  <c r="BA169" i="48"/>
  <c r="AZ169" i="48"/>
  <c r="AY169" i="48"/>
  <c r="AX169" i="48"/>
  <c r="AN169" i="48"/>
  <c r="AM169" i="48"/>
  <c r="AL169" i="48"/>
  <c r="AK169" i="48"/>
  <c r="AJ169" i="48"/>
  <c r="AI169" i="48"/>
  <c r="AG169" i="48"/>
  <c r="AD169" i="48"/>
  <c r="Z169" i="48"/>
  <c r="Y169" i="48"/>
  <c r="X169" i="48"/>
  <c r="V169" i="48"/>
  <c r="U169" i="48"/>
  <c r="T169" i="48"/>
  <c r="S169" i="48"/>
  <c r="R169" i="48"/>
  <c r="Q169" i="48"/>
  <c r="AW168" i="48"/>
  <c r="AU168" i="48"/>
  <c r="AO168" i="48"/>
  <c r="AV168" i="48" s="1"/>
  <c r="AA168" i="48"/>
  <c r="AR168" i="48" s="1"/>
  <c r="P168" i="48"/>
  <c r="W168" i="48" s="1"/>
  <c r="AQ168" i="48" s="1"/>
  <c r="AW167" i="48"/>
  <c r="AU167" i="48"/>
  <c r="AO167" i="48"/>
  <c r="AV167" i="48" s="1"/>
  <c r="AA167" i="48"/>
  <c r="P167" i="48"/>
  <c r="W167" i="48" s="1"/>
  <c r="AW166" i="48"/>
  <c r="AU166" i="48"/>
  <c r="AO166" i="48"/>
  <c r="AV166" i="48" s="1"/>
  <c r="AA166" i="48"/>
  <c r="AR166" i="48" s="1"/>
  <c r="P166" i="48"/>
  <c r="W166" i="48" s="1"/>
  <c r="AC166" i="48" s="1"/>
  <c r="AE166" i="48" s="1"/>
  <c r="AS166" i="48" s="1"/>
  <c r="AW165" i="48"/>
  <c r="AU165" i="48"/>
  <c r="AO165" i="48"/>
  <c r="AV165" i="48" s="1"/>
  <c r="AA165" i="48"/>
  <c r="AR165" i="48" s="1"/>
  <c r="P165" i="48"/>
  <c r="W165" i="48" s="1"/>
  <c r="AC165" i="48" s="1"/>
  <c r="AE165" i="48" s="1"/>
  <c r="AS165" i="48" s="1"/>
  <c r="AW164" i="48"/>
  <c r="AU164" i="48"/>
  <c r="AO164" i="48"/>
  <c r="AV164" i="48" s="1"/>
  <c r="AA164" i="48"/>
  <c r="AR164" i="48" s="1"/>
  <c r="P164" i="48"/>
  <c r="W164" i="48" s="1"/>
  <c r="AF164" i="48" s="1"/>
  <c r="AT164" i="48" s="1"/>
  <c r="AW163" i="48"/>
  <c r="AU163" i="48"/>
  <c r="AO163" i="48"/>
  <c r="AA163" i="48"/>
  <c r="P163" i="48"/>
  <c r="W163" i="48" s="1"/>
  <c r="AQ163" i="48" s="1"/>
  <c r="BC162" i="48"/>
  <c r="BB162" i="48"/>
  <c r="BA162" i="48"/>
  <c r="AZ162" i="48"/>
  <c r="AY162" i="48"/>
  <c r="AX162" i="48"/>
  <c r="AN162" i="48"/>
  <c r="AM162" i="48"/>
  <c r="AL162" i="48"/>
  <c r="AK162" i="48"/>
  <c r="AJ162" i="48"/>
  <c r="AI162" i="48"/>
  <c r="AG162" i="48"/>
  <c r="AD162" i="48"/>
  <c r="Z162" i="48"/>
  <c r="Y162" i="48"/>
  <c r="X162" i="48"/>
  <c r="V162" i="48"/>
  <c r="U162" i="48"/>
  <c r="T162" i="48"/>
  <c r="S162" i="48"/>
  <c r="R162" i="48"/>
  <c r="Q162" i="48"/>
  <c r="AW161" i="48"/>
  <c r="AU161" i="48"/>
  <c r="AO161" i="48"/>
  <c r="AV161" i="48" s="1"/>
  <c r="AA161" i="48"/>
  <c r="AR161" i="48" s="1"/>
  <c r="P161" i="48"/>
  <c r="W161" i="48" s="1"/>
  <c r="AC161" i="48" s="1"/>
  <c r="AE161" i="48" s="1"/>
  <c r="AS161" i="48" s="1"/>
  <c r="AW160" i="48"/>
  <c r="AU160" i="48"/>
  <c r="AO160" i="48"/>
  <c r="AV160" i="48" s="1"/>
  <c r="AA160" i="48"/>
  <c r="AR160" i="48" s="1"/>
  <c r="P160" i="48"/>
  <c r="W160" i="48" s="1"/>
  <c r="AW159" i="48"/>
  <c r="AU159" i="48"/>
  <c r="AO159" i="48"/>
  <c r="AV159" i="48" s="1"/>
  <c r="AA159" i="48"/>
  <c r="P159" i="48"/>
  <c r="W159" i="48" s="1"/>
  <c r="AC159" i="48" s="1"/>
  <c r="AE159" i="48" s="1"/>
  <c r="AS159" i="48" s="1"/>
  <c r="AW158" i="48"/>
  <c r="AU158" i="48"/>
  <c r="AO158" i="48"/>
  <c r="AV158" i="48" s="1"/>
  <c r="AA158" i="48"/>
  <c r="AR158" i="48" s="1"/>
  <c r="P158" i="48"/>
  <c r="W158" i="48" s="1"/>
  <c r="AQ158" i="48" s="1"/>
  <c r="AW157" i="48"/>
  <c r="AU157" i="48"/>
  <c r="AO157" i="48"/>
  <c r="AV157" i="48" s="1"/>
  <c r="AA157" i="48"/>
  <c r="AR157" i="48" s="1"/>
  <c r="P157" i="48"/>
  <c r="W157" i="48" s="1"/>
  <c r="AW156" i="48"/>
  <c r="AU156" i="48"/>
  <c r="AO156" i="48"/>
  <c r="AA156" i="48"/>
  <c r="AR156" i="48" s="1"/>
  <c r="P156" i="48"/>
  <c r="W156" i="48" s="1"/>
  <c r="BC155" i="48"/>
  <c r="BB155" i="48"/>
  <c r="BA155" i="48"/>
  <c r="AZ155" i="48"/>
  <c r="AY155" i="48"/>
  <c r="AX155" i="48"/>
  <c r="AN155" i="48"/>
  <c r="AM155" i="48"/>
  <c r="AL155" i="48"/>
  <c r="AK155" i="48"/>
  <c r="AJ155" i="48"/>
  <c r="AI155" i="48"/>
  <c r="AG155" i="48"/>
  <c r="AD155" i="48"/>
  <c r="Z155" i="48"/>
  <c r="Y155" i="48"/>
  <c r="X155" i="48"/>
  <c r="V155" i="48"/>
  <c r="U155" i="48"/>
  <c r="T155" i="48"/>
  <c r="S155" i="48"/>
  <c r="R155" i="48"/>
  <c r="Q155" i="48"/>
  <c r="AW154" i="48"/>
  <c r="AU154" i="48"/>
  <c r="AO154" i="48"/>
  <c r="AV154" i="48" s="1"/>
  <c r="AA154" i="48"/>
  <c r="AR154" i="48" s="1"/>
  <c r="P154" i="48"/>
  <c r="W154" i="48" s="1"/>
  <c r="AW153" i="48"/>
  <c r="AU153" i="48"/>
  <c r="AO153" i="48"/>
  <c r="AV153" i="48" s="1"/>
  <c r="AA153" i="48"/>
  <c r="AR153" i="48" s="1"/>
  <c r="P153" i="48"/>
  <c r="W153" i="48" s="1"/>
  <c r="AC153" i="48" s="1"/>
  <c r="AE153" i="48" s="1"/>
  <c r="AS153" i="48" s="1"/>
  <c r="AW152" i="48"/>
  <c r="AU152" i="48"/>
  <c r="AO152" i="48"/>
  <c r="AV152" i="48" s="1"/>
  <c r="AA152" i="48"/>
  <c r="AR152" i="48" s="1"/>
  <c r="P152" i="48"/>
  <c r="W152" i="48" s="1"/>
  <c r="AC152" i="48" s="1"/>
  <c r="AE152" i="48" s="1"/>
  <c r="AS152" i="48" s="1"/>
  <c r="AW151" i="48"/>
  <c r="AU151" i="48"/>
  <c r="AO151" i="48"/>
  <c r="AV151" i="48" s="1"/>
  <c r="AA151" i="48"/>
  <c r="AR151" i="48" s="1"/>
  <c r="P151" i="48"/>
  <c r="AW150" i="48"/>
  <c r="AU150" i="48"/>
  <c r="AO150" i="48"/>
  <c r="AV150" i="48" s="1"/>
  <c r="AA150" i="48"/>
  <c r="P150" i="48"/>
  <c r="W150" i="48" s="1"/>
  <c r="AQ150" i="48" s="1"/>
  <c r="BC149" i="48"/>
  <c r="BB149" i="48"/>
  <c r="BA149" i="48"/>
  <c r="AZ149" i="48"/>
  <c r="AY149" i="48"/>
  <c r="AX149" i="48"/>
  <c r="AN149" i="48"/>
  <c r="AM149" i="48"/>
  <c r="AL149" i="48"/>
  <c r="AK149" i="48"/>
  <c r="AJ149" i="48"/>
  <c r="AI149" i="48"/>
  <c r="AG149" i="48"/>
  <c r="AD149" i="48"/>
  <c r="Z149" i="48"/>
  <c r="Y149" i="48"/>
  <c r="X149" i="48"/>
  <c r="V149" i="48"/>
  <c r="U149" i="48"/>
  <c r="T149" i="48"/>
  <c r="S149" i="48"/>
  <c r="R149" i="48"/>
  <c r="Q149" i="48"/>
  <c r="AW148" i="48"/>
  <c r="AU148" i="48"/>
  <c r="AO148" i="48"/>
  <c r="AV148" i="48" s="1"/>
  <c r="AA148" i="48"/>
  <c r="AR148" i="48" s="1"/>
  <c r="P148" i="48"/>
  <c r="W148" i="48" s="1"/>
  <c r="AW147" i="48"/>
  <c r="AU147" i="48"/>
  <c r="AO147" i="48"/>
  <c r="AV147" i="48" s="1"/>
  <c r="AA147" i="48"/>
  <c r="AR147" i="48" s="1"/>
  <c r="P147" i="48"/>
  <c r="W147" i="48" s="1"/>
  <c r="AW146" i="48"/>
  <c r="AU146" i="48"/>
  <c r="AO146" i="48"/>
  <c r="AV146" i="48" s="1"/>
  <c r="AA146" i="48"/>
  <c r="AR146" i="48" s="1"/>
  <c r="P146" i="48"/>
  <c r="W146" i="48" s="1"/>
  <c r="AW145" i="48"/>
  <c r="AU145" i="48"/>
  <c r="AO145" i="48"/>
  <c r="AV145" i="48" s="1"/>
  <c r="AA145" i="48"/>
  <c r="AR145" i="48" s="1"/>
  <c r="P145" i="48"/>
  <c r="W145" i="48" s="1"/>
  <c r="AF145" i="48" s="1"/>
  <c r="AT145" i="48" s="1"/>
  <c r="AW144" i="48"/>
  <c r="AU144" i="48"/>
  <c r="AO144" i="48"/>
  <c r="AV144" i="48" s="1"/>
  <c r="AA144" i="48"/>
  <c r="AR144" i="48" s="1"/>
  <c r="P144" i="48"/>
  <c r="W144" i="48" s="1"/>
  <c r="AW143" i="48"/>
  <c r="AU143" i="48"/>
  <c r="AO143" i="48"/>
  <c r="AA143" i="48"/>
  <c r="P143" i="48"/>
  <c r="W143" i="48" s="1"/>
  <c r="BC142" i="48"/>
  <c r="BB142" i="48"/>
  <c r="BA142" i="48"/>
  <c r="AZ142" i="48"/>
  <c r="AY142" i="48"/>
  <c r="AX142" i="48"/>
  <c r="AN142" i="48"/>
  <c r="AM142" i="48"/>
  <c r="AL142" i="48"/>
  <c r="AK142" i="48"/>
  <c r="AJ142" i="48"/>
  <c r="AI142" i="48"/>
  <c r="AG142" i="48"/>
  <c r="AD142" i="48"/>
  <c r="Z142" i="48"/>
  <c r="Y142" i="48"/>
  <c r="X142" i="48"/>
  <c r="V142" i="48"/>
  <c r="U142" i="48"/>
  <c r="T142" i="48"/>
  <c r="S142" i="48"/>
  <c r="R142" i="48"/>
  <c r="Q142" i="48"/>
  <c r="AW141" i="48"/>
  <c r="AU141" i="48"/>
  <c r="AO141" i="48"/>
  <c r="AA141" i="48"/>
  <c r="AR141" i="48" s="1"/>
  <c r="P141" i="48"/>
  <c r="W141" i="48" s="1"/>
  <c r="AW140" i="48"/>
  <c r="AU140" i="48"/>
  <c r="AO140" i="48"/>
  <c r="AV140" i="48" s="1"/>
  <c r="AA140" i="48"/>
  <c r="AR140" i="48" s="1"/>
  <c r="P140" i="48"/>
  <c r="W140" i="48" s="1"/>
  <c r="AC140" i="48" s="1"/>
  <c r="AE140" i="48" s="1"/>
  <c r="AS140" i="48" s="1"/>
  <c r="AW139" i="48"/>
  <c r="AU139" i="48"/>
  <c r="AO139" i="48"/>
  <c r="AV139" i="48" s="1"/>
  <c r="AA139" i="48"/>
  <c r="AR139" i="48" s="1"/>
  <c r="P139" i="48"/>
  <c r="W139" i="48" s="1"/>
  <c r="AQ139" i="48" s="1"/>
  <c r="AW138" i="48"/>
  <c r="AU138" i="48"/>
  <c r="AO138" i="48"/>
  <c r="AV138" i="48" s="1"/>
  <c r="AA138" i="48"/>
  <c r="AR138" i="48" s="1"/>
  <c r="P138" i="48"/>
  <c r="W138" i="48" s="1"/>
  <c r="AF138" i="48" s="1"/>
  <c r="AT138" i="48" s="1"/>
  <c r="AW137" i="48"/>
  <c r="AU137" i="48"/>
  <c r="AO137" i="48"/>
  <c r="AV137" i="48" s="1"/>
  <c r="AA137" i="48"/>
  <c r="P137" i="48"/>
  <c r="BC136" i="48"/>
  <c r="BB136" i="48"/>
  <c r="BA136" i="48"/>
  <c r="AZ136" i="48"/>
  <c r="AY136" i="48"/>
  <c r="AX136" i="48"/>
  <c r="AN136" i="48"/>
  <c r="AM136" i="48"/>
  <c r="AL136" i="48"/>
  <c r="AK136" i="48"/>
  <c r="AJ136" i="48"/>
  <c r="AI136" i="48"/>
  <c r="AG136" i="48"/>
  <c r="AD136" i="48"/>
  <c r="Z136" i="48"/>
  <c r="Y136" i="48"/>
  <c r="X136" i="48"/>
  <c r="V136" i="48"/>
  <c r="U136" i="48"/>
  <c r="T136" i="48"/>
  <c r="S136" i="48"/>
  <c r="R136" i="48"/>
  <c r="Q136" i="48"/>
  <c r="AW135" i="48"/>
  <c r="AU135" i="48"/>
  <c r="AO135" i="48"/>
  <c r="AV135" i="48" s="1"/>
  <c r="AA135" i="48"/>
  <c r="AR135" i="48" s="1"/>
  <c r="P135" i="48"/>
  <c r="W135" i="48" s="1"/>
  <c r="AW134" i="48"/>
  <c r="AU134" i="48"/>
  <c r="AO134" i="48"/>
  <c r="AV134" i="48" s="1"/>
  <c r="AA134" i="48"/>
  <c r="AR134" i="48" s="1"/>
  <c r="P134" i="48"/>
  <c r="W134" i="48" s="1"/>
  <c r="AW133" i="48"/>
  <c r="AU133" i="48"/>
  <c r="AO133" i="48"/>
  <c r="AA133" i="48"/>
  <c r="AR133" i="48" s="1"/>
  <c r="P133" i="48"/>
  <c r="W133" i="48" s="1"/>
  <c r="AW132" i="48"/>
  <c r="AU132" i="48"/>
  <c r="AO132" i="48"/>
  <c r="AV132" i="48" s="1"/>
  <c r="AA132" i="48"/>
  <c r="AR132" i="48" s="1"/>
  <c r="P132" i="48"/>
  <c r="W132" i="48" s="1"/>
  <c r="AW131" i="48"/>
  <c r="AU131" i="48"/>
  <c r="AO131" i="48"/>
  <c r="AV131" i="48" s="1"/>
  <c r="AA131" i="48"/>
  <c r="P131" i="48"/>
  <c r="W131" i="48" s="1"/>
  <c r="BC130" i="48"/>
  <c r="BB130" i="48"/>
  <c r="BA130" i="48"/>
  <c r="AZ130" i="48"/>
  <c r="AY130" i="48"/>
  <c r="AX130" i="48"/>
  <c r="AN130" i="48"/>
  <c r="AM130" i="48"/>
  <c r="AL130" i="48"/>
  <c r="AK130" i="48"/>
  <c r="AJ130" i="48"/>
  <c r="AI130" i="48"/>
  <c r="AG130" i="48"/>
  <c r="AD130" i="48"/>
  <c r="Z130" i="48"/>
  <c r="Y130" i="48"/>
  <c r="X130" i="48"/>
  <c r="V130" i="48"/>
  <c r="U130" i="48"/>
  <c r="T130" i="48"/>
  <c r="S130" i="48"/>
  <c r="R130" i="48"/>
  <c r="Q130" i="48"/>
  <c r="AW129" i="48"/>
  <c r="AU129" i="48"/>
  <c r="AO129" i="48"/>
  <c r="AV129" i="48" s="1"/>
  <c r="AA129" i="48"/>
  <c r="AR129" i="48" s="1"/>
  <c r="P129" i="48"/>
  <c r="W129" i="48" s="1"/>
  <c r="AW128" i="48"/>
  <c r="AU128" i="48"/>
  <c r="AO128" i="48"/>
  <c r="AV128" i="48" s="1"/>
  <c r="AA128" i="48"/>
  <c r="AR128" i="48" s="1"/>
  <c r="P128" i="48"/>
  <c r="W128" i="48" s="1"/>
  <c r="AW127" i="48"/>
  <c r="AU127" i="48"/>
  <c r="AO127" i="48"/>
  <c r="AV127" i="48" s="1"/>
  <c r="AA127" i="48"/>
  <c r="AR127" i="48" s="1"/>
  <c r="P127" i="48"/>
  <c r="W127" i="48" s="1"/>
  <c r="AQ127" i="48" s="1"/>
  <c r="AW126" i="48"/>
  <c r="AU126" i="48"/>
  <c r="AO126" i="48"/>
  <c r="AV126" i="48" s="1"/>
  <c r="AA126" i="48"/>
  <c r="AR126" i="48" s="1"/>
  <c r="P126" i="48"/>
  <c r="W126" i="48" s="1"/>
  <c r="AW125" i="48"/>
  <c r="AU125" i="48"/>
  <c r="AO125" i="48"/>
  <c r="AA125" i="48"/>
  <c r="AR125" i="48" s="1"/>
  <c r="P125" i="48"/>
  <c r="W125" i="48" s="1"/>
  <c r="BC124" i="48"/>
  <c r="BB124" i="48"/>
  <c r="BA124" i="48"/>
  <c r="AZ124" i="48"/>
  <c r="AY124" i="48"/>
  <c r="AX124" i="48"/>
  <c r="AN124" i="48"/>
  <c r="AM124" i="48"/>
  <c r="AL124" i="48"/>
  <c r="AK124" i="48"/>
  <c r="AJ124" i="48"/>
  <c r="AI124" i="48"/>
  <c r="AG124" i="48"/>
  <c r="AD124" i="48"/>
  <c r="Z124" i="48"/>
  <c r="Y124" i="48"/>
  <c r="X124" i="48"/>
  <c r="V124" i="48"/>
  <c r="U124" i="48"/>
  <c r="T124" i="48"/>
  <c r="S124" i="48"/>
  <c r="R124" i="48"/>
  <c r="Q124" i="48"/>
  <c r="AW123" i="48"/>
  <c r="AU123" i="48"/>
  <c r="AO123" i="48"/>
  <c r="AV123" i="48" s="1"/>
  <c r="AA123" i="48"/>
  <c r="AR123" i="48" s="1"/>
  <c r="P123" i="48"/>
  <c r="W123" i="48" s="1"/>
  <c r="AW122" i="48"/>
  <c r="AU122" i="48"/>
  <c r="AO122" i="48"/>
  <c r="AV122" i="48" s="1"/>
  <c r="AA122" i="48"/>
  <c r="AR122" i="48" s="1"/>
  <c r="P122" i="48"/>
  <c r="W122" i="48" s="1"/>
  <c r="AW121" i="48"/>
  <c r="AU121" i="48"/>
  <c r="AO121" i="48"/>
  <c r="AV121" i="48" s="1"/>
  <c r="AA121" i="48"/>
  <c r="P121" i="48"/>
  <c r="W121" i="48" s="1"/>
  <c r="AC121" i="48" s="1"/>
  <c r="AE121" i="48" s="1"/>
  <c r="AS121" i="48" s="1"/>
  <c r="AW120" i="48"/>
  <c r="AU120" i="48"/>
  <c r="AO120" i="48"/>
  <c r="AV120" i="48" s="1"/>
  <c r="AA120" i="48"/>
  <c r="AR120" i="48" s="1"/>
  <c r="P120" i="48"/>
  <c r="W120" i="48" s="1"/>
  <c r="AW119" i="48"/>
  <c r="AU119" i="48"/>
  <c r="AO119" i="48"/>
  <c r="AV119" i="48" s="1"/>
  <c r="AA119" i="48"/>
  <c r="AR119" i="48" s="1"/>
  <c r="P119" i="48"/>
  <c r="W119" i="48" s="1"/>
  <c r="BC118" i="48"/>
  <c r="BB118" i="48"/>
  <c r="BA118" i="48"/>
  <c r="AZ118" i="48"/>
  <c r="AY118" i="48"/>
  <c r="AX118" i="48"/>
  <c r="AN118" i="48"/>
  <c r="AM118" i="48"/>
  <c r="AL118" i="48"/>
  <c r="AK118" i="48"/>
  <c r="AJ118" i="48"/>
  <c r="AI118" i="48"/>
  <c r="AG118" i="48"/>
  <c r="AD118" i="48"/>
  <c r="Z118" i="48"/>
  <c r="Y118" i="48"/>
  <c r="X118" i="48"/>
  <c r="V118" i="48"/>
  <c r="U118" i="48"/>
  <c r="T118" i="48"/>
  <c r="S118" i="48"/>
  <c r="R118" i="48"/>
  <c r="Q118" i="48"/>
  <c r="AW117" i="48"/>
  <c r="AU117" i="48"/>
  <c r="AO117" i="48"/>
  <c r="AV117" i="48" s="1"/>
  <c r="AA117" i="48"/>
  <c r="AR117" i="48" s="1"/>
  <c r="P117" i="48"/>
  <c r="W117" i="48" s="1"/>
  <c r="AQ117" i="48" s="1"/>
  <c r="AW116" i="48"/>
  <c r="AU116" i="48"/>
  <c r="AO116" i="48"/>
  <c r="AV116" i="48" s="1"/>
  <c r="AA116" i="48"/>
  <c r="AR116" i="48" s="1"/>
  <c r="P116" i="48"/>
  <c r="W116" i="48" s="1"/>
  <c r="AW115" i="48"/>
  <c r="AU115" i="48"/>
  <c r="AO115" i="48"/>
  <c r="AV115" i="48" s="1"/>
  <c r="AA115" i="48"/>
  <c r="AR115" i="48" s="1"/>
  <c r="P115" i="48"/>
  <c r="W115" i="48" s="1"/>
  <c r="AW114" i="48"/>
  <c r="AU114" i="48"/>
  <c r="AO114" i="48"/>
  <c r="AA114" i="48"/>
  <c r="AR114" i="48" s="1"/>
  <c r="P114" i="48"/>
  <c r="AW113" i="48"/>
  <c r="AU113" i="48"/>
  <c r="AO113" i="48"/>
  <c r="AV113" i="48" s="1"/>
  <c r="AA113" i="48"/>
  <c r="AR113" i="48" s="1"/>
  <c r="P113" i="48"/>
  <c r="W113" i="48" s="1"/>
  <c r="BC112" i="48"/>
  <c r="BB112" i="48"/>
  <c r="BA112" i="48"/>
  <c r="AZ112" i="48"/>
  <c r="AY112" i="48"/>
  <c r="AX112" i="48"/>
  <c r="AN112" i="48"/>
  <c r="AM112" i="48"/>
  <c r="AL112" i="48"/>
  <c r="AK112" i="48"/>
  <c r="AJ112" i="48"/>
  <c r="AI112" i="48"/>
  <c r="AG112" i="48"/>
  <c r="AD112" i="48"/>
  <c r="Z112" i="48"/>
  <c r="Y112" i="48"/>
  <c r="X112" i="48"/>
  <c r="V112" i="48"/>
  <c r="U112" i="48"/>
  <c r="T112" i="48"/>
  <c r="S112" i="48"/>
  <c r="R112" i="48"/>
  <c r="Q112" i="48"/>
  <c r="AW111" i="48"/>
  <c r="AU111" i="48"/>
  <c r="AO111" i="48"/>
  <c r="AA111" i="48"/>
  <c r="P111" i="48"/>
  <c r="AW110" i="48"/>
  <c r="AU110" i="48"/>
  <c r="AO110" i="48"/>
  <c r="AV110" i="48" s="1"/>
  <c r="AA110" i="48"/>
  <c r="AR110" i="48" s="1"/>
  <c r="P110" i="48"/>
  <c r="W110" i="48" s="1"/>
  <c r="AW109" i="48"/>
  <c r="AU109" i="48"/>
  <c r="AO109" i="48"/>
  <c r="AV109" i="48" s="1"/>
  <c r="AA109" i="48"/>
  <c r="AR109" i="48" s="1"/>
  <c r="P109" i="48"/>
  <c r="W109" i="48" s="1"/>
  <c r="AW108" i="48"/>
  <c r="AU108" i="48"/>
  <c r="AO108" i="48"/>
  <c r="AV108" i="48" s="1"/>
  <c r="AA108" i="48"/>
  <c r="AR108" i="48" s="1"/>
  <c r="P108" i="48"/>
  <c r="W108" i="48" s="1"/>
  <c r="AQ108" i="48" s="1"/>
  <c r="AW107" i="48"/>
  <c r="AU107" i="48"/>
  <c r="AO107" i="48"/>
  <c r="AV107" i="48" s="1"/>
  <c r="AA107" i="48"/>
  <c r="AR107" i="48" s="1"/>
  <c r="P107" i="48"/>
  <c r="W107" i="48" s="1"/>
  <c r="AC107" i="48" s="1"/>
  <c r="AE107" i="48" s="1"/>
  <c r="AS107" i="48" s="1"/>
  <c r="AW106" i="48"/>
  <c r="AU106" i="48"/>
  <c r="AO106" i="48"/>
  <c r="AV106" i="48" s="1"/>
  <c r="AA106" i="48"/>
  <c r="P106" i="48"/>
  <c r="W106" i="48" s="1"/>
  <c r="AC106" i="48" s="1"/>
  <c r="BC105" i="48"/>
  <c r="BB105" i="48"/>
  <c r="BA105" i="48"/>
  <c r="AZ105" i="48"/>
  <c r="AY105" i="48"/>
  <c r="AX105" i="48"/>
  <c r="AN105" i="48"/>
  <c r="AM105" i="48"/>
  <c r="AL105" i="48"/>
  <c r="AK105" i="48"/>
  <c r="AJ105" i="48"/>
  <c r="AI105" i="48"/>
  <c r="AG105" i="48"/>
  <c r="AD105" i="48"/>
  <c r="Z105" i="48"/>
  <c r="Y105" i="48"/>
  <c r="X105" i="48"/>
  <c r="V105" i="48"/>
  <c r="U105" i="48"/>
  <c r="T105" i="48"/>
  <c r="S105" i="48"/>
  <c r="R105" i="48"/>
  <c r="Q105" i="48"/>
  <c r="AW104" i="48"/>
  <c r="AU104" i="48"/>
  <c r="AO104" i="48"/>
  <c r="AA104" i="48"/>
  <c r="P104" i="48"/>
  <c r="AW103" i="48"/>
  <c r="AU103" i="48"/>
  <c r="AO103" i="48"/>
  <c r="AV103" i="48" s="1"/>
  <c r="AA103" i="48"/>
  <c r="AR103" i="48" s="1"/>
  <c r="P103" i="48"/>
  <c r="W103" i="48" s="1"/>
  <c r="AW102" i="48"/>
  <c r="AU102" i="48"/>
  <c r="AO102" i="48"/>
  <c r="AV102" i="48" s="1"/>
  <c r="AA102" i="48"/>
  <c r="AR102" i="48" s="1"/>
  <c r="P102" i="48"/>
  <c r="W102" i="48" s="1"/>
  <c r="AF102" i="48" s="1"/>
  <c r="AT102" i="48" s="1"/>
  <c r="AW101" i="48"/>
  <c r="AU101" i="48"/>
  <c r="AO101" i="48"/>
  <c r="AV101" i="48" s="1"/>
  <c r="AA101" i="48"/>
  <c r="AR101" i="48" s="1"/>
  <c r="P101" i="48"/>
  <c r="W101" i="48" s="1"/>
  <c r="AW100" i="48"/>
  <c r="AU100" i="48"/>
  <c r="AO100" i="48"/>
  <c r="AA100" i="48"/>
  <c r="P100" i="48"/>
  <c r="W100" i="48" s="1"/>
  <c r="AW99" i="48"/>
  <c r="AU99" i="48"/>
  <c r="AO99" i="48"/>
  <c r="AV99" i="48" s="1"/>
  <c r="AA99" i="48"/>
  <c r="P99" i="48"/>
  <c r="BC98" i="48"/>
  <c r="BB98" i="48"/>
  <c r="BA98" i="48"/>
  <c r="AZ98" i="48"/>
  <c r="AY98" i="48"/>
  <c r="AX98" i="48"/>
  <c r="AN98" i="48"/>
  <c r="AM98" i="48"/>
  <c r="AL98" i="48"/>
  <c r="AK98" i="48"/>
  <c r="AJ98" i="48"/>
  <c r="AI98" i="48"/>
  <c r="AG98" i="48"/>
  <c r="AD98" i="48"/>
  <c r="Z98" i="48"/>
  <c r="Y98" i="48"/>
  <c r="X98" i="48"/>
  <c r="V98" i="48"/>
  <c r="U98" i="48"/>
  <c r="T98" i="48"/>
  <c r="S98" i="48"/>
  <c r="R98" i="48"/>
  <c r="Q98" i="48"/>
  <c r="AW97" i="48"/>
  <c r="AU97" i="48"/>
  <c r="AO97" i="48"/>
  <c r="AV97" i="48" s="1"/>
  <c r="AA97" i="48"/>
  <c r="AR97" i="48" s="1"/>
  <c r="P97" i="48"/>
  <c r="W97" i="48" s="1"/>
  <c r="AQ97" i="48" s="1"/>
  <c r="AW96" i="48"/>
  <c r="AU96" i="48"/>
  <c r="AO96" i="48"/>
  <c r="AV96" i="48" s="1"/>
  <c r="AA96" i="48"/>
  <c r="AR96" i="48" s="1"/>
  <c r="P96" i="48"/>
  <c r="W96" i="48" s="1"/>
  <c r="AW95" i="48"/>
  <c r="AU95" i="48"/>
  <c r="AO95" i="48"/>
  <c r="AA95" i="48"/>
  <c r="AR95" i="48" s="1"/>
  <c r="P95" i="48"/>
  <c r="BC94" i="48"/>
  <c r="BB94" i="48"/>
  <c r="BA94" i="48"/>
  <c r="AZ94" i="48"/>
  <c r="AY94" i="48"/>
  <c r="AX94" i="48"/>
  <c r="AN94" i="48"/>
  <c r="AM94" i="48"/>
  <c r="AL94" i="48"/>
  <c r="AK94" i="48"/>
  <c r="AJ94" i="48"/>
  <c r="AI94" i="48"/>
  <c r="AG94" i="48"/>
  <c r="AD94" i="48"/>
  <c r="Z94" i="48"/>
  <c r="Y94" i="48"/>
  <c r="X94" i="48"/>
  <c r="V94" i="48"/>
  <c r="U94" i="48"/>
  <c r="T94" i="48"/>
  <c r="S94" i="48"/>
  <c r="R94" i="48"/>
  <c r="Q94" i="48"/>
  <c r="AW93" i="48"/>
  <c r="AU93" i="48"/>
  <c r="AO93" i="48"/>
  <c r="AV93" i="48" s="1"/>
  <c r="AA93" i="48"/>
  <c r="AR93" i="48" s="1"/>
  <c r="P93" i="48"/>
  <c r="W93" i="48" s="1"/>
  <c r="AW92" i="48"/>
  <c r="AU92" i="48"/>
  <c r="AO92" i="48"/>
  <c r="AV92" i="48" s="1"/>
  <c r="AA92" i="48"/>
  <c r="P92" i="48"/>
  <c r="W92" i="48" s="1"/>
  <c r="BC91" i="48"/>
  <c r="BB91" i="48"/>
  <c r="BA91" i="48"/>
  <c r="AZ91" i="48"/>
  <c r="AY91" i="48"/>
  <c r="AX91" i="48"/>
  <c r="AN91" i="48"/>
  <c r="AM91" i="48"/>
  <c r="AL91" i="48"/>
  <c r="AK91" i="48"/>
  <c r="AJ91" i="48"/>
  <c r="AI91" i="48"/>
  <c r="AG91" i="48"/>
  <c r="AD91" i="48"/>
  <c r="Z91" i="48"/>
  <c r="Y91" i="48"/>
  <c r="X91" i="48"/>
  <c r="V91" i="48"/>
  <c r="U91" i="48"/>
  <c r="T91" i="48"/>
  <c r="S91" i="48"/>
  <c r="R91" i="48"/>
  <c r="Q91" i="48"/>
  <c r="AW90" i="48"/>
  <c r="AW91" i="48" s="1"/>
  <c r="AU90" i="48"/>
  <c r="AU91" i="48" s="1"/>
  <c r="AO90" i="48"/>
  <c r="AO91" i="48" s="1"/>
  <c r="AA90" i="48"/>
  <c r="AR90" i="48" s="1"/>
  <c r="AR91" i="48" s="1"/>
  <c r="P90" i="48"/>
  <c r="W90" i="48" s="1"/>
  <c r="BC89" i="48"/>
  <c r="BB89" i="48"/>
  <c r="BA89" i="48"/>
  <c r="AZ89" i="48"/>
  <c r="AY89" i="48"/>
  <c r="AX89" i="48"/>
  <c r="AN89" i="48"/>
  <c r="AM89" i="48"/>
  <c r="AL89" i="48"/>
  <c r="AK89" i="48"/>
  <c r="AJ89" i="48"/>
  <c r="AI89" i="48"/>
  <c r="AG89" i="48"/>
  <c r="AD89" i="48"/>
  <c r="Z89" i="48"/>
  <c r="Y89" i="48"/>
  <c r="X89" i="48"/>
  <c r="V89" i="48"/>
  <c r="U89" i="48"/>
  <c r="T89" i="48"/>
  <c r="S89" i="48"/>
  <c r="R89" i="48"/>
  <c r="Q89" i="48"/>
  <c r="AW88" i="48"/>
  <c r="AU88" i="48"/>
  <c r="AO88" i="48"/>
  <c r="AV88" i="48" s="1"/>
  <c r="AA88" i="48"/>
  <c r="AR88" i="48" s="1"/>
  <c r="P88" i="48"/>
  <c r="W88" i="48" s="1"/>
  <c r="AW87" i="48"/>
  <c r="AU87" i="48"/>
  <c r="AO87" i="48"/>
  <c r="AV87" i="48" s="1"/>
  <c r="AA87" i="48"/>
  <c r="P87" i="48"/>
  <c r="BC86" i="48"/>
  <c r="BB86" i="48"/>
  <c r="BA86" i="48"/>
  <c r="AZ86" i="48"/>
  <c r="AY86" i="48"/>
  <c r="AX86" i="48"/>
  <c r="AN86" i="48"/>
  <c r="AM86" i="48"/>
  <c r="AL86" i="48"/>
  <c r="AK86" i="48"/>
  <c r="AJ86" i="48"/>
  <c r="AI86" i="48"/>
  <c r="AG86" i="48"/>
  <c r="AD86" i="48"/>
  <c r="Z86" i="48"/>
  <c r="Y86" i="48"/>
  <c r="X86" i="48"/>
  <c r="V86" i="48"/>
  <c r="U86" i="48"/>
  <c r="T86" i="48"/>
  <c r="S86" i="48"/>
  <c r="R86" i="48"/>
  <c r="Q86" i="48"/>
  <c r="AW85" i="48"/>
  <c r="AU85" i="48"/>
  <c r="AO85" i="48"/>
  <c r="AV85" i="48" s="1"/>
  <c r="AA85" i="48"/>
  <c r="P85" i="48"/>
  <c r="W85" i="48" s="1"/>
  <c r="AW84" i="48"/>
  <c r="AU84" i="48"/>
  <c r="AO84" i="48"/>
  <c r="AV84" i="48" s="1"/>
  <c r="AA84" i="48"/>
  <c r="AR84" i="48" s="1"/>
  <c r="P84" i="48"/>
  <c r="BC83" i="48"/>
  <c r="BB83" i="48"/>
  <c r="BA83" i="48"/>
  <c r="AZ83" i="48"/>
  <c r="AY83" i="48"/>
  <c r="AX83" i="48"/>
  <c r="AN83" i="48"/>
  <c r="AM83" i="48"/>
  <c r="AL83" i="48"/>
  <c r="AK83" i="48"/>
  <c r="AJ83" i="48"/>
  <c r="AI83" i="48"/>
  <c r="AG83" i="48"/>
  <c r="AD83" i="48"/>
  <c r="Z83" i="48"/>
  <c r="Y83" i="48"/>
  <c r="X83" i="48"/>
  <c r="V83" i="48"/>
  <c r="U83" i="48"/>
  <c r="T83" i="48"/>
  <c r="S83" i="48"/>
  <c r="R83" i="48"/>
  <c r="Q83" i="48"/>
  <c r="AW82" i="48"/>
  <c r="AW83" i="48" s="1"/>
  <c r="AU82" i="48"/>
  <c r="AU83" i="48" s="1"/>
  <c r="AO82" i="48"/>
  <c r="AA82" i="48"/>
  <c r="AR82" i="48" s="1"/>
  <c r="AR83" i="48" s="1"/>
  <c r="P82" i="48"/>
  <c r="BC81" i="48"/>
  <c r="BB81" i="48"/>
  <c r="BA81" i="48"/>
  <c r="AZ81" i="48"/>
  <c r="AY81" i="48"/>
  <c r="AX81" i="48"/>
  <c r="AN81" i="48"/>
  <c r="AM81" i="48"/>
  <c r="AL81" i="48"/>
  <c r="AK81" i="48"/>
  <c r="AJ81" i="48"/>
  <c r="AI81" i="48"/>
  <c r="AG81" i="48"/>
  <c r="AD81" i="48"/>
  <c r="Z81" i="48"/>
  <c r="Y81" i="48"/>
  <c r="X81" i="48"/>
  <c r="V81" i="48"/>
  <c r="U81" i="48"/>
  <c r="T81" i="48"/>
  <c r="S81" i="48"/>
  <c r="R81" i="48"/>
  <c r="Q81" i="48"/>
  <c r="AW80" i="48"/>
  <c r="AU80" i="48"/>
  <c r="AO80" i="48"/>
  <c r="AV80" i="48" s="1"/>
  <c r="AA80" i="48"/>
  <c r="AR80" i="48" s="1"/>
  <c r="P80" i="48"/>
  <c r="W80" i="48" s="1"/>
  <c r="AF80" i="48" s="1"/>
  <c r="AT80" i="48" s="1"/>
  <c r="AW79" i="48"/>
  <c r="AW81" i="48" s="1"/>
  <c r="AU79" i="48"/>
  <c r="AO79" i="48"/>
  <c r="AV79" i="48" s="1"/>
  <c r="AA79" i="48"/>
  <c r="P79" i="48"/>
  <c r="W79" i="48" s="1"/>
  <c r="AF79" i="48" s="1"/>
  <c r="AT79" i="48" s="1"/>
  <c r="BC78" i="48"/>
  <c r="BB78" i="48"/>
  <c r="BA78" i="48"/>
  <c r="AZ78" i="48"/>
  <c r="AY78" i="48"/>
  <c r="AX78" i="48"/>
  <c r="AN78" i="48"/>
  <c r="AM78" i="48"/>
  <c r="AL78" i="48"/>
  <c r="AK78" i="48"/>
  <c r="AJ78" i="48"/>
  <c r="AI78" i="48"/>
  <c r="AG78" i="48"/>
  <c r="AD78" i="48"/>
  <c r="Z78" i="48"/>
  <c r="Y78" i="48"/>
  <c r="X78" i="48"/>
  <c r="V78" i="48"/>
  <c r="U78" i="48"/>
  <c r="T78" i="48"/>
  <c r="S78" i="48"/>
  <c r="R78" i="48"/>
  <c r="Q78" i="48"/>
  <c r="AW77" i="48"/>
  <c r="AU77" i="48"/>
  <c r="AO77" i="48"/>
  <c r="AV77" i="48" s="1"/>
  <c r="AA77" i="48"/>
  <c r="AR77" i="48" s="1"/>
  <c r="P77" i="48"/>
  <c r="W77" i="48" s="1"/>
  <c r="AW76" i="48"/>
  <c r="AU76" i="48"/>
  <c r="AO76" i="48"/>
  <c r="AA76" i="48"/>
  <c r="P76" i="48"/>
  <c r="BC75" i="48"/>
  <c r="BB75" i="48"/>
  <c r="BA75" i="48"/>
  <c r="AZ75" i="48"/>
  <c r="AY75" i="48"/>
  <c r="AX75" i="48"/>
  <c r="AN75" i="48"/>
  <c r="AM75" i="48"/>
  <c r="AL75" i="48"/>
  <c r="AK75" i="48"/>
  <c r="AJ75" i="48"/>
  <c r="AI75" i="48"/>
  <c r="AG75" i="48"/>
  <c r="AD75" i="48"/>
  <c r="Z75" i="48"/>
  <c r="Y75" i="48"/>
  <c r="X75" i="48"/>
  <c r="V75" i="48"/>
  <c r="U75" i="48"/>
  <c r="T75" i="48"/>
  <c r="S75" i="48"/>
  <c r="R75" i="48"/>
  <c r="Q75" i="48"/>
  <c r="AW74" i="48"/>
  <c r="AU74" i="48"/>
  <c r="AO74" i="48"/>
  <c r="AV74" i="48" s="1"/>
  <c r="AA74" i="48"/>
  <c r="AR74" i="48" s="1"/>
  <c r="P74" i="48"/>
  <c r="W74" i="48" s="1"/>
  <c r="AW73" i="48"/>
  <c r="AU73" i="48"/>
  <c r="AO73" i="48"/>
  <c r="AV73" i="48" s="1"/>
  <c r="AA73" i="48"/>
  <c r="P73" i="48"/>
  <c r="W73" i="48" s="1"/>
  <c r="BC72" i="48"/>
  <c r="BB72" i="48"/>
  <c r="BA72" i="48"/>
  <c r="AZ72" i="48"/>
  <c r="AY72" i="48"/>
  <c r="AX72" i="48"/>
  <c r="AN72" i="48"/>
  <c r="AM72" i="48"/>
  <c r="AL72" i="48"/>
  <c r="AK72" i="48"/>
  <c r="AJ72" i="48"/>
  <c r="AI72" i="48"/>
  <c r="AG72" i="48"/>
  <c r="AD72" i="48"/>
  <c r="Z72" i="48"/>
  <c r="Y72" i="48"/>
  <c r="X72" i="48"/>
  <c r="V72" i="48"/>
  <c r="U72" i="48"/>
  <c r="T72" i="48"/>
  <c r="S72" i="48"/>
  <c r="R72" i="48"/>
  <c r="Q72" i="48"/>
  <c r="AW71" i="48"/>
  <c r="AU71" i="48"/>
  <c r="AO71" i="48"/>
  <c r="AV71" i="48" s="1"/>
  <c r="AA71" i="48"/>
  <c r="AR71" i="48" s="1"/>
  <c r="P71" i="48"/>
  <c r="W71" i="48" s="1"/>
  <c r="AW70" i="48"/>
  <c r="AU70" i="48"/>
  <c r="AO70" i="48"/>
  <c r="AA70" i="48"/>
  <c r="P70" i="48"/>
  <c r="W70" i="48" s="1"/>
  <c r="AC70" i="48" s="1"/>
  <c r="BC69" i="48"/>
  <c r="BB69" i="48"/>
  <c r="BA69" i="48"/>
  <c r="AZ69" i="48"/>
  <c r="AY69" i="48"/>
  <c r="AX69" i="48"/>
  <c r="AN69" i="48"/>
  <c r="AM69" i="48"/>
  <c r="AL69" i="48"/>
  <c r="AK69" i="48"/>
  <c r="AJ69" i="48"/>
  <c r="AI69" i="48"/>
  <c r="AG69" i="48"/>
  <c r="AD69" i="48"/>
  <c r="Z69" i="48"/>
  <c r="Y69" i="48"/>
  <c r="X69" i="48"/>
  <c r="V69" i="48"/>
  <c r="U69" i="48"/>
  <c r="T69" i="48"/>
  <c r="S69" i="48"/>
  <c r="R69" i="48"/>
  <c r="Q69" i="48"/>
  <c r="AW68" i="48"/>
  <c r="AU68" i="48"/>
  <c r="AO68" i="48"/>
  <c r="AV68" i="48" s="1"/>
  <c r="AA68" i="48"/>
  <c r="AR68" i="48" s="1"/>
  <c r="P68" i="48"/>
  <c r="W68" i="48" s="1"/>
  <c r="AC68" i="48" s="1"/>
  <c r="AE68" i="48" s="1"/>
  <c r="AS68" i="48" s="1"/>
  <c r="AW67" i="48"/>
  <c r="AU67" i="48"/>
  <c r="AO67" i="48"/>
  <c r="AO69" i="48" s="1"/>
  <c r="AA67" i="48"/>
  <c r="P67" i="48"/>
  <c r="W67" i="48" s="1"/>
  <c r="AC67" i="48" s="1"/>
  <c r="BC66" i="48"/>
  <c r="BB66" i="48"/>
  <c r="BA66" i="48"/>
  <c r="AZ66" i="48"/>
  <c r="AY66" i="48"/>
  <c r="AX66" i="48"/>
  <c r="AN66" i="48"/>
  <c r="AM66" i="48"/>
  <c r="AL66" i="48"/>
  <c r="AK66" i="48"/>
  <c r="AJ66" i="48"/>
  <c r="AI66" i="48"/>
  <c r="AG66" i="48"/>
  <c r="AD66" i="48"/>
  <c r="Z66" i="48"/>
  <c r="Y66" i="48"/>
  <c r="X66" i="48"/>
  <c r="V66" i="48"/>
  <c r="U66" i="48"/>
  <c r="T66" i="48"/>
  <c r="S66" i="48"/>
  <c r="R66" i="48"/>
  <c r="Q66" i="48"/>
  <c r="AW65" i="48"/>
  <c r="AU65" i="48"/>
  <c r="AO65" i="48"/>
  <c r="AV65" i="48" s="1"/>
  <c r="AA65" i="48"/>
  <c r="AR65" i="48" s="1"/>
  <c r="P65" i="48"/>
  <c r="AW64" i="48"/>
  <c r="AU64" i="48"/>
  <c r="AO64" i="48"/>
  <c r="AA64" i="48"/>
  <c r="AR64" i="48" s="1"/>
  <c r="P64" i="48"/>
  <c r="W64" i="48" s="1"/>
  <c r="BC63" i="48"/>
  <c r="BB63" i="48"/>
  <c r="BA63" i="48"/>
  <c r="AZ63" i="48"/>
  <c r="AY63" i="48"/>
  <c r="AX63" i="48"/>
  <c r="AN63" i="48"/>
  <c r="AM63" i="48"/>
  <c r="AL63" i="48"/>
  <c r="AK63" i="48"/>
  <c r="AJ63" i="48"/>
  <c r="AI63" i="48"/>
  <c r="AG63" i="48"/>
  <c r="AD63" i="48"/>
  <c r="Z63" i="48"/>
  <c r="Y63" i="48"/>
  <c r="X63" i="48"/>
  <c r="V63" i="48"/>
  <c r="U63" i="48"/>
  <c r="T63" i="48"/>
  <c r="S63" i="48"/>
  <c r="R63" i="48"/>
  <c r="Q63" i="48"/>
  <c r="AW62" i="48"/>
  <c r="AU62" i="48"/>
  <c r="AO62" i="48"/>
  <c r="AA62" i="48"/>
  <c r="AR62" i="48" s="1"/>
  <c r="P62" i="48"/>
  <c r="AW61" i="48"/>
  <c r="AU61" i="48"/>
  <c r="AO61" i="48"/>
  <c r="AV61" i="48" s="1"/>
  <c r="AA61" i="48"/>
  <c r="P61" i="48"/>
  <c r="W61" i="48" s="1"/>
  <c r="BC60" i="48"/>
  <c r="BB60" i="48"/>
  <c r="BA60" i="48"/>
  <c r="AZ60" i="48"/>
  <c r="AY60" i="48"/>
  <c r="AX60" i="48"/>
  <c r="AN60" i="48"/>
  <c r="AM60" i="48"/>
  <c r="AL60" i="48"/>
  <c r="AK60" i="48"/>
  <c r="AJ60" i="48"/>
  <c r="AI60" i="48"/>
  <c r="AG60" i="48"/>
  <c r="AD60" i="48"/>
  <c r="Z60" i="48"/>
  <c r="Y60" i="48"/>
  <c r="X60" i="48"/>
  <c r="V60" i="48"/>
  <c r="U60" i="48"/>
  <c r="T60" i="48"/>
  <c r="S60" i="48"/>
  <c r="R60" i="48"/>
  <c r="Q60" i="48"/>
  <c r="AW59" i="48"/>
  <c r="AU59" i="48"/>
  <c r="AO59" i="48"/>
  <c r="AV59" i="48" s="1"/>
  <c r="AA59" i="48"/>
  <c r="AR59" i="48" s="1"/>
  <c r="P59" i="48"/>
  <c r="W59" i="48" s="1"/>
  <c r="AQ59" i="48" s="1"/>
  <c r="AW58" i="48"/>
  <c r="AU58" i="48"/>
  <c r="AO58" i="48"/>
  <c r="AV58" i="48" s="1"/>
  <c r="AA58" i="48"/>
  <c r="AR58" i="48" s="1"/>
  <c r="P58" i="48"/>
  <c r="W58" i="48" s="1"/>
  <c r="AW57" i="48"/>
  <c r="AU57" i="48"/>
  <c r="AO57" i="48"/>
  <c r="AV57" i="48" s="1"/>
  <c r="AA57" i="48"/>
  <c r="P57" i="48"/>
  <c r="BC56" i="48"/>
  <c r="BB56" i="48"/>
  <c r="BA56" i="48"/>
  <c r="AZ56" i="48"/>
  <c r="AY56" i="48"/>
  <c r="AX56" i="48"/>
  <c r="AN56" i="48"/>
  <c r="AM56" i="48"/>
  <c r="AL56" i="48"/>
  <c r="AK56" i="48"/>
  <c r="AJ56" i="48"/>
  <c r="AI56" i="48"/>
  <c r="AG56" i="48"/>
  <c r="AD56" i="48"/>
  <c r="Z56" i="48"/>
  <c r="Y56" i="48"/>
  <c r="X56" i="48"/>
  <c r="V56" i="48"/>
  <c r="U56" i="48"/>
  <c r="T56" i="48"/>
  <c r="S56" i="48"/>
  <c r="R56" i="48"/>
  <c r="Q56" i="48"/>
  <c r="AW55" i="48"/>
  <c r="AW56" i="48" s="1"/>
  <c r="AU55" i="48"/>
  <c r="AU56" i="48" s="1"/>
  <c r="AO55" i="48"/>
  <c r="AO56" i="48" s="1"/>
  <c r="AA55" i="48"/>
  <c r="AA56" i="48" s="1"/>
  <c r="P55" i="48"/>
  <c r="P56" i="48" s="1"/>
  <c r="BC54" i="48"/>
  <c r="BB54" i="48"/>
  <c r="BA54" i="48"/>
  <c r="AZ54" i="48"/>
  <c r="AY54" i="48"/>
  <c r="AX54" i="48"/>
  <c r="AN54" i="48"/>
  <c r="AM54" i="48"/>
  <c r="AL54" i="48"/>
  <c r="AK54" i="48"/>
  <c r="AJ54" i="48"/>
  <c r="AI54" i="48"/>
  <c r="AG54" i="48"/>
  <c r="AD54" i="48"/>
  <c r="Z54" i="48"/>
  <c r="Y54" i="48"/>
  <c r="X54" i="48"/>
  <c r="V54" i="48"/>
  <c r="U54" i="48"/>
  <c r="T54" i="48"/>
  <c r="S54" i="48"/>
  <c r="R54" i="48"/>
  <c r="Q54" i="48"/>
  <c r="AW53" i="48"/>
  <c r="AU53" i="48"/>
  <c r="AO53" i="48"/>
  <c r="AV53" i="48" s="1"/>
  <c r="AA53" i="48"/>
  <c r="AR53" i="48" s="1"/>
  <c r="P53" i="48"/>
  <c r="AW52" i="48"/>
  <c r="AU52" i="48"/>
  <c r="AO52" i="48"/>
  <c r="AA52" i="48"/>
  <c r="AR52" i="48" s="1"/>
  <c r="P52" i="48"/>
  <c r="W52" i="48" s="1"/>
  <c r="BC51" i="48"/>
  <c r="BB51" i="48"/>
  <c r="BA51" i="48"/>
  <c r="AZ51" i="48"/>
  <c r="AY51" i="48"/>
  <c r="AX51" i="48"/>
  <c r="AN51" i="48"/>
  <c r="AM51" i="48"/>
  <c r="AL51" i="48"/>
  <c r="AK51" i="48"/>
  <c r="AJ51" i="48"/>
  <c r="AI51" i="48"/>
  <c r="AG51" i="48"/>
  <c r="AD51" i="48"/>
  <c r="Z51" i="48"/>
  <c r="Y51" i="48"/>
  <c r="X51" i="48"/>
  <c r="V51" i="48"/>
  <c r="U51" i="48"/>
  <c r="T51" i="48"/>
  <c r="S51" i="48"/>
  <c r="R51" i="48"/>
  <c r="Q51" i="48"/>
  <c r="AW50" i="48"/>
  <c r="AU50" i="48"/>
  <c r="AO50" i="48"/>
  <c r="AA50" i="48"/>
  <c r="AR50" i="48" s="1"/>
  <c r="P50" i="48"/>
  <c r="AW49" i="48"/>
  <c r="AU49" i="48"/>
  <c r="AO49" i="48"/>
  <c r="AV49" i="48" s="1"/>
  <c r="AA49" i="48"/>
  <c r="P49" i="48"/>
  <c r="W49" i="48" s="1"/>
  <c r="AC49" i="48" s="1"/>
  <c r="BC48" i="48"/>
  <c r="BB48" i="48"/>
  <c r="BA48" i="48"/>
  <c r="AZ48" i="48"/>
  <c r="AY48" i="48"/>
  <c r="AX48" i="48"/>
  <c r="AN48" i="48"/>
  <c r="AM48" i="48"/>
  <c r="AL48" i="48"/>
  <c r="AK48" i="48"/>
  <c r="AJ48" i="48"/>
  <c r="AI48" i="48"/>
  <c r="AG48" i="48"/>
  <c r="AD48" i="48"/>
  <c r="Z48" i="48"/>
  <c r="Y48" i="48"/>
  <c r="X48" i="48"/>
  <c r="V48" i="48"/>
  <c r="U48" i="48"/>
  <c r="T48" i="48"/>
  <c r="S48" i="48"/>
  <c r="R48" i="48"/>
  <c r="Q48" i="48"/>
  <c r="AW47" i="48"/>
  <c r="AU47" i="48"/>
  <c r="AO47" i="48"/>
  <c r="AV47" i="48" s="1"/>
  <c r="AA47" i="48"/>
  <c r="P47" i="48"/>
  <c r="W47" i="48" s="1"/>
  <c r="AQ47" i="48" s="1"/>
  <c r="AW46" i="48"/>
  <c r="AU46" i="48"/>
  <c r="AO46" i="48"/>
  <c r="AV46" i="48" s="1"/>
  <c r="AA46" i="48"/>
  <c r="AR46" i="48" s="1"/>
  <c r="P46" i="48"/>
  <c r="BC45" i="48"/>
  <c r="BB45" i="48"/>
  <c r="BA45" i="48"/>
  <c r="AZ45" i="48"/>
  <c r="AY45" i="48"/>
  <c r="AX45" i="48"/>
  <c r="AN45" i="48"/>
  <c r="AM45" i="48"/>
  <c r="AL45" i="48"/>
  <c r="AK45" i="48"/>
  <c r="AJ45" i="48"/>
  <c r="AI45" i="48"/>
  <c r="AG45" i="48"/>
  <c r="AD45" i="48"/>
  <c r="Z45" i="48"/>
  <c r="Y45" i="48"/>
  <c r="X45" i="48"/>
  <c r="V45" i="48"/>
  <c r="U45" i="48"/>
  <c r="T45" i="48"/>
  <c r="S45" i="48"/>
  <c r="R45" i="48"/>
  <c r="Q45" i="48"/>
  <c r="AW44" i="48"/>
  <c r="AW45" i="48" s="1"/>
  <c r="AU44" i="48"/>
  <c r="AU45" i="48" s="1"/>
  <c r="AO44" i="48"/>
  <c r="AV44" i="48" s="1"/>
  <c r="AV45" i="48" s="1"/>
  <c r="AA44" i="48"/>
  <c r="AR44" i="48" s="1"/>
  <c r="AR45" i="48" s="1"/>
  <c r="P44" i="48"/>
  <c r="W44" i="48" s="1"/>
  <c r="W45" i="48" s="1"/>
  <c r="BC43" i="48"/>
  <c r="BB43" i="48"/>
  <c r="BA43" i="48"/>
  <c r="AZ43" i="48"/>
  <c r="AY43" i="48"/>
  <c r="AX43" i="48"/>
  <c r="AN43" i="48"/>
  <c r="AM43" i="48"/>
  <c r="AL43" i="48"/>
  <c r="AK43" i="48"/>
  <c r="AJ43" i="48"/>
  <c r="AI43" i="48"/>
  <c r="AG43" i="48"/>
  <c r="AD43" i="48"/>
  <c r="Z43" i="48"/>
  <c r="Y43" i="48"/>
  <c r="X43" i="48"/>
  <c r="V43" i="48"/>
  <c r="U43" i="48"/>
  <c r="T43" i="48"/>
  <c r="S43" i="48"/>
  <c r="R43" i="48"/>
  <c r="Q43" i="48"/>
  <c r="AW42" i="48"/>
  <c r="AW43" i="48" s="1"/>
  <c r="AU42" i="48"/>
  <c r="AU43" i="48" s="1"/>
  <c r="AO42" i="48"/>
  <c r="AO43" i="48" s="1"/>
  <c r="AA42" i="48"/>
  <c r="AA43" i="48" s="1"/>
  <c r="P42" i="48"/>
  <c r="P43" i="48" s="1"/>
  <c r="BC41" i="48"/>
  <c r="BB41" i="48"/>
  <c r="BA41" i="48"/>
  <c r="AZ41" i="48"/>
  <c r="AY41" i="48"/>
  <c r="AX41" i="48"/>
  <c r="AN41" i="48"/>
  <c r="AM41" i="48"/>
  <c r="AL41" i="48"/>
  <c r="AK41" i="48"/>
  <c r="AJ41" i="48"/>
  <c r="AI41" i="48"/>
  <c r="AG41" i="48"/>
  <c r="AD41" i="48"/>
  <c r="Z41" i="48"/>
  <c r="Y41" i="48"/>
  <c r="X41" i="48"/>
  <c r="V41" i="48"/>
  <c r="U41" i="48"/>
  <c r="T41" i="48"/>
  <c r="S41" i="48"/>
  <c r="R41" i="48"/>
  <c r="Q41" i="48"/>
  <c r="AW40" i="48"/>
  <c r="AW41" i="48" s="1"/>
  <c r="AU40" i="48"/>
  <c r="AU41" i="48" s="1"/>
  <c r="AO40" i="48"/>
  <c r="AO41" i="48" s="1"/>
  <c r="AA40" i="48"/>
  <c r="AR40" i="48" s="1"/>
  <c r="AR41" i="48" s="1"/>
  <c r="P40" i="48"/>
  <c r="P41" i="48" s="1"/>
  <c r="BC39" i="48"/>
  <c r="BB39" i="48"/>
  <c r="BA39" i="48"/>
  <c r="AZ39" i="48"/>
  <c r="AY39" i="48"/>
  <c r="AX39" i="48"/>
  <c r="AN39" i="48"/>
  <c r="AM39" i="48"/>
  <c r="AL39" i="48"/>
  <c r="AK39" i="48"/>
  <c r="AJ39" i="48"/>
  <c r="AI39" i="48"/>
  <c r="AG39" i="48"/>
  <c r="AD39" i="48"/>
  <c r="Z39" i="48"/>
  <c r="Y39" i="48"/>
  <c r="X39" i="48"/>
  <c r="V39" i="48"/>
  <c r="U39" i="48"/>
  <c r="T39" i="48"/>
  <c r="S39" i="48"/>
  <c r="R39" i="48"/>
  <c r="Q39" i="48"/>
  <c r="AW38" i="48"/>
  <c r="AU38" i="48"/>
  <c r="AO38" i="48"/>
  <c r="AV38" i="48" s="1"/>
  <c r="AA38" i="48"/>
  <c r="AR38" i="48" s="1"/>
  <c r="P38" i="48"/>
  <c r="W38" i="48" s="1"/>
  <c r="AW37" i="48"/>
  <c r="AU37" i="48"/>
  <c r="AO37" i="48"/>
  <c r="AA37" i="48"/>
  <c r="AR37" i="48" s="1"/>
  <c r="P37" i="48"/>
  <c r="BC36" i="48"/>
  <c r="BB36" i="48"/>
  <c r="BA36" i="48"/>
  <c r="AZ36" i="48"/>
  <c r="AY36" i="48"/>
  <c r="AX36" i="48"/>
  <c r="AN36" i="48"/>
  <c r="AM36" i="48"/>
  <c r="AL36" i="48"/>
  <c r="AK36" i="48"/>
  <c r="AJ36" i="48"/>
  <c r="AI36" i="48"/>
  <c r="AG36" i="48"/>
  <c r="AD36" i="48"/>
  <c r="Z36" i="48"/>
  <c r="Y36" i="48"/>
  <c r="X36" i="48"/>
  <c r="V36" i="48"/>
  <c r="U36" i="48"/>
  <c r="T36" i="48"/>
  <c r="S36" i="48"/>
  <c r="R36" i="48"/>
  <c r="Q36" i="48"/>
  <c r="AW35" i="48"/>
  <c r="AU35" i="48"/>
  <c r="AO35" i="48"/>
  <c r="AV35" i="48" s="1"/>
  <c r="AA35" i="48"/>
  <c r="AR35" i="48" s="1"/>
  <c r="P35" i="48"/>
  <c r="W35" i="48" s="1"/>
  <c r="AW34" i="48"/>
  <c r="AU34" i="48"/>
  <c r="AO34" i="48"/>
  <c r="AA34" i="48"/>
  <c r="P34" i="48"/>
  <c r="W34" i="48" s="1"/>
  <c r="AQ34" i="48" s="1"/>
  <c r="BC33" i="48"/>
  <c r="BB33" i="48"/>
  <c r="BA33" i="48"/>
  <c r="AZ33" i="48"/>
  <c r="AY33" i="48"/>
  <c r="AX33" i="48"/>
  <c r="AN33" i="48"/>
  <c r="AM33" i="48"/>
  <c r="AL33" i="48"/>
  <c r="AK33" i="48"/>
  <c r="AJ33" i="48"/>
  <c r="AI33" i="48"/>
  <c r="AG33" i="48"/>
  <c r="AD33" i="48"/>
  <c r="Z33" i="48"/>
  <c r="Y33" i="48"/>
  <c r="X33" i="48"/>
  <c r="V33" i="48"/>
  <c r="U33" i="48"/>
  <c r="T33" i="48"/>
  <c r="S33" i="48"/>
  <c r="R33" i="48"/>
  <c r="Q33" i="48"/>
  <c r="AW32" i="48"/>
  <c r="AU32" i="48"/>
  <c r="AO32" i="48"/>
  <c r="AV32" i="48" s="1"/>
  <c r="AA32" i="48"/>
  <c r="AR32" i="48" s="1"/>
  <c r="P32" i="48"/>
  <c r="AW31" i="48"/>
  <c r="AU31" i="48"/>
  <c r="AO31" i="48"/>
  <c r="AV31" i="48" s="1"/>
  <c r="AA31" i="48"/>
  <c r="P31" i="48"/>
  <c r="W31" i="48" s="1"/>
  <c r="AC31" i="48" s="1"/>
  <c r="BC30" i="48"/>
  <c r="BB30" i="48"/>
  <c r="BA30" i="48"/>
  <c r="AZ30" i="48"/>
  <c r="AY30" i="48"/>
  <c r="AX30" i="48"/>
  <c r="AN30" i="48"/>
  <c r="AM30" i="48"/>
  <c r="AL30" i="48"/>
  <c r="AK30" i="48"/>
  <c r="AJ30" i="48"/>
  <c r="AI30" i="48"/>
  <c r="AG30" i="48"/>
  <c r="AD30" i="48"/>
  <c r="Z30" i="48"/>
  <c r="Y30" i="48"/>
  <c r="X30" i="48"/>
  <c r="V30" i="48"/>
  <c r="U30" i="48"/>
  <c r="T30" i="48"/>
  <c r="S30" i="48"/>
  <c r="R30" i="48"/>
  <c r="Q30" i="48"/>
  <c r="AW29" i="48"/>
  <c r="AU29" i="48"/>
  <c r="AO29" i="48"/>
  <c r="AV29" i="48" s="1"/>
  <c r="AA29" i="48"/>
  <c r="AR29" i="48" s="1"/>
  <c r="P29" i="48"/>
  <c r="W29" i="48" s="1"/>
  <c r="AF29" i="48" s="1"/>
  <c r="AT29" i="48" s="1"/>
  <c r="AW28" i="48"/>
  <c r="AU28" i="48"/>
  <c r="AO28" i="48"/>
  <c r="AA28" i="48"/>
  <c r="P28" i="48"/>
  <c r="BC27" i="48"/>
  <c r="BB27" i="48"/>
  <c r="BA27" i="48"/>
  <c r="AZ27" i="48"/>
  <c r="AY27" i="48"/>
  <c r="AX27" i="48"/>
  <c r="AN27" i="48"/>
  <c r="AM27" i="48"/>
  <c r="AL27" i="48"/>
  <c r="AK27" i="48"/>
  <c r="AJ27" i="48"/>
  <c r="AI27" i="48"/>
  <c r="AG27" i="48"/>
  <c r="AD27" i="48"/>
  <c r="Z27" i="48"/>
  <c r="Y27" i="48"/>
  <c r="X27" i="48"/>
  <c r="V27" i="48"/>
  <c r="U27" i="48"/>
  <c r="T27" i="48"/>
  <c r="S27" i="48"/>
  <c r="R27" i="48"/>
  <c r="Q27" i="48"/>
  <c r="AW26" i="48"/>
  <c r="AU26" i="48"/>
  <c r="AO26" i="48"/>
  <c r="AV26" i="48" s="1"/>
  <c r="AA26" i="48"/>
  <c r="AR26" i="48" s="1"/>
  <c r="P26" i="48"/>
  <c r="W26" i="48" s="1"/>
  <c r="AW25" i="48"/>
  <c r="AU25" i="48"/>
  <c r="AO25" i="48"/>
  <c r="AA25" i="48"/>
  <c r="P25" i="48"/>
  <c r="BC24" i="48"/>
  <c r="BB24" i="48"/>
  <c r="BA24" i="48"/>
  <c r="AZ24" i="48"/>
  <c r="AY24" i="48"/>
  <c r="AX24" i="48"/>
  <c r="AN24" i="48"/>
  <c r="AM24" i="48"/>
  <c r="AL24" i="48"/>
  <c r="AK24" i="48"/>
  <c r="AJ24" i="48"/>
  <c r="AI24" i="48"/>
  <c r="AG24" i="48"/>
  <c r="AD24" i="48"/>
  <c r="Z24" i="48"/>
  <c r="Y24" i="48"/>
  <c r="X24" i="48"/>
  <c r="V24" i="48"/>
  <c r="U24" i="48"/>
  <c r="T24" i="48"/>
  <c r="S24" i="48"/>
  <c r="R24" i="48"/>
  <c r="Q24" i="48"/>
  <c r="AW23" i="48"/>
  <c r="AU23" i="48"/>
  <c r="AO23" i="48"/>
  <c r="AV23" i="48" s="1"/>
  <c r="AA23" i="48"/>
  <c r="AR23" i="48" s="1"/>
  <c r="P23" i="48"/>
  <c r="W23" i="48" s="1"/>
  <c r="AF23" i="48" s="1"/>
  <c r="AT23" i="48" s="1"/>
  <c r="AW22" i="48"/>
  <c r="AU22" i="48"/>
  <c r="AO22" i="48"/>
  <c r="AV22" i="48" s="1"/>
  <c r="AA22" i="48"/>
  <c r="AR22" i="48" s="1"/>
  <c r="P22" i="48"/>
  <c r="W22" i="48" s="1"/>
  <c r="AQ22" i="48" s="1"/>
  <c r="AW21" i="48"/>
  <c r="AU21" i="48"/>
  <c r="AO21" i="48"/>
  <c r="AA21" i="48"/>
  <c r="AR21" i="48" s="1"/>
  <c r="P21" i="48"/>
  <c r="W21" i="48" s="1"/>
  <c r="BC20" i="48"/>
  <c r="BB20" i="48"/>
  <c r="BA20" i="48"/>
  <c r="AZ20" i="48"/>
  <c r="AY20" i="48"/>
  <c r="AX20" i="48"/>
  <c r="AN20" i="48"/>
  <c r="AM20" i="48"/>
  <c r="AL20" i="48"/>
  <c r="AK20" i="48"/>
  <c r="AJ20" i="48"/>
  <c r="AI20" i="48"/>
  <c r="AG20" i="48"/>
  <c r="AD20" i="48"/>
  <c r="Z20" i="48"/>
  <c r="Y20" i="48"/>
  <c r="X20" i="48"/>
  <c r="V20" i="48"/>
  <c r="U20" i="48"/>
  <c r="T20" i="48"/>
  <c r="S20" i="48"/>
  <c r="R20" i="48"/>
  <c r="Q20" i="48"/>
  <c r="AW19" i="48"/>
  <c r="AU19" i="48"/>
  <c r="AO19" i="48"/>
  <c r="AV19" i="48" s="1"/>
  <c r="AA19" i="48"/>
  <c r="AR19" i="48" s="1"/>
  <c r="P19" i="48"/>
  <c r="AW18" i="48"/>
  <c r="AU18" i="48"/>
  <c r="AO18" i="48"/>
  <c r="AV18" i="48" s="1"/>
  <c r="AA18" i="48"/>
  <c r="P18" i="48"/>
  <c r="W18" i="48" s="1"/>
  <c r="AQ18" i="48" s="1"/>
  <c r="BC17" i="48"/>
  <c r="BB17" i="48"/>
  <c r="BA17" i="48"/>
  <c r="AZ17" i="48"/>
  <c r="AY17" i="48"/>
  <c r="AX17" i="48"/>
  <c r="AN17" i="48"/>
  <c r="AM17" i="48"/>
  <c r="AL17" i="48"/>
  <c r="AK17" i="48"/>
  <c r="AJ17" i="48"/>
  <c r="AI17" i="48"/>
  <c r="AG17" i="48"/>
  <c r="AD17" i="48"/>
  <c r="Z17" i="48"/>
  <c r="Y17" i="48"/>
  <c r="X17" i="48"/>
  <c r="V17" i="48"/>
  <c r="U17" i="48"/>
  <c r="T17" i="48"/>
  <c r="S17" i="48"/>
  <c r="R17" i="48"/>
  <c r="Q17" i="48"/>
  <c r="AW16" i="48"/>
  <c r="AU16" i="48"/>
  <c r="AO16" i="48"/>
  <c r="AV16" i="48" s="1"/>
  <c r="AA16" i="48"/>
  <c r="AR16" i="48" s="1"/>
  <c r="P16" i="48"/>
  <c r="W16" i="48" s="1"/>
  <c r="AF16" i="48" s="1"/>
  <c r="AT16" i="48" s="1"/>
  <c r="AW15" i="48"/>
  <c r="AU15" i="48"/>
  <c r="AO15" i="48"/>
  <c r="AV15" i="48" s="1"/>
  <c r="AA15" i="48"/>
  <c r="AR15" i="48" s="1"/>
  <c r="P15" i="48"/>
  <c r="W15" i="48" s="1"/>
  <c r="AB15" i="48" s="1"/>
  <c r="AW14" i="48"/>
  <c r="AU14" i="48"/>
  <c r="AO14" i="48"/>
  <c r="AA14" i="48"/>
  <c r="P14" i="48"/>
  <c r="BC13" i="48"/>
  <c r="BB13" i="48"/>
  <c r="BA13" i="48"/>
  <c r="AZ13" i="48"/>
  <c r="AY13" i="48"/>
  <c r="AX13" i="48"/>
  <c r="AN13" i="48"/>
  <c r="AM13" i="48"/>
  <c r="AL13" i="48"/>
  <c r="AK13" i="48"/>
  <c r="AJ13" i="48"/>
  <c r="AI13" i="48"/>
  <c r="AG13" i="48"/>
  <c r="AD13" i="48"/>
  <c r="Z13" i="48"/>
  <c r="Y13" i="48"/>
  <c r="X13" i="48"/>
  <c r="V13" i="48"/>
  <c r="U13" i="48"/>
  <c r="T13" i="48"/>
  <c r="S13" i="48"/>
  <c r="R13" i="48"/>
  <c r="Q13" i="48"/>
  <c r="AW12" i="48"/>
  <c r="AU12" i="48"/>
  <c r="AO12" i="48"/>
  <c r="AA12" i="48"/>
  <c r="P12" i="48"/>
  <c r="AK33" i="47" l="1"/>
  <c r="AF33" i="47"/>
  <c r="AC33" i="47"/>
  <c r="T33" i="47"/>
  <c r="O33" i="47"/>
  <c r="N33" i="47"/>
  <c r="AR35" i="44"/>
  <c r="AW122" i="44"/>
  <c r="AU121" i="44"/>
  <c r="AA121" i="44"/>
  <c r="H33" i="47"/>
  <c r="G33" i="47"/>
  <c r="F33" i="47"/>
  <c r="E33" i="47"/>
  <c r="D33" i="47"/>
  <c r="AU32" i="47"/>
  <c r="AT32" i="47"/>
  <c r="AS32" i="47"/>
  <c r="AR32" i="47"/>
  <c r="AQ32" i="47"/>
  <c r="AK32" i="47"/>
  <c r="AC32" i="47"/>
  <c r="AB32" i="47"/>
  <c r="T32" i="47"/>
  <c r="S32" i="47"/>
  <c r="O32" i="47"/>
  <c r="N32" i="47"/>
  <c r="G32" i="47"/>
  <c r="F32" i="47"/>
  <c r="E32" i="47"/>
  <c r="D32" i="47"/>
  <c r="C32" i="47"/>
  <c r="AT31" i="47"/>
  <c r="AS31" i="47"/>
  <c r="AR31" i="47"/>
  <c r="AQ31" i="47"/>
  <c r="AP31" i="47"/>
  <c r="AK31" i="47"/>
  <c r="AC31" i="47"/>
  <c r="AB31" i="47"/>
  <c r="T31" i="47"/>
  <c r="S31" i="47"/>
  <c r="N31" i="47"/>
  <c r="K31" i="47"/>
  <c r="F31" i="47"/>
  <c r="E31" i="47"/>
  <c r="D31" i="47"/>
  <c r="C31" i="47"/>
  <c r="B31" i="47"/>
  <c r="AS30" i="47"/>
  <c r="AR30" i="47"/>
  <c r="AQ30" i="47"/>
  <c r="AF30" i="47"/>
  <c r="AB30" i="47"/>
  <c r="Z30" i="47"/>
  <c r="S30" i="47"/>
  <c r="R30" i="47"/>
  <c r="K30" i="47"/>
  <c r="H30" i="47"/>
  <c r="D30" i="47"/>
  <c r="C30" i="47"/>
  <c r="B30" i="47"/>
  <c r="AU29" i="47"/>
  <c r="AQ29" i="47"/>
  <c r="AG29" i="47"/>
  <c r="AF29" i="47"/>
  <c r="S29" i="47"/>
  <c r="R29" i="47"/>
  <c r="Q29" i="47"/>
  <c r="O29" i="47"/>
  <c r="K29" i="47"/>
  <c r="G29" i="47"/>
  <c r="F29" i="47"/>
  <c r="B29" i="47"/>
  <c r="AV28" i="47"/>
  <c r="AU28" i="47"/>
  <c r="AT28" i="47"/>
  <c r="AS28" i="47"/>
  <c r="AF28" i="47"/>
  <c r="AC28" i="47"/>
  <c r="R28" i="47"/>
  <c r="Q28" i="47"/>
  <c r="O28" i="47"/>
  <c r="N28" i="47"/>
  <c r="H28" i="47"/>
  <c r="G28" i="47"/>
  <c r="F28" i="47"/>
  <c r="E28" i="47"/>
  <c r="D28" i="47"/>
  <c r="AU27" i="47"/>
  <c r="AS27" i="47"/>
  <c r="AQ27" i="47"/>
  <c r="AC27" i="47"/>
  <c r="AB27" i="47"/>
  <c r="Z27" i="47"/>
  <c r="N27" i="47"/>
  <c r="K27" i="47"/>
  <c r="E27" i="47"/>
  <c r="C27" i="47"/>
  <c r="B27" i="47"/>
  <c r="AC107" i="44"/>
  <c r="AE107" i="44" s="1"/>
  <c r="AS107" i="44" s="1"/>
  <c r="AQ107" i="44"/>
  <c r="AC98" i="44"/>
  <c r="AE98" i="44" s="1"/>
  <c r="AS98" i="44" s="1"/>
  <c r="AF98" i="44"/>
  <c r="AT98" i="44" s="1"/>
  <c r="AQ98" i="44"/>
  <c r="AQ88" i="44"/>
  <c r="AF88" i="44"/>
  <c r="AT88" i="44" s="1"/>
  <c r="AR83" i="44"/>
  <c r="AR84" i="44" s="1"/>
  <c r="AA84" i="44"/>
  <c r="AQ73" i="44"/>
  <c r="AF73" i="44"/>
  <c r="AT73" i="44" s="1"/>
  <c r="AF92" i="48"/>
  <c r="AC92" i="48"/>
  <c r="AB28" i="47"/>
  <c r="AB33" i="47"/>
  <c r="AF13" i="44"/>
  <c r="AT13" i="44" s="1"/>
  <c r="AQ13" i="44"/>
  <c r="AW46" i="44"/>
  <c r="P58" i="44"/>
  <c r="AR80" i="44"/>
  <c r="AR82" i="44" s="1"/>
  <c r="AW115" i="44"/>
  <c r="AB15" i="44"/>
  <c r="AF32" i="44"/>
  <c r="AT32" i="44" s="1"/>
  <c r="AO51" i="44"/>
  <c r="AQ78" i="44"/>
  <c r="AR92" i="44"/>
  <c r="AR93" i="44" s="1"/>
  <c r="AC96" i="44"/>
  <c r="AE96" i="44" s="1"/>
  <c r="AS96" i="44" s="1"/>
  <c r="AF107" i="44"/>
  <c r="AT107" i="44" s="1"/>
  <c r="AV35" i="44"/>
  <c r="AF38" i="44"/>
  <c r="AT38" i="44" s="1"/>
  <c r="AB73" i="44"/>
  <c r="AA74" i="44"/>
  <c r="P102" i="44"/>
  <c r="N112" i="44"/>
  <c r="X112" i="44"/>
  <c r="AL112" i="44"/>
  <c r="BC112" i="44"/>
  <c r="AN112" i="44"/>
  <c r="BA112" i="44"/>
  <c r="AW68" i="44"/>
  <c r="W72" i="44"/>
  <c r="W74" i="44" s="1"/>
  <c r="AC73" i="44"/>
  <c r="AE73" i="44" s="1"/>
  <c r="AS73" i="44" s="1"/>
  <c r="AU91" i="44"/>
  <c r="AB98" i="44"/>
  <c r="AZ112" i="44"/>
  <c r="AQ103" i="44"/>
  <c r="AF103" i="44"/>
  <c r="AT103" i="44" s="1"/>
  <c r="AC103" i="44"/>
  <c r="AE103" i="44" s="1"/>
  <c r="AS103" i="44" s="1"/>
  <c r="AQ33" i="44"/>
  <c r="AF33" i="44"/>
  <c r="AT33" i="44" s="1"/>
  <c r="AC33" i="44"/>
  <c r="AE33" i="44" s="1"/>
  <c r="AS33" i="44" s="1"/>
  <c r="AB33" i="44"/>
  <c r="AF23" i="44"/>
  <c r="AT23" i="44" s="1"/>
  <c r="AB23" i="44"/>
  <c r="AM112" i="44"/>
  <c r="T112" i="44"/>
  <c r="AF43" i="44"/>
  <c r="AT43" i="44" s="1"/>
  <c r="AC43" i="44"/>
  <c r="AE43" i="44" s="1"/>
  <c r="AS43" i="44" s="1"/>
  <c r="AB43" i="44"/>
  <c r="AU115" i="44"/>
  <c r="AU16" i="44"/>
  <c r="AF64" i="44"/>
  <c r="AT64" i="44" s="1"/>
  <c r="AC64" i="44"/>
  <c r="AE64" i="44" s="1"/>
  <c r="AB64" i="44"/>
  <c r="AU41" i="44"/>
  <c r="AU82" i="44"/>
  <c r="AB107" i="44"/>
  <c r="Q112" i="44"/>
  <c r="AQ34" i="44"/>
  <c r="AB34" i="44"/>
  <c r="AO46" i="44"/>
  <c r="AF67" i="44"/>
  <c r="AT67" i="44" s="1"/>
  <c r="AC67" i="44"/>
  <c r="AE67" i="44" s="1"/>
  <c r="AS67" i="44" s="1"/>
  <c r="AB67" i="44"/>
  <c r="AH67" i="44" s="1"/>
  <c r="AP67" i="44" s="1"/>
  <c r="AB69" i="44"/>
  <c r="AW82" i="44"/>
  <c r="AO84" i="44"/>
  <c r="AV83" i="44"/>
  <c r="AV84" i="44" s="1"/>
  <c r="AB22" i="44"/>
  <c r="AF22" i="44"/>
  <c r="AT22" i="44" s="1"/>
  <c r="AQ22" i="44"/>
  <c r="AU46" i="44"/>
  <c r="AW25" i="44"/>
  <c r="AC14" i="44"/>
  <c r="AE14" i="44" s="1"/>
  <c r="AS14" i="44" s="1"/>
  <c r="AC22" i="44"/>
  <c r="AE22" i="44" s="1"/>
  <c r="AS22" i="44" s="1"/>
  <c r="AW116" i="44"/>
  <c r="AC54" i="44"/>
  <c r="AE54" i="44" s="1"/>
  <c r="AS54" i="44" s="1"/>
  <c r="AQ64" i="44"/>
  <c r="AG112" i="44"/>
  <c r="AC69" i="44"/>
  <c r="AE69" i="44" s="1"/>
  <c r="AS69" i="44" s="1"/>
  <c r="AQ69" i="44"/>
  <c r="AQ19" i="44"/>
  <c r="AF19" i="44"/>
  <c r="AT19" i="44" s="1"/>
  <c r="AV46" i="44"/>
  <c r="AV51" i="44"/>
  <c r="AC49" i="44"/>
  <c r="AE49" i="44" s="1"/>
  <c r="AS49" i="44" s="1"/>
  <c r="AF49" i="44"/>
  <c r="AT49" i="44" s="1"/>
  <c r="AF54" i="44"/>
  <c r="AT54" i="44" s="1"/>
  <c r="AU68" i="44"/>
  <c r="W75" i="44"/>
  <c r="AC75" i="44" s="1"/>
  <c r="AE75" i="44" s="1"/>
  <c r="AS75" i="44" s="1"/>
  <c r="AU108" i="44"/>
  <c r="W68" i="44"/>
  <c r="AC95" i="44"/>
  <c r="AE95" i="44" s="1"/>
  <c r="AS95" i="44" s="1"/>
  <c r="AQ95" i="44"/>
  <c r="O112" i="44"/>
  <c r="AD112" i="44"/>
  <c r="AQ43" i="44"/>
  <c r="AQ76" i="44"/>
  <c r="AF76" i="44"/>
  <c r="AT76" i="44" s="1"/>
  <c r="AC76" i="44"/>
  <c r="AE76" i="44" s="1"/>
  <c r="AS76" i="44" s="1"/>
  <c r="U112" i="44"/>
  <c r="AO68" i="44"/>
  <c r="AV64" i="44"/>
  <c r="AV68" i="44" s="1"/>
  <c r="P122" i="44"/>
  <c r="W24" i="44"/>
  <c r="AA58" i="44"/>
  <c r="AR53" i="44"/>
  <c r="P91" i="44"/>
  <c r="W86" i="44"/>
  <c r="AQ86" i="44" s="1"/>
  <c r="AV30" i="44"/>
  <c r="AV27" i="47"/>
  <c r="AG28" i="47"/>
  <c r="C29" i="47"/>
  <c r="Z29" i="47"/>
  <c r="AR29" i="47"/>
  <c r="E30" i="47"/>
  <c r="N30" i="47"/>
  <c r="AC30" i="47"/>
  <c r="AT30" i="47"/>
  <c r="G31" i="47"/>
  <c r="O31" i="47"/>
  <c r="AU31" i="47"/>
  <c r="H32" i="47"/>
  <c r="AF32" i="47"/>
  <c r="AN32" i="47"/>
  <c r="AV32" i="47"/>
  <c r="I33" i="47"/>
  <c r="Q33" i="47"/>
  <c r="AG33" i="47"/>
  <c r="B34" i="47"/>
  <c r="K34" i="47"/>
  <c r="AQ34" i="47"/>
  <c r="D35" i="47"/>
  <c r="AB35" i="47"/>
  <c r="AS35" i="47"/>
  <c r="F36" i="47"/>
  <c r="O36" i="47"/>
  <c r="AU36" i="47"/>
  <c r="AA114" i="44"/>
  <c r="AA122" i="44"/>
  <c r="AW35" i="44"/>
  <c r="AA41" i="44"/>
  <c r="P68" i="44"/>
  <c r="AW79" i="44"/>
  <c r="W83" i="44"/>
  <c r="W122" i="44" s="1"/>
  <c r="W94" i="44"/>
  <c r="W102" i="44" s="1"/>
  <c r="AU102" i="44"/>
  <c r="I112" i="44"/>
  <c r="R112" i="44"/>
  <c r="AX112" i="44"/>
  <c r="K112" i="44"/>
  <c r="AW51" i="44"/>
  <c r="AO58" i="44"/>
  <c r="Z112" i="44"/>
  <c r="H27" i="47"/>
  <c r="R27" i="47"/>
  <c r="AF27" i="47"/>
  <c r="B28" i="47"/>
  <c r="K28" i="47"/>
  <c r="AQ28" i="47"/>
  <c r="D29" i="47"/>
  <c r="AB29" i="47"/>
  <c r="AS29" i="47"/>
  <c r="F30" i="47"/>
  <c r="O30" i="47"/>
  <c r="AU30" i="47"/>
  <c r="H31" i="47"/>
  <c r="AF31" i="47"/>
  <c r="AN31" i="47"/>
  <c r="AV31" i="47"/>
  <c r="I32" i="47"/>
  <c r="Q32" i="47"/>
  <c r="AG32" i="47"/>
  <c r="B33" i="47"/>
  <c r="R33" i="47"/>
  <c r="Z33" i="47"/>
  <c r="AP33" i="47"/>
  <c r="C34" i="47"/>
  <c r="Z34" i="47"/>
  <c r="AR34" i="47"/>
  <c r="E35" i="47"/>
  <c r="N35" i="47"/>
  <c r="AC35" i="47"/>
  <c r="AT35" i="47"/>
  <c r="G36" i="47"/>
  <c r="Q36" i="47"/>
  <c r="AV36" i="47"/>
  <c r="AR41" i="44"/>
  <c r="AB42" i="44"/>
  <c r="P46" i="44"/>
  <c r="P51" i="44"/>
  <c r="AU58" i="44"/>
  <c r="AR74" i="44"/>
  <c r="P82" i="44"/>
  <c r="AB81" i="44"/>
  <c r="AA91" i="44"/>
  <c r="AB94" i="44"/>
  <c r="AW102" i="44"/>
  <c r="J112" i="44"/>
  <c r="S27" i="47"/>
  <c r="AG27" i="47"/>
  <c r="C28" i="47"/>
  <c r="Z28" i="47"/>
  <c r="AR28" i="47"/>
  <c r="E29" i="47"/>
  <c r="N29" i="47"/>
  <c r="AC29" i="47"/>
  <c r="AT29" i="47"/>
  <c r="G30" i="47"/>
  <c r="Q30" i="47"/>
  <c r="AV30" i="47"/>
  <c r="I31" i="47"/>
  <c r="Q31" i="47"/>
  <c r="AG31" i="47"/>
  <c r="B32" i="47"/>
  <c r="R32" i="47"/>
  <c r="Z32" i="47"/>
  <c r="AP32" i="47"/>
  <c r="C33" i="47"/>
  <c r="K33" i="47"/>
  <c r="S33" i="47"/>
  <c r="AQ33" i="47"/>
  <c r="D34" i="47"/>
  <c r="AB34" i="47"/>
  <c r="AS34" i="47"/>
  <c r="F35" i="47"/>
  <c r="O35" i="47"/>
  <c r="AU35" i="47"/>
  <c r="H36" i="47"/>
  <c r="R36" i="47"/>
  <c r="AF36" i="47"/>
  <c r="P16" i="44"/>
  <c r="AA16" i="44"/>
  <c r="P113" i="44"/>
  <c r="AU114" i="44"/>
  <c r="AO121" i="44"/>
  <c r="P116" i="44"/>
  <c r="AU30" i="44"/>
  <c r="W45" i="44"/>
  <c r="AA51" i="44"/>
  <c r="AV52" i="44"/>
  <c r="AV58" i="44" s="1"/>
  <c r="Y112" i="44"/>
  <c r="L112" i="44"/>
  <c r="AJ112" i="44"/>
  <c r="S112" i="44"/>
  <c r="AC13" i="44"/>
  <c r="AE13" i="44" s="1"/>
  <c r="AS13" i="44" s="1"/>
  <c r="AA113" i="44"/>
  <c r="AW114" i="44"/>
  <c r="AR122" i="44"/>
  <c r="AA116" i="44"/>
  <c r="AC31" i="44"/>
  <c r="AE31" i="44" s="1"/>
  <c r="AB32" i="44"/>
  <c r="AU51" i="44"/>
  <c r="AW58" i="44"/>
  <c r="AU63" i="44"/>
  <c r="AV69" i="44"/>
  <c r="AV71" i="44" s="1"/>
  <c r="AR75" i="44"/>
  <c r="AU35" i="44"/>
  <c r="AA108" i="44"/>
  <c r="AO115" i="44"/>
  <c r="AA120" i="44"/>
  <c r="AC21" i="44"/>
  <c r="AE21" i="44" s="1"/>
  <c r="AS21" i="44" s="1"/>
  <c r="AV23" i="44"/>
  <c r="AV121" i="44" s="1"/>
  <c r="AC32" i="44"/>
  <c r="AE32" i="44" s="1"/>
  <c r="AS32" i="44" s="1"/>
  <c r="AW41" i="44"/>
  <c r="AR51" i="44"/>
  <c r="AB54" i="44"/>
  <c r="AR71" i="44"/>
  <c r="AV92" i="44"/>
  <c r="AV93" i="44" s="1"/>
  <c r="AH98" i="44"/>
  <c r="AP98" i="44" s="1"/>
  <c r="AR103" i="44"/>
  <c r="AR108" i="44" s="1"/>
  <c r="V112" i="44"/>
  <c r="AK112" i="44"/>
  <c r="BB112" i="44"/>
  <c r="AW235" i="48"/>
  <c r="AU238" i="48"/>
  <c r="AB58" i="48"/>
  <c r="AU417" i="48"/>
  <c r="AN35" i="47" s="1"/>
  <c r="AU60" i="48"/>
  <c r="P78" i="48"/>
  <c r="AB101" i="48"/>
  <c r="AU20" i="48"/>
  <c r="AB210" i="48"/>
  <c r="AW30" i="48"/>
  <c r="AU292" i="48"/>
  <c r="AU33" i="48"/>
  <c r="AW130" i="48"/>
  <c r="AR284" i="48"/>
  <c r="AB309" i="48"/>
  <c r="AR295" i="48"/>
  <c r="AQ368" i="48"/>
  <c r="P33" i="48"/>
  <c r="P230" i="48"/>
  <c r="AW63" i="48"/>
  <c r="AW86" i="48"/>
  <c r="AU89" i="48"/>
  <c r="AB386" i="48"/>
  <c r="AU295" i="48"/>
  <c r="AQ377" i="48"/>
  <c r="AO20" i="48"/>
  <c r="AV75" i="48"/>
  <c r="AB190" i="48"/>
  <c r="AV20" i="48"/>
  <c r="AB21" i="48"/>
  <c r="AW48" i="48"/>
  <c r="AU51" i="48"/>
  <c r="AO54" i="48"/>
  <c r="AB77" i="48"/>
  <c r="AV89" i="48"/>
  <c r="AU105" i="48"/>
  <c r="AA149" i="48"/>
  <c r="AQ182" i="48"/>
  <c r="AQ310" i="48"/>
  <c r="AB326" i="48"/>
  <c r="AB332" i="48"/>
  <c r="AB374" i="48"/>
  <c r="AB389" i="48"/>
  <c r="AW20" i="48"/>
  <c r="AW36" i="48"/>
  <c r="AB135" i="48"/>
  <c r="AB157" i="48"/>
  <c r="AC352" i="48"/>
  <c r="AE352" i="48" s="1"/>
  <c r="AS352" i="48" s="1"/>
  <c r="AB370" i="48"/>
  <c r="AC377" i="48"/>
  <c r="AE377" i="48" s="1"/>
  <c r="AS377" i="48" s="1"/>
  <c r="AQ70" i="48"/>
  <c r="AC97" i="48"/>
  <c r="AE97" i="48" s="1"/>
  <c r="AS97" i="48" s="1"/>
  <c r="AU124" i="48"/>
  <c r="AF223" i="48"/>
  <c r="AT223" i="48" s="1"/>
  <c r="AB229" i="48"/>
  <c r="AW244" i="48"/>
  <c r="AB281" i="48"/>
  <c r="AC338" i="48"/>
  <c r="AE338" i="48" s="1"/>
  <c r="AS338" i="48" s="1"/>
  <c r="AV67" i="48"/>
  <c r="AV69" i="48" s="1"/>
  <c r="AF70" i="48"/>
  <c r="AT70" i="48" s="1"/>
  <c r="AO149" i="48"/>
  <c r="AA33" i="48"/>
  <c r="AO417" i="48"/>
  <c r="P279" i="48"/>
  <c r="P162" i="48"/>
  <c r="AW328" i="48"/>
  <c r="AU343" i="48"/>
  <c r="AW188" i="48"/>
  <c r="AW51" i="48"/>
  <c r="AW75" i="48"/>
  <c r="AU78" i="48"/>
  <c r="AU276" i="48"/>
  <c r="P289" i="48"/>
  <c r="AR328" i="48"/>
  <c r="AW404" i="48"/>
  <c r="AF177" i="48"/>
  <c r="AT177" i="48" s="1"/>
  <c r="AB177" i="48"/>
  <c r="AQ186" i="48"/>
  <c r="AF186" i="48"/>
  <c r="AT186" i="48" s="1"/>
  <c r="AC186" i="48"/>
  <c r="AE186" i="48" s="1"/>
  <c r="AS186" i="48" s="1"/>
  <c r="AC100" i="48"/>
  <c r="AQ100" i="48"/>
  <c r="AF131" i="48"/>
  <c r="AT131" i="48" s="1"/>
  <c r="AQ131" i="48"/>
  <c r="AC148" i="48"/>
  <c r="AE148" i="48" s="1"/>
  <c r="AS148" i="48" s="1"/>
  <c r="AQ148" i="48"/>
  <c r="AF148" i="48"/>
  <c r="AT148" i="48" s="1"/>
  <c r="AW39" i="48"/>
  <c r="AU54" i="48"/>
  <c r="AB64" i="48"/>
  <c r="AQ222" i="48"/>
  <c r="W265" i="48"/>
  <c r="W266" i="48" s="1"/>
  <c r="AR279" i="48"/>
  <c r="W285" i="48"/>
  <c r="W287" i="48"/>
  <c r="AQ306" i="48"/>
  <c r="AV325" i="48"/>
  <c r="AL408" i="48"/>
  <c r="AR143" i="48"/>
  <c r="AR149" i="48" s="1"/>
  <c r="AB158" i="48"/>
  <c r="AR231" i="48"/>
  <c r="AR232" i="48" s="1"/>
  <c r="AW264" i="48"/>
  <c r="AA289" i="48"/>
  <c r="P333" i="48"/>
  <c r="AC351" i="48"/>
  <c r="AE351" i="48" s="1"/>
  <c r="AS351" i="48" s="1"/>
  <c r="AF352" i="48"/>
  <c r="AT352" i="48" s="1"/>
  <c r="P384" i="48"/>
  <c r="AB380" i="48"/>
  <c r="AO384" i="48"/>
  <c r="AW391" i="48"/>
  <c r="AV397" i="48"/>
  <c r="AV398" i="48" s="1"/>
  <c r="J408" i="48"/>
  <c r="AO36" i="48"/>
  <c r="AO66" i="48"/>
  <c r="AQ79" i="48"/>
  <c r="AF121" i="48"/>
  <c r="AT121" i="48" s="1"/>
  <c r="AW149" i="48"/>
  <c r="AF153" i="48"/>
  <c r="AT153" i="48" s="1"/>
  <c r="AU175" i="48"/>
  <c r="AV247" i="48"/>
  <c r="AF336" i="48"/>
  <c r="AT336" i="48" s="1"/>
  <c r="AF351" i="48"/>
  <c r="AT351" i="48" s="1"/>
  <c r="AF370" i="48"/>
  <c r="AT370" i="48" s="1"/>
  <c r="AB377" i="48"/>
  <c r="AC380" i="48"/>
  <c r="AE380" i="48" s="1"/>
  <c r="AS380" i="48" s="1"/>
  <c r="AQ389" i="48"/>
  <c r="AJ408" i="48"/>
  <c r="AU256" i="48"/>
  <c r="AO279" i="48"/>
  <c r="AC336" i="48"/>
  <c r="AE336" i="48" s="1"/>
  <c r="AS336" i="48" s="1"/>
  <c r="AU27" i="48"/>
  <c r="AU36" i="48"/>
  <c r="P48" i="48"/>
  <c r="AV231" i="48"/>
  <c r="AV232" i="48" s="1"/>
  <c r="P244" i="48"/>
  <c r="AF268" i="48"/>
  <c r="AT268" i="48" s="1"/>
  <c r="AW279" i="48"/>
  <c r="AU289" i="48"/>
  <c r="AR309" i="48"/>
  <c r="AR314" i="48" s="1"/>
  <c r="AF335" i="48"/>
  <c r="AT335" i="48" s="1"/>
  <c r="AF380" i="48"/>
  <c r="AT380" i="48" s="1"/>
  <c r="AW384" i="48"/>
  <c r="AA30" i="48"/>
  <c r="AU63" i="48"/>
  <c r="AW27" i="48"/>
  <c r="AO45" i="48"/>
  <c r="AU48" i="48"/>
  <c r="AA54" i="48"/>
  <c r="AW94" i="48"/>
  <c r="AA142" i="48"/>
  <c r="AF165" i="48"/>
  <c r="AT165" i="48" s="1"/>
  <c r="AW418" i="48"/>
  <c r="AA20" i="48"/>
  <c r="AU30" i="48"/>
  <c r="AV34" i="48"/>
  <c r="AV36" i="48" s="1"/>
  <c r="P36" i="48"/>
  <c r="AW60" i="48"/>
  <c r="AA66" i="48"/>
  <c r="AA69" i="48"/>
  <c r="AW72" i="48"/>
  <c r="P91" i="48"/>
  <c r="AA98" i="48"/>
  <c r="AA105" i="48"/>
  <c r="AO142" i="48"/>
  <c r="AB209" i="48"/>
  <c r="AU235" i="48"/>
  <c r="AR247" i="48"/>
  <c r="AB248" i="48"/>
  <c r="P252" i="48"/>
  <c r="AA292" i="48"/>
  <c r="AU355" i="48"/>
  <c r="AU396" i="48"/>
  <c r="AA398" i="48"/>
  <c r="P401" i="48"/>
  <c r="AB403" i="48"/>
  <c r="AA17" i="48"/>
  <c r="P75" i="48"/>
  <c r="AO86" i="48"/>
  <c r="AW206" i="48"/>
  <c r="AU212" i="48"/>
  <c r="AA302" i="48"/>
  <c r="AA307" i="48"/>
  <c r="AA91" i="48"/>
  <c r="AU118" i="48"/>
  <c r="AB199" i="48"/>
  <c r="AU206" i="48"/>
  <c r="W231" i="48"/>
  <c r="AQ231" i="48" s="1"/>
  <c r="AQ232" i="48" s="1"/>
  <c r="AU247" i="48"/>
  <c r="AB270" i="48"/>
  <c r="P284" i="48"/>
  <c r="AB312" i="48"/>
  <c r="AB366" i="48"/>
  <c r="V408" i="48"/>
  <c r="O27" i="47"/>
  <c r="AA63" i="48"/>
  <c r="AR61" i="48"/>
  <c r="AR63" i="48" s="1"/>
  <c r="AR70" i="48"/>
  <c r="AR72" i="48" s="1"/>
  <c r="AA72" i="48"/>
  <c r="AW98" i="48"/>
  <c r="P105" i="48"/>
  <c r="W99" i="48"/>
  <c r="AB99" i="48" s="1"/>
  <c r="AC146" i="48"/>
  <c r="AE146" i="48" s="1"/>
  <c r="AS146" i="48" s="1"/>
  <c r="AF146" i="48"/>
  <c r="AT146" i="48" s="1"/>
  <c r="AA155" i="48"/>
  <c r="AF280" i="48"/>
  <c r="AT280" i="48" s="1"/>
  <c r="AC280" i="48"/>
  <c r="AE280" i="48" s="1"/>
  <c r="AS280" i="48" s="1"/>
  <c r="AB280" i="48"/>
  <c r="AQ280" i="48"/>
  <c r="AQ304" i="48"/>
  <c r="AC304" i="48"/>
  <c r="AE304" i="48" s="1"/>
  <c r="AS304" i="48" s="1"/>
  <c r="AB74" i="48"/>
  <c r="AQ74" i="48"/>
  <c r="AT81" i="48"/>
  <c r="AQ96" i="48"/>
  <c r="AC96" i="48"/>
  <c r="AE96" i="48" s="1"/>
  <c r="AS96" i="48" s="1"/>
  <c r="AV111" i="48"/>
  <c r="AF260" i="48"/>
  <c r="AT260" i="48" s="1"/>
  <c r="AQ260" i="48"/>
  <c r="AC260" i="48"/>
  <c r="AE260" i="48" s="1"/>
  <c r="AS260" i="48" s="1"/>
  <c r="AC135" i="48"/>
  <c r="AE135" i="48" s="1"/>
  <c r="AS135" i="48" s="1"/>
  <c r="AF135" i="48"/>
  <c r="AT135" i="48" s="1"/>
  <c r="AQ135" i="48"/>
  <c r="AV42" i="48"/>
  <c r="AV43" i="48" s="1"/>
  <c r="AV52" i="48"/>
  <c r="AV54" i="48" s="1"/>
  <c r="AC64" i="48"/>
  <c r="AE64" i="48" s="1"/>
  <c r="AS64" i="48" s="1"/>
  <c r="AC126" i="48"/>
  <c r="AE126" i="48" s="1"/>
  <c r="AS126" i="48" s="1"/>
  <c r="AF126" i="48"/>
  <c r="AT126" i="48" s="1"/>
  <c r="AQ126" i="48"/>
  <c r="AQ214" i="48"/>
  <c r="AC214" i="48"/>
  <c r="AE214" i="48" s="1"/>
  <c r="AS214" i="48" s="1"/>
  <c r="AB214" i="48"/>
  <c r="AF214" i="48"/>
  <c r="AT214" i="48" s="1"/>
  <c r="AQ220" i="48"/>
  <c r="AC220" i="48"/>
  <c r="AE220" i="48" s="1"/>
  <c r="AS220" i="48" s="1"/>
  <c r="AQ245" i="48"/>
  <c r="AF245" i="48"/>
  <c r="AT245" i="48" s="1"/>
  <c r="AV280" i="48"/>
  <c r="AV284" i="48" s="1"/>
  <c r="AO284" i="48"/>
  <c r="AF317" i="48"/>
  <c r="AT317" i="48" s="1"/>
  <c r="AC317" i="48"/>
  <c r="AE317" i="48" s="1"/>
  <c r="AS317" i="48" s="1"/>
  <c r="F27" i="47"/>
  <c r="M408" i="48"/>
  <c r="AF73" i="48"/>
  <c r="AT73" i="48" s="1"/>
  <c r="AQ73" i="48"/>
  <c r="AQ75" i="48" s="1"/>
  <c r="P86" i="48"/>
  <c r="W84" i="48"/>
  <c r="AB96" i="48"/>
  <c r="AW112" i="48"/>
  <c r="AC139" i="48"/>
  <c r="AE139" i="48" s="1"/>
  <c r="AS139" i="48" s="1"/>
  <c r="AF140" i="48"/>
  <c r="AT140" i="48" s="1"/>
  <c r="AV141" i="48"/>
  <c r="AV142" i="48" s="1"/>
  <c r="W162" i="48"/>
  <c r="AC156" i="48"/>
  <c r="AE156" i="48" s="1"/>
  <c r="W334" i="48"/>
  <c r="P339" i="48"/>
  <c r="AQ382" i="48"/>
  <c r="AC382" i="48"/>
  <c r="AE382" i="48" s="1"/>
  <c r="AS382" i="48" s="1"/>
  <c r="AB382" i="48"/>
  <c r="AF382" i="48"/>
  <c r="AT382" i="48" s="1"/>
  <c r="AA112" i="48"/>
  <c r="AB106" i="48"/>
  <c r="AR106" i="48"/>
  <c r="AR24" i="48"/>
  <c r="AR25" i="48"/>
  <c r="AR27" i="48" s="1"/>
  <c r="AA27" i="48"/>
  <c r="AF107" i="48"/>
  <c r="AT107" i="48" s="1"/>
  <c r="AQ107" i="48"/>
  <c r="AQ121" i="48"/>
  <c r="P142" i="48"/>
  <c r="W137" i="48"/>
  <c r="AF137" i="48" s="1"/>
  <c r="AC138" i="48"/>
  <c r="AE138" i="48" s="1"/>
  <c r="AS138" i="48" s="1"/>
  <c r="AF143" i="48"/>
  <c r="AT143" i="48" s="1"/>
  <c r="AB143" i="48"/>
  <c r="AK408" i="48"/>
  <c r="P418" i="48"/>
  <c r="W12" i="48"/>
  <c r="AC15" i="48"/>
  <c r="AE15" i="48" s="1"/>
  <c r="AS15" i="48" s="1"/>
  <c r="W19" i="48"/>
  <c r="AC19" i="48" s="1"/>
  <c r="P20" i="48"/>
  <c r="AQ29" i="48"/>
  <c r="AC44" i="48"/>
  <c r="AC45" i="48" s="1"/>
  <c r="AC73" i="48"/>
  <c r="AE73" i="48" s="1"/>
  <c r="AQ154" i="48"/>
  <c r="AF154" i="48"/>
  <c r="AT154" i="48" s="1"/>
  <c r="AF158" i="48"/>
  <c r="AT158" i="48" s="1"/>
  <c r="AC158" i="48"/>
  <c r="AE158" i="48" s="1"/>
  <c r="AS158" i="48" s="1"/>
  <c r="AQ167" i="48"/>
  <c r="AF167" i="48"/>
  <c r="AT167" i="48" s="1"/>
  <c r="AC167" i="48"/>
  <c r="AE167" i="48" s="1"/>
  <c r="AS167" i="48" s="1"/>
  <c r="AF311" i="48"/>
  <c r="AT311" i="48" s="1"/>
  <c r="AQ311" i="48"/>
  <c r="AV28" i="48"/>
  <c r="AV30" i="48" s="1"/>
  <c r="AO30" i="48"/>
  <c r="P60" i="48"/>
  <c r="W57" i="48"/>
  <c r="W60" i="48" s="1"/>
  <c r="AA89" i="48"/>
  <c r="AR87" i="48"/>
  <c r="AR89" i="48" s="1"/>
  <c r="AB38" i="48"/>
  <c r="AC38" i="48"/>
  <c r="AE38" i="48" s="1"/>
  <c r="AS38" i="48" s="1"/>
  <c r="AB52" i="48"/>
  <c r="AC52" i="48"/>
  <c r="AE52" i="48" s="1"/>
  <c r="AS52" i="48" s="1"/>
  <c r="W87" i="48"/>
  <c r="W89" i="48" s="1"/>
  <c r="P89" i="48"/>
  <c r="AF388" i="48"/>
  <c r="AT388" i="48" s="1"/>
  <c r="AC388" i="48"/>
  <c r="AE388" i="48" s="1"/>
  <c r="AS388" i="48" s="1"/>
  <c r="AA418" i="48"/>
  <c r="AW33" i="48"/>
  <c r="AR39" i="48"/>
  <c r="AW66" i="48"/>
  <c r="AO130" i="48"/>
  <c r="AO169" i="48"/>
  <c r="AC303" i="48"/>
  <c r="AE303" i="48" s="1"/>
  <c r="AS303" i="48" s="1"/>
  <c r="AF303" i="48"/>
  <c r="AT303" i="48" s="1"/>
  <c r="AB303" i="48"/>
  <c r="AO355" i="48"/>
  <c r="AV351" i="48"/>
  <c r="AV355" i="48" s="1"/>
  <c r="P54" i="48"/>
  <c r="AO75" i="48"/>
  <c r="AV163" i="48"/>
  <c r="AV169" i="48" s="1"/>
  <c r="AB196" i="48"/>
  <c r="AQ196" i="48"/>
  <c r="AF272" i="48"/>
  <c r="AT272" i="48" s="1"/>
  <c r="AQ272" i="48"/>
  <c r="AC294" i="48"/>
  <c r="AE294" i="48" s="1"/>
  <c r="AS294" i="48" s="1"/>
  <c r="AO307" i="48"/>
  <c r="AV303" i="48"/>
  <c r="AV307" i="48" s="1"/>
  <c r="P45" i="48"/>
  <c r="P66" i="48"/>
  <c r="AU72" i="48"/>
  <c r="W76" i="48"/>
  <c r="AC76" i="48" s="1"/>
  <c r="AU86" i="48"/>
  <c r="AO94" i="48"/>
  <c r="AU416" i="48"/>
  <c r="AU142" i="48"/>
  <c r="AU162" i="48"/>
  <c r="AW169" i="48"/>
  <c r="AQ191" i="48"/>
  <c r="AF191" i="48"/>
  <c r="AT191" i="48" s="1"/>
  <c r="P206" i="48"/>
  <c r="AW238" i="48"/>
  <c r="AU244" i="48"/>
  <c r="AF242" i="48"/>
  <c r="AT242" i="48" s="1"/>
  <c r="AQ242" i="48"/>
  <c r="AB242" i="48"/>
  <c r="AV252" i="48"/>
  <c r="P264" i="48"/>
  <c r="AO271" i="48"/>
  <c r="AF270" i="48"/>
  <c r="AT270" i="48" s="1"/>
  <c r="AQ270" i="48"/>
  <c r="AA279" i="48"/>
  <c r="W282" i="48"/>
  <c r="AC282" i="48" s="1"/>
  <c r="AE282" i="48" s="1"/>
  <c r="AS282" i="48" s="1"/>
  <c r="AQ318" i="48"/>
  <c r="AF318" i="48"/>
  <c r="AT318" i="48" s="1"/>
  <c r="AC318" i="48"/>
  <c r="AE318" i="48" s="1"/>
  <c r="AS318" i="48" s="1"/>
  <c r="AB318" i="48"/>
  <c r="AQ363" i="48"/>
  <c r="AB363" i="48"/>
  <c r="AR402" i="48"/>
  <c r="AR404" i="48" s="1"/>
  <c r="AA404" i="48"/>
  <c r="P295" i="48"/>
  <c r="W293" i="48"/>
  <c r="AC293" i="48" s="1"/>
  <c r="AW333" i="48"/>
  <c r="AU367" i="48"/>
  <c r="AR12" i="48"/>
  <c r="P30" i="48"/>
  <c r="AU39" i="48"/>
  <c r="AO48" i="48"/>
  <c r="AR54" i="48"/>
  <c r="AV55" i="48"/>
  <c r="AV56" i="48" s="1"/>
  <c r="AU75" i="48"/>
  <c r="AO81" i="48"/>
  <c r="AW89" i="48"/>
  <c r="AV90" i="48"/>
  <c r="AV91" i="48" s="1"/>
  <c r="AW416" i="48"/>
  <c r="AR118" i="48"/>
  <c r="AW118" i="48"/>
  <c r="AW124" i="48"/>
  <c r="AW142" i="48"/>
  <c r="AC145" i="48"/>
  <c r="AE145" i="48" s="1"/>
  <c r="AS145" i="48" s="1"/>
  <c r="AB148" i="48"/>
  <c r="AQ177" i="48"/>
  <c r="AC177" i="48"/>
  <c r="AE177" i="48" s="1"/>
  <c r="AS177" i="48" s="1"/>
  <c r="AC196" i="48"/>
  <c r="AE196" i="48" s="1"/>
  <c r="AS196" i="48" s="1"/>
  <c r="AA212" i="48"/>
  <c r="AU218" i="48"/>
  <c r="AF281" i="48"/>
  <c r="AT281" i="48" s="1"/>
  <c r="AQ281" i="48"/>
  <c r="AC281" i="48"/>
  <c r="AE281" i="48" s="1"/>
  <c r="AS281" i="48" s="1"/>
  <c r="AU307" i="48"/>
  <c r="AU314" i="48"/>
  <c r="AU320" i="48"/>
  <c r="AF322" i="48"/>
  <c r="AT322" i="48" s="1"/>
  <c r="AC322" i="48"/>
  <c r="AE322" i="48" s="1"/>
  <c r="AS322" i="48" s="1"/>
  <c r="AB322" i="48"/>
  <c r="AU360" i="48"/>
  <c r="AF362" i="48"/>
  <c r="AT362" i="48" s="1"/>
  <c r="AC362" i="48"/>
  <c r="AE362" i="48" s="1"/>
  <c r="AS362" i="48" s="1"/>
  <c r="AB362" i="48"/>
  <c r="AV396" i="48"/>
  <c r="AO404" i="48"/>
  <c r="AV402" i="48"/>
  <c r="AV404" i="48" s="1"/>
  <c r="AB26" i="48"/>
  <c r="AA41" i="48"/>
  <c r="AA45" i="48"/>
  <c r="AO60" i="48"/>
  <c r="AR66" i="48"/>
  <c r="P72" i="48"/>
  <c r="AV94" i="48"/>
  <c r="AR99" i="48"/>
  <c r="AV125" i="48"/>
  <c r="AV130" i="48" s="1"/>
  <c r="AU130" i="48"/>
  <c r="AW136" i="48"/>
  <c r="AW194" i="48"/>
  <c r="AF196" i="48"/>
  <c r="AT196" i="48" s="1"/>
  <c r="AB205" i="48"/>
  <c r="AQ205" i="48"/>
  <c r="AO212" i="48"/>
  <c r="AQ213" i="48"/>
  <c r="AF213" i="48"/>
  <c r="AT213" i="48" s="1"/>
  <c r="AF251" i="48"/>
  <c r="AT251" i="48" s="1"/>
  <c r="AC251" i="48"/>
  <c r="AE251" i="48" s="1"/>
  <c r="AS251" i="48" s="1"/>
  <c r="AO252" i="48"/>
  <c r="AR256" i="48"/>
  <c r="AQ259" i="48"/>
  <c r="AC259" i="48"/>
  <c r="AE259" i="48" s="1"/>
  <c r="AS259" i="48" s="1"/>
  <c r="AH270" i="48"/>
  <c r="AP270" i="48" s="1"/>
  <c r="AW307" i="48"/>
  <c r="AV314" i="48"/>
  <c r="AB352" i="48"/>
  <c r="AC363" i="48"/>
  <c r="AE363" i="48" s="1"/>
  <c r="AS363" i="48" s="1"/>
  <c r="AU391" i="48"/>
  <c r="AU404" i="48"/>
  <c r="AB16" i="48"/>
  <c r="AC18" i="48"/>
  <c r="AE18" i="48" s="1"/>
  <c r="AS18" i="48" s="1"/>
  <c r="AW24" i="48"/>
  <c r="AC26" i="48"/>
  <c r="AE26" i="48" s="1"/>
  <c r="AS26" i="48" s="1"/>
  <c r="AR28" i="48"/>
  <c r="AR30" i="48" s="1"/>
  <c r="AA39" i="48"/>
  <c r="AA51" i="48"/>
  <c r="AU66" i="48"/>
  <c r="AV81" i="48"/>
  <c r="AA83" i="48"/>
  <c r="AF150" i="48"/>
  <c r="AT150" i="48" s="1"/>
  <c r="AR194" i="48"/>
  <c r="AR200" i="48"/>
  <c r="AC205" i="48"/>
  <c r="AE205" i="48" s="1"/>
  <c r="AS205" i="48" s="1"/>
  <c r="AB213" i="48"/>
  <c r="AQ240" i="48"/>
  <c r="AC240" i="48"/>
  <c r="AE240" i="48" s="1"/>
  <c r="AS240" i="48" s="1"/>
  <c r="AB240" i="48"/>
  <c r="AC250" i="48"/>
  <c r="AE250" i="48" s="1"/>
  <c r="AS250" i="48" s="1"/>
  <c r="AB251" i="48"/>
  <c r="AH251" i="48" s="1"/>
  <c r="AP251" i="48" s="1"/>
  <c r="AB259" i="48"/>
  <c r="AR334" i="48"/>
  <c r="AR339" i="48" s="1"/>
  <c r="AA339" i="48"/>
  <c r="AO339" i="48"/>
  <c r="AO372" i="48"/>
  <c r="AV368" i="48"/>
  <c r="AV372" i="48" s="1"/>
  <c r="AD408" i="48"/>
  <c r="N408" i="48"/>
  <c r="G27" i="47"/>
  <c r="Q27" i="47"/>
  <c r="X408" i="48"/>
  <c r="P407" i="48" s="1"/>
  <c r="S28" i="47"/>
  <c r="Z408" i="48"/>
  <c r="AF208" i="48"/>
  <c r="AT208" i="48" s="1"/>
  <c r="AC208" i="48"/>
  <c r="AE208" i="48" s="1"/>
  <c r="AS208" i="48" s="1"/>
  <c r="AF392" i="48"/>
  <c r="AB392" i="48"/>
  <c r="AV48" i="48"/>
  <c r="AR49" i="48"/>
  <c r="AR51" i="48" s="1"/>
  <c r="AW54" i="48"/>
  <c r="AV64" i="48"/>
  <c r="AV66" i="48" s="1"/>
  <c r="AA86" i="48"/>
  <c r="AU98" i="48"/>
  <c r="AB97" i="48"/>
  <c r="AW417" i="48"/>
  <c r="AB153" i="48"/>
  <c r="AH153" i="48" s="1"/>
  <c r="AP153" i="48" s="1"/>
  <c r="AU181" i="48"/>
  <c r="AQ211" i="48"/>
  <c r="AC211" i="48"/>
  <c r="AE211" i="48" s="1"/>
  <c r="AS211" i="48" s="1"/>
  <c r="AQ250" i="48"/>
  <c r="AW284" i="48"/>
  <c r="AW325" i="48"/>
  <c r="AF359" i="48"/>
  <c r="AT359" i="48" s="1"/>
  <c r="AC359" i="48"/>
  <c r="AE359" i="48" s="1"/>
  <c r="AS359" i="48" s="1"/>
  <c r="AU372" i="48"/>
  <c r="AW175" i="48"/>
  <c r="AV188" i="48"/>
  <c r="AW200" i="48"/>
  <c r="AW212" i="48"/>
  <c r="AW218" i="48"/>
  <c r="P225" i="48"/>
  <c r="P238" i="48"/>
  <c r="W244" i="48"/>
  <c r="AU252" i="48"/>
  <c r="AB260" i="48"/>
  <c r="AU271" i="48"/>
  <c r="AV276" i="48"/>
  <c r="AO292" i="48"/>
  <c r="AO295" i="48"/>
  <c r="AW314" i="48"/>
  <c r="AA314" i="48"/>
  <c r="P320" i="48"/>
  <c r="AW320" i="48"/>
  <c r="AU339" i="48"/>
  <c r="AW378" i="48"/>
  <c r="AU384" i="48"/>
  <c r="L408" i="48"/>
  <c r="AZ408" i="48"/>
  <c r="AW271" i="48"/>
  <c r="AU284" i="48"/>
  <c r="AO302" i="48"/>
  <c r="AW355" i="48"/>
  <c r="AW372" i="48"/>
  <c r="Y408" i="48"/>
  <c r="R31" i="47"/>
  <c r="AG408" i="48"/>
  <c r="Z31" i="47"/>
  <c r="R408" i="48"/>
  <c r="K32" i="47"/>
  <c r="AB185" i="48"/>
  <c r="P194" i="48"/>
  <c r="AU200" i="48"/>
  <c r="AB239" i="48"/>
  <c r="AW252" i="48"/>
  <c r="AW292" i="48"/>
  <c r="AV295" i="48"/>
  <c r="AA320" i="48"/>
  <c r="AO325" i="48"/>
  <c r="AU350" i="48"/>
  <c r="AB351" i="48"/>
  <c r="AA355" i="48"/>
  <c r="AW360" i="48"/>
  <c r="AA367" i="48"/>
  <c r="I406" i="48"/>
  <c r="U408" i="48"/>
  <c r="S408" i="48"/>
  <c r="AY408" i="48"/>
  <c r="AR27" i="47"/>
  <c r="BC408" i="48"/>
  <c r="AV29" i="47"/>
  <c r="AN408" i="48"/>
  <c r="AG30" i="47"/>
  <c r="AW181" i="48"/>
  <c r="AU194" i="48"/>
  <c r="AA200" i="48"/>
  <c r="AC239" i="48"/>
  <c r="AE239" i="48" s="1"/>
  <c r="AU264" i="48"/>
  <c r="AV264" i="48"/>
  <c r="AV265" i="48"/>
  <c r="AV266" i="48" s="1"/>
  <c r="AV277" i="48"/>
  <c r="AV279" i="48" s="1"/>
  <c r="AW295" i="48"/>
  <c r="AU302" i="48"/>
  <c r="AC309" i="48"/>
  <c r="AE309" i="48" s="1"/>
  <c r="AS309" i="48" s="1"/>
  <c r="AB353" i="48"/>
  <c r="AR372" i="48"/>
  <c r="AU378" i="48"/>
  <c r="AA378" i="48"/>
  <c r="W379" i="48"/>
  <c r="AB379" i="48" s="1"/>
  <c r="W399" i="48"/>
  <c r="W401" i="48" s="1"/>
  <c r="K408" i="48"/>
  <c r="D27" i="47"/>
  <c r="T408" i="48"/>
  <c r="O408" i="48"/>
  <c r="H29" i="47"/>
  <c r="C13" i="47"/>
  <c r="AB159" i="48"/>
  <c r="AB186" i="48"/>
  <c r="AW225" i="48"/>
  <c r="AA230" i="48"/>
  <c r="AR238" i="48"/>
  <c r="AW247" i="48"/>
  <c r="P276" i="48"/>
  <c r="AW289" i="48"/>
  <c r="AW302" i="48"/>
  <c r="AF309" i="48"/>
  <c r="AT309" i="48" s="1"/>
  <c r="AR319" i="48"/>
  <c r="AR320" i="48" s="1"/>
  <c r="AB336" i="48"/>
  <c r="AC353" i="48"/>
  <c r="AE353" i="48" s="1"/>
  <c r="AS353" i="48" s="1"/>
  <c r="AR361" i="48"/>
  <c r="AR367" i="48" s="1"/>
  <c r="AC368" i="48"/>
  <c r="AE368" i="48" s="1"/>
  <c r="BA408" i="48"/>
  <c r="AT27" i="47"/>
  <c r="AB195" i="48"/>
  <c r="AC28" i="44"/>
  <c r="AE28" i="44" s="1"/>
  <c r="AS28" i="44" s="1"/>
  <c r="AB28" i="44"/>
  <c r="AF28" i="44"/>
  <c r="AT28" i="44" s="1"/>
  <c r="AQ28" i="44"/>
  <c r="AE42" i="44"/>
  <c r="AB20" i="44"/>
  <c r="AQ20" i="44"/>
  <c r="AF20" i="44"/>
  <c r="AT20" i="44" s="1"/>
  <c r="AC20" i="44"/>
  <c r="AE20" i="44" s="1"/>
  <c r="AS20" i="44" s="1"/>
  <c r="AV116" i="44"/>
  <c r="AC29" i="44"/>
  <c r="AE29" i="44" s="1"/>
  <c r="AS29" i="44" s="1"/>
  <c r="AB29" i="44"/>
  <c r="AQ29" i="44"/>
  <c r="AF29" i="44"/>
  <c r="AT29" i="44" s="1"/>
  <c r="AF37" i="44"/>
  <c r="AT37" i="44" s="1"/>
  <c r="AC37" i="44"/>
  <c r="AE37" i="44" s="1"/>
  <c r="AS37" i="44" s="1"/>
  <c r="AQ37" i="44"/>
  <c r="AB37" i="44"/>
  <c r="AH37" i="44" s="1"/>
  <c r="AP37" i="44" s="1"/>
  <c r="AB13" i="44"/>
  <c r="AB14" i="44"/>
  <c r="AC15" i="44"/>
  <c r="AW16" i="44"/>
  <c r="W17" i="44"/>
  <c r="AR17" i="44"/>
  <c r="AB21" i="44"/>
  <c r="AC23" i="44"/>
  <c r="W26" i="44"/>
  <c r="AA35" i="44"/>
  <c r="P35" i="44"/>
  <c r="P41" i="44"/>
  <c r="W47" i="44"/>
  <c r="AF66" i="44"/>
  <c r="AT66" i="44" s="1"/>
  <c r="AQ66" i="44"/>
  <c r="AC66" i="44"/>
  <c r="AE66" i="44" s="1"/>
  <c r="AS66" i="44" s="1"/>
  <c r="AB66" i="44"/>
  <c r="AW120" i="44"/>
  <c r="AA30" i="44"/>
  <c r="AF36" i="44"/>
  <c r="AB36" i="44"/>
  <c r="AB44" i="44"/>
  <c r="AC48" i="44"/>
  <c r="AE48" i="44" s="1"/>
  <c r="AS48" i="44" s="1"/>
  <c r="AB48" i="44"/>
  <c r="AQ48" i="44"/>
  <c r="AF57" i="44"/>
  <c r="AT57" i="44" s="1"/>
  <c r="AB57" i="44"/>
  <c r="AQ57" i="44"/>
  <c r="V109" i="44"/>
  <c r="O14" i="47" s="1"/>
  <c r="BC109" i="44"/>
  <c r="AV14" i="47" s="1"/>
  <c r="AO120" i="44"/>
  <c r="AV15" i="44"/>
  <c r="AV120" i="44" s="1"/>
  <c r="AO16" i="44"/>
  <c r="AU113" i="44"/>
  <c r="AO122" i="44"/>
  <c r="AV24" i="44"/>
  <c r="P25" i="44"/>
  <c r="AO25" i="44"/>
  <c r="AB40" i="44"/>
  <c r="AQ40" i="44"/>
  <c r="AA63" i="44"/>
  <c r="AR59" i="44"/>
  <c r="AR63" i="44" s="1"/>
  <c r="AF87" i="44"/>
  <c r="AT87" i="44" s="1"/>
  <c r="AQ87" i="44"/>
  <c r="AC87" i="44"/>
  <c r="AE87" i="44" s="1"/>
  <c r="AS87" i="44" s="1"/>
  <c r="AB87" i="44"/>
  <c r="AV12" i="44"/>
  <c r="AF14" i="44"/>
  <c r="AT14" i="44" s="1"/>
  <c r="AO114" i="44"/>
  <c r="AC19" i="44"/>
  <c r="AE19" i="44" s="1"/>
  <c r="AS19" i="44" s="1"/>
  <c r="AB19" i="44"/>
  <c r="AF21" i="44"/>
  <c r="AT21" i="44" s="1"/>
  <c r="AO116" i="44"/>
  <c r="W35" i="44"/>
  <c r="AB31" i="44"/>
  <c r="AQ31" i="44"/>
  <c r="AC36" i="44"/>
  <c r="W41" i="44"/>
  <c r="AF48" i="44"/>
  <c r="AT48" i="44" s="1"/>
  <c r="AB50" i="44"/>
  <c r="AQ50" i="44"/>
  <c r="AF50" i="44"/>
  <c r="AT50" i="44" s="1"/>
  <c r="AF55" i="44"/>
  <c r="AT55" i="44" s="1"/>
  <c r="AC55" i="44"/>
  <c r="AE55" i="44" s="1"/>
  <c r="AS55" i="44" s="1"/>
  <c r="AB55" i="44"/>
  <c r="AC57" i="44"/>
  <c r="AE57" i="44" s="1"/>
  <c r="AS57" i="44" s="1"/>
  <c r="AR13" i="44"/>
  <c r="AR115" i="44" s="1"/>
  <c r="AC39" i="44"/>
  <c r="AE39" i="44" s="1"/>
  <c r="AS39" i="44" s="1"/>
  <c r="AB39" i="44"/>
  <c r="AQ39" i="44"/>
  <c r="AE60" i="44"/>
  <c r="AS60" i="44" s="1"/>
  <c r="AB60" i="44"/>
  <c r="AF60" i="44"/>
  <c r="AT60" i="44" s="1"/>
  <c r="AQ60" i="44"/>
  <c r="P120" i="44"/>
  <c r="AW113" i="44"/>
  <c r="AW30" i="44"/>
  <c r="AT31" i="44"/>
  <c r="AV36" i="44"/>
  <c r="AV41" i="44" s="1"/>
  <c r="AO41" i="44"/>
  <c r="AC40" i="44"/>
  <c r="AE40" i="44" s="1"/>
  <c r="AS40" i="44" s="1"/>
  <c r="AR46" i="44"/>
  <c r="AA46" i="44"/>
  <c r="S109" i="44"/>
  <c r="L14" i="47" s="1"/>
  <c r="AD109" i="44"/>
  <c r="W14" i="47" s="1"/>
  <c r="AX109" i="44"/>
  <c r="AQ14" i="47" s="1"/>
  <c r="P93" i="44"/>
  <c r="W92" i="44"/>
  <c r="W121" i="44" s="1"/>
  <c r="AF15" i="44"/>
  <c r="AR120" i="44"/>
  <c r="AO113" i="44"/>
  <c r="P114" i="44"/>
  <c r="AQ23" i="44"/>
  <c r="AF24" i="44"/>
  <c r="AA25" i="44"/>
  <c r="AO30" i="44"/>
  <c r="AF34" i="44"/>
  <c r="AT34" i="44" s="1"/>
  <c r="AC34" i="44"/>
  <c r="AE34" i="44" s="1"/>
  <c r="AS34" i="44" s="1"/>
  <c r="AO35" i="44"/>
  <c r="AC38" i="44"/>
  <c r="AE38" i="44" s="1"/>
  <c r="AS38" i="44" s="1"/>
  <c r="AB38" i="44"/>
  <c r="AQ42" i="44"/>
  <c r="AF42" i="44"/>
  <c r="AB61" i="44"/>
  <c r="AQ61" i="44"/>
  <c r="AF61" i="44"/>
  <c r="AT61" i="44" s="1"/>
  <c r="AC61" i="44"/>
  <c r="AE61" i="44" s="1"/>
  <c r="AS61" i="44" s="1"/>
  <c r="AR76" i="44"/>
  <c r="AB76" i="44"/>
  <c r="AH76" i="44" s="1"/>
  <c r="AP76" i="44" s="1"/>
  <c r="AC86" i="44"/>
  <c r="AE86" i="44" s="1"/>
  <c r="AS86" i="44" s="1"/>
  <c r="AF105" i="44"/>
  <c r="AT105" i="44" s="1"/>
  <c r="AB105" i="44"/>
  <c r="AC105" i="44"/>
  <c r="AE105" i="44" s="1"/>
  <c r="AS105" i="44" s="1"/>
  <c r="AQ105" i="44"/>
  <c r="P115" i="44"/>
  <c r="W12" i="44"/>
  <c r="AF44" i="44"/>
  <c r="AT44" i="44" s="1"/>
  <c r="AC44" i="44"/>
  <c r="AE44" i="44" s="1"/>
  <c r="AS44" i="44" s="1"/>
  <c r="AR95" i="44"/>
  <c r="AR102" i="44" s="1"/>
  <c r="AA102" i="44"/>
  <c r="AB95" i="44"/>
  <c r="W18" i="44"/>
  <c r="AR18" i="44"/>
  <c r="AR23" i="44"/>
  <c r="AR121" i="44" s="1"/>
  <c r="AU25" i="44"/>
  <c r="W27" i="44"/>
  <c r="AR27" i="44"/>
  <c r="AR116" i="44" s="1"/>
  <c r="AQ36" i="44"/>
  <c r="P71" i="44"/>
  <c r="W70" i="44"/>
  <c r="AO79" i="44"/>
  <c r="AV75" i="44"/>
  <c r="AV79" i="44" s="1"/>
  <c r="AC99" i="44"/>
  <c r="AE99" i="44" s="1"/>
  <c r="AS99" i="44" s="1"/>
  <c r="AB99" i="44"/>
  <c r="AF99" i="44"/>
  <c r="AT99" i="44" s="1"/>
  <c r="AQ99" i="44"/>
  <c r="AI109" i="44"/>
  <c r="AB14" i="47" s="1"/>
  <c r="AR54" i="44"/>
  <c r="AR58" i="44" s="1"/>
  <c r="AB56" i="44"/>
  <c r="AB59" i="44"/>
  <c r="AV63" i="44"/>
  <c r="AB62" i="44"/>
  <c r="AQ65" i="44"/>
  <c r="AC72" i="44"/>
  <c r="AB104" i="44"/>
  <c r="AF106" i="44"/>
  <c r="AT106" i="44" s="1"/>
  <c r="AQ106" i="44"/>
  <c r="AJ109" i="44"/>
  <c r="AC14" i="47" s="1"/>
  <c r="W52" i="44"/>
  <c r="AC56" i="44"/>
  <c r="AE56" i="44" s="1"/>
  <c r="AS56" i="44" s="1"/>
  <c r="AF59" i="44"/>
  <c r="AW63" i="44"/>
  <c r="AC62" i="44"/>
  <c r="AE62" i="44" s="1"/>
  <c r="AS62" i="44" s="1"/>
  <c r="AR64" i="44"/>
  <c r="AR68" i="44" s="1"/>
  <c r="AV74" i="44"/>
  <c r="W80" i="44"/>
  <c r="AC80" i="44" s="1"/>
  <c r="AO91" i="44"/>
  <c r="AF89" i="44"/>
  <c r="AT89" i="44" s="1"/>
  <c r="AB90" i="44"/>
  <c r="AQ90" i="44"/>
  <c r="AF90" i="44"/>
  <c r="AT90" i="44" s="1"/>
  <c r="X109" i="44"/>
  <c r="Q14" i="47" s="1"/>
  <c r="AB100" i="44"/>
  <c r="AQ100" i="44"/>
  <c r="AC100" i="44"/>
  <c r="AE100" i="44" s="1"/>
  <c r="AS100" i="44" s="1"/>
  <c r="Y109" i="44"/>
  <c r="R14" i="47" s="1"/>
  <c r="AB53" i="44"/>
  <c r="W63" i="44"/>
  <c r="AB65" i="44"/>
  <c r="AB68" i="44" s="1"/>
  <c r="AW74" i="44"/>
  <c r="AC77" i="44"/>
  <c r="AB77" i="44"/>
  <c r="AA79" i="44"/>
  <c r="AR85" i="44"/>
  <c r="AR91" i="44" s="1"/>
  <c r="AF97" i="44"/>
  <c r="AT97" i="44" s="1"/>
  <c r="AQ97" i="44"/>
  <c r="AC97" i="44"/>
  <c r="AE97" i="44" s="1"/>
  <c r="AS97" i="44" s="1"/>
  <c r="AB106" i="44"/>
  <c r="Q109" i="44"/>
  <c r="J14" i="47" s="1"/>
  <c r="Z109" i="44"/>
  <c r="S14" i="47" s="1"/>
  <c r="AL109" i="44"/>
  <c r="AE14" i="47" s="1"/>
  <c r="AU120" i="44"/>
  <c r="AU122" i="44"/>
  <c r="AQ49" i="44"/>
  <c r="AC53" i="44"/>
  <c r="AE53" i="44" s="1"/>
  <c r="AS53" i="44" s="1"/>
  <c r="AO63" i="44"/>
  <c r="AF62" i="44"/>
  <c r="AT62" i="44" s="1"/>
  <c r="AC65" i="44"/>
  <c r="AE65" i="44" s="1"/>
  <c r="AS65" i="44" s="1"/>
  <c r="AQ67" i="44"/>
  <c r="AO74" i="44"/>
  <c r="AT85" i="44"/>
  <c r="AC90" i="44"/>
  <c r="AE90" i="44" s="1"/>
  <c r="AS90" i="44" s="1"/>
  <c r="AQ101" i="44"/>
  <c r="AF101" i="44"/>
  <c r="AT101" i="44" s="1"/>
  <c r="AC101" i="44"/>
  <c r="AE101" i="44" s="1"/>
  <c r="AS101" i="44" s="1"/>
  <c r="AB101" i="44"/>
  <c r="AY109" i="44"/>
  <c r="AR14" i="47" s="1"/>
  <c r="AB103" i="44"/>
  <c r="AC106" i="44"/>
  <c r="AE106" i="44" s="1"/>
  <c r="AS106" i="44" s="1"/>
  <c r="AH107" i="44"/>
  <c r="AP107" i="44" s="1"/>
  <c r="R109" i="44"/>
  <c r="K14" i="47" s="1"/>
  <c r="AM109" i="44"/>
  <c r="AF14" i="47" s="1"/>
  <c r="BB109" i="44"/>
  <c r="AU14" i="47" s="1"/>
  <c r="AA115" i="44"/>
  <c r="P121" i="44"/>
  <c r="AW121" i="44"/>
  <c r="AB49" i="44"/>
  <c r="AH49" i="44" s="1"/>
  <c r="AP49" i="44" s="1"/>
  <c r="AA71" i="44"/>
  <c r="AC88" i="44"/>
  <c r="AE88" i="44" s="1"/>
  <c r="AS88" i="44" s="1"/>
  <c r="AB88" i="44"/>
  <c r="AB97" i="44"/>
  <c r="AF100" i="44"/>
  <c r="AT100" i="44" s="1"/>
  <c r="AI112" i="44"/>
  <c r="AU116" i="44"/>
  <c r="AF53" i="44"/>
  <c r="AT53" i="44" s="1"/>
  <c r="AQ56" i="44"/>
  <c r="P63" i="44"/>
  <c r="AQ59" i="44"/>
  <c r="AF77" i="44"/>
  <c r="AT77" i="44" s="1"/>
  <c r="AB78" i="44"/>
  <c r="AF78" i="44"/>
  <c r="AT78" i="44" s="1"/>
  <c r="AO82" i="44"/>
  <c r="AV80" i="44"/>
  <c r="AV82" i="44" s="1"/>
  <c r="AC85" i="44"/>
  <c r="AQ85" i="44"/>
  <c r="AB85" i="44"/>
  <c r="AW91" i="44"/>
  <c r="AN109" i="44"/>
  <c r="AG14" i="47" s="1"/>
  <c r="T109" i="44"/>
  <c r="M14" i="47" s="1"/>
  <c r="AB72" i="44"/>
  <c r="AQ72" i="44"/>
  <c r="AQ74" i="44" s="1"/>
  <c r="AF72" i="44"/>
  <c r="AC89" i="44"/>
  <c r="AE89" i="44" s="1"/>
  <c r="AS89" i="44" s="1"/>
  <c r="AB89" i="44"/>
  <c r="AC104" i="44"/>
  <c r="AQ104" i="44"/>
  <c r="W108" i="44"/>
  <c r="U109" i="44"/>
  <c r="N14" i="47" s="1"/>
  <c r="I110" i="44"/>
  <c r="AQ81" i="44"/>
  <c r="AF81" i="44"/>
  <c r="AT81" i="44" s="1"/>
  <c r="P108" i="44"/>
  <c r="AK109" i="44"/>
  <c r="AD14" i="47" s="1"/>
  <c r="AF95" i="44"/>
  <c r="AT95" i="44" s="1"/>
  <c r="AV108" i="44"/>
  <c r="AG109" i="44"/>
  <c r="Z14" i="47" s="1"/>
  <c r="AO108" i="44"/>
  <c r="AZ109" i="44"/>
  <c r="AS14" i="47" s="1"/>
  <c r="AY112" i="44"/>
  <c r="AO102" i="44"/>
  <c r="AF96" i="44"/>
  <c r="AT96" i="44" s="1"/>
  <c r="AB96" i="44"/>
  <c r="BA109" i="44"/>
  <c r="AT14" i="47" s="1"/>
  <c r="AV85" i="44"/>
  <c r="AV91" i="44" s="1"/>
  <c r="AV95" i="44"/>
  <c r="AV102" i="44" s="1"/>
  <c r="AO418" i="48"/>
  <c r="AO13" i="48"/>
  <c r="AE31" i="48"/>
  <c r="AU409" i="48"/>
  <c r="AU17" i="48"/>
  <c r="AE19" i="48"/>
  <c r="AS19" i="48" s="1"/>
  <c r="AV33" i="48"/>
  <c r="AA48" i="48"/>
  <c r="AR47" i="48"/>
  <c r="AR48" i="48" s="1"/>
  <c r="AA60" i="48"/>
  <c r="AF61" i="48"/>
  <c r="AC61" i="48"/>
  <c r="AB61" i="48"/>
  <c r="AQ61" i="48"/>
  <c r="P63" i="48"/>
  <c r="W62" i="48"/>
  <c r="AF88" i="48"/>
  <c r="AT88" i="48" s="1"/>
  <c r="AB88" i="48"/>
  <c r="AQ88" i="48"/>
  <c r="AC88" i="48"/>
  <c r="AE88" i="48" s="1"/>
  <c r="AS88" i="48" s="1"/>
  <c r="AF120" i="48"/>
  <c r="AT120" i="48" s="1"/>
  <c r="AC120" i="48"/>
  <c r="AE120" i="48" s="1"/>
  <c r="AS120" i="48" s="1"/>
  <c r="AQ120" i="48"/>
  <c r="AB120" i="48"/>
  <c r="AF129" i="48"/>
  <c r="AT129" i="48" s="1"/>
  <c r="AC129" i="48"/>
  <c r="AE129" i="48" s="1"/>
  <c r="AS129" i="48" s="1"/>
  <c r="AQ129" i="48"/>
  <c r="AB129" i="48"/>
  <c r="AF109" i="48"/>
  <c r="AT109" i="48" s="1"/>
  <c r="AB109" i="48"/>
  <c r="AQ109" i="48"/>
  <c r="AW409" i="48"/>
  <c r="AW17" i="48"/>
  <c r="AU24" i="48"/>
  <c r="P27" i="48"/>
  <c r="W25" i="48"/>
  <c r="AO39" i="48"/>
  <c r="AV37" i="48"/>
  <c r="AV39" i="48" s="1"/>
  <c r="AF49" i="48"/>
  <c r="AB49" i="48"/>
  <c r="AQ49" i="48"/>
  <c r="P51" i="48"/>
  <c r="W50" i="48"/>
  <c r="W69" i="48"/>
  <c r="AQ67" i="48"/>
  <c r="AF67" i="48"/>
  <c r="AB67" i="48"/>
  <c r="AQ71" i="48"/>
  <c r="AF71" i="48"/>
  <c r="AT71" i="48" s="1"/>
  <c r="AC71" i="48"/>
  <c r="AE71" i="48" s="1"/>
  <c r="AS71" i="48" s="1"/>
  <c r="AB71" i="48"/>
  <c r="P83" i="48"/>
  <c r="W82" i="48"/>
  <c r="AC82" i="48" s="1"/>
  <c r="AF90" i="48"/>
  <c r="AC90" i="48"/>
  <c r="AQ90" i="48"/>
  <c r="AQ91" i="48" s="1"/>
  <c r="AB90" i="48"/>
  <c r="W91" i="48"/>
  <c r="AC109" i="48"/>
  <c r="AE109" i="48" s="1"/>
  <c r="AS109" i="48" s="1"/>
  <c r="AO162" i="48"/>
  <c r="AV156" i="48"/>
  <c r="AV162" i="48" s="1"/>
  <c r="AU418" i="48"/>
  <c r="AU13" i="48"/>
  <c r="P409" i="48"/>
  <c r="P17" i="48"/>
  <c r="W14" i="48"/>
  <c r="AO63" i="48"/>
  <c r="AV62" i="48"/>
  <c r="AV63" i="48" s="1"/>
  <c r="AF119" i="48"/>
  <c r="AB119" i="48"/>
  <c r="AQ119" i="48"/>
  <c r="W124" i="48"/>
  <c r="AC119" i="48"/>
  <c r="AF128" i="48"/>
  <c r="AT128" i="48" s="1"/>
  <c r="AB128" i="48"/>
  <c r="AQ128" i="48"/>
  <c r="AC128" i="48"/>
  <c r="AE128" i="48" s="1"/>
  <c r="AS128" i="48" s="1"/>
  <c r="AV21" i="48"/>
  <c r="AV24" i="48" s="1"/>
  <c r="AO24" i="48"/>
  <c r="P39" i="48"/>
  <c r="W37" i="48"/>
  <c r="AC37" i="48" s="1"/>
  <c r="AF58" i="48"/>
  <c r="AT58" i="48" s="1"/>
  <c r="AC58" i="48"/>
  <c r="AE58" i="48" s="1"/>
  <c r="AS58" i="48" s="1"/>
  <c r="AQ58" i="48"/>
  <c r="AV12" i="48"/>
  <c r="AF22" i="48"/>
  <c r="AT22" i="48" s="1"/>
  <c r="AC22" i="48"/>
  <c r="AE22" i="48" s="1"/>
  <c r="AS22" i="48" s="1"/>
  <c r="AB22" i="48"/>
  <c r="AO27" i="48"/>
  <c r="AV25" i="48"/>
  <c r="AV27" i="48" s="1"/>
  <c r="AO51" i="48"/>
  <c r="AV50" i="48"/>
  <c r="AV51" i="48" s="1"/>
  <c r="AA75" i="48"/>
  <c r="AB73" i="48"/>
  <c r="AR73" i="48"/>
  <c r="AR75" i="48" s="1"/>
  <c r="AC93" i="48"/>
  <c r="AE93" i="48" s="1"/>
  <c r="AS93" i="48" s="1"/>
  <c r="AB93" i="48"/>
  <c r="AQ93" i="48"/>
  <c r="AF93" i="48"/>
  <c r="AT93" i="48" s="1"/>
  <c r="AR18" i="48"/>
  <c r="AR20" i="48" s="1"/>
  <c r="AB18" i="48"/>
  <c r="AF21" i="48"/>
  <c r="AC21" i="48"/>
  <c r="W24" i="48"/>
  <c r="AQ21" i="48"/>
  <c r="AC23" i="48"/>
  <c r="AE23" i="48" s="1"/>
  <c r="AS23" i="48" s="1"/>
  <c r="AB23" i="48"/>
  <c r="AQ23" i="48"/>
  <c r="AF85" i="48"/>
  <c r="AT85" i="48" s="1"/>
  <c r="AC85" i="48"/>
  <c r="AB85" i="48"/>
  <c r="AQ85" i="48"/>
  <c r="AV95" i="48"/>
  <c r="AV98" i="48" s="1"/>
  <c r="AO98" i="48"/>
  <c r="AC133" i="48"/>
  <c r="AE133" i="48" s="1"/>
  <c r="AS133" i="48" s="1"/>
  <c r="AB133" i="48"/>
  <c r="AQ133" i="48"/>
  <c r="AF133" i="48"/>
  <c r="AT133" i="48" s="1"/>
  <c r="P13" i="48"/>
  <c r="AA24" i="48"/>
  <c r="P24" i="48"/>
  <c r="AF34" i="48"/>
  <c r="AC34" i="48"/>
  <c r="AB34" i="48"/>
  <c r="W36" i="48"/>
  <c r="AF35" i="48"/>
  <c r="AT35" i="48" s="1"/>
  <c r="AC35" i="48"/>
  <c r="AE35" i="48" s="1"/>
  <c r="AS35" i="48" s="1"/>
  <c r="AB35" i="48"/>
  <c r="AQ35" i="48"/>
  <c r="AQ36" i="48" s="1"/>
  <c r="AV60" i="48"/>
  <c r="AT92" i="48"/>
  <c r="AF47" i="48"/>
  <c r="AT47" i="48" s="1"/>
  <c r="AC47" i="48"/>
  <c r="AE47" i="48" s="1"/>
  <c r="AS47" i="48" s="1"/>
  <c r="AB47" i="48"/>
  <c r="AC115" i="48"/>
  <c r="AE115" i="48" s="1"/>
  <c r="AS115" i="48" s="1"/>
  <c r="AB115" i="48"/>
  <c r="AQ115" i="48"/>
  <c r="AF115" i="48"/>
  <c r="AT115" i="48" s="1"/>
  <c r="AC192" i="48"/>
  <c r="AE192" i="48" s="1"/>
  <c r="AS192" i="48" s="1"/>
  <c r="AB192" i="48"/>
  <c r="AQ192" i="48"/>
  <c r="AF192" i="48"/>
  <c r="AT192" i="48" s="1"/>
  <c r="AO409" i="48"/>
  <c r="AO17" i="48"/>
  <c r="AV14" i="48"/>
  <c r="AQ16" i="48"/>
  <c r="AC16" i="48"/>
  <c r="AE16" i="48" s="1"/>
  <c r="AS16" i="48" s="1"/>
  <c r="AQ19" i="48"/>
  <c r="AQ20" i="48" s="1"/>
  <c r="AA36" i="48"/>
  <c r="AR34" i="48"/>
  <c r="AR36" i="48" s="1"/>
  <c r="AF59" i="48"/>
  <c r="AT59" i="48" s="1"/>
  <c r="AC59" i="48"/>
  <c r="AE59" i="48" s="1"/>
  <c r="AS59" i="48" s="1"/>
  <c r="AB59" i="48"/>
  <c r="AF110" i="48"/>
  <c r="AT110" i="48" s="1"/>
  <c r="AC110" i="48"/>
  <c r="AE110" i="48" s="1"/>
  <c r="AS110" i="48" s="1"/>
  <c r="AQ110" i="48"/>
  <c r="AB110" i="48"/>
  <c r="AB116" i="48"/>
  <c r="AQ116" i="48"/>
  <c r="AC116" i="48"/>
  <c r="AE116" i="48" s="1"/>
  <c r="AS116" i="48" s="1"/>
  <c r="AF116" i="48"/>
  <c r="AT116" i="48" s="1"/>
  <c r="AB29" i="48"/>
  <c r="AQ31" i="48"/>
  <c r="W32" i="48"/>
  <c r="W33" i="48" s="1"/>
  <c r="AR42" i="48"/>
  <c r="AR43" i="48" s="1"/>
  <c r="AQ44" i="48"/>
  <c r="AQ45" i="48" s="1"/>
  <c r="W46" i="48"/>
  <c r="AC46" i="48" s="1"/>
  <c r="AR55" i="48"/>
  <c r="AR56" i="48" s="1"/>
  <c r="AR67" i="48"/>
  <c r="AR69" i="48" s="1"/>
  <c r="AV76" i="48"/>
  <c r="AV78" i="48" s="1"/>
  <c r="AO78" i="48"/>
  <c r="AF81" i="48"/>
  <c r="AV86" i="48"/>
  <c r="AB92" i="48"/>
  <c r="W94" i="48"/>
  <c r="AF99" i="48"/>
  <c r="AC99" i="48"/>
  <c r="AO410" i="48"/>
  <c r="AV100" i="48"/>
  <c r="AB107" i="48"/>
  <c r="AU136" i="48"/>
  <c r="AC134" i="48"/>
  <c r="AE134" i="48" s="1"/>
  <c r="AS134" i="48" s="1"/>
  <c r="AB134" i="48"/>
  <c r="AQ134" i="48"/>
  <c r="AF134" i="48"/>
  <c r="AT134" i="48" s="1"/>
  <c r="P155" i="48"/>
  <c r="W151" i="48"/>
  <c r="W155" i="48" s="1"/>
  <c r="AB167" i="48"/>
  <c r="AR167" i="48"/>
  <c r="AF170" i="48"/>
  <c r="AB170" i="48"/>
  <c r="AQ170" i="48"/>
  <c r="W175" i="48"/>
  <c r="AC170" i="48"/>
  <c r="AR241" i="48"/>
  <c r="AB241" i="48"/>
  <c r="AF15" i="48"/>
  <c r="AF26" i="48"/>
  <c r="AT26" i="48" s="1"/>
  <c r="AC29" i="48"/>
  <c r="AE29" i="48" s="1"/>
  <c r="AS29" i="48" s="1"/>
  <c r="AB31" i="48"/>
  <c r="AR31" i="48"/>
  <c r="AR33" i="48" s="1"/>
  <c r="AO33" i="48"/>
  <c r="AF38" i="48"/>
  <c r="AT38" i="48" s="1"/>
  <c r="AB44" i="48"/>
  <c r="AF52" i="48"/>
  <c r="AR57" i="48"/>
  <c r="AR60" i="48" s="1"/>
  <c r="AF64" i="48"/>
  <c r="AB68" i="48"/>
  <c r="AE70" i="48"/>
  <c r="W75" i="48"/>
  <c r="AR85" i="48"/>
  <c r="AO89" i="48"/>
  <c r="AA94" i="48"/>
  <c r="AR92" i="48"/>
  <c r="AR94" i="48" s="1"/>
  <c r="AF97" i="48"/>
  <c r="AT97" i="48" s="1"/>
  <c r="AC102" i="48"/>
  <c r="AE102" i="48" s="1"/>
  <c r="AS102" i="48" s="1"/>
  <c r="AB102" i="48"/>
  <c r="AQ106" i="48"/>
  <c r="AF106" i="48"/>
  <c r="AC123" i="48"/>
  <c r="AE123" i="48" s="1"/>
  <c r="AS123" i="48" s="1"/>
  <c r="AB123" i="48"/>
  <c r="AQ123" i="48"/>
  <c r="AF123" i="48"/>
  <c r="AT123" i="48" s="1"/>
  <c r="W130" i="48"/>
  <c r="AC125" i="48"/>
  <c r="AB125" i="48"/>
  <c r="AQ125" i="48"/>
  <c r="AF125" i="48"/>
  <c r="AS156" i="48"/>
  <c r="AF160" i="48"/>
  <c r="AT160" i="48" s="1"/>
  <c r="AB160" i="48"/>
  <c r="AC160" i="48"/>
  <c r="AE160" i="48" s="1"/>
  <c r="AS160" i="48" s="1"/>
  <c r="AQ160" i="48"/>
  <c r="AR175" i="48"/>
  <c r="AW13" i="48"/>
  <c r="AF18" i="48"/>
  <c r="AV40" i="48"/>
  <c r="AV41" i="48" s="1"/>
  <c r="AU69" i="48"/>
  <c r="AF68" i="48"/>
  <c r="AT68" i="48" s="1"/>
  <c r="AO72" i="48"/>
  <c r="AV70" i="48"/>
  <c r="AV72" i="48" s="1"/>
  <c r="AU81" i="48"/>
  <c r="P81" i="48"/>
  <c r="AW105" i="48"/>
  <c r="AC103" i="48"/>
  <c r="AE103" i="48" s="1"/>
  <c r="AS103" i="48" s="1"/>
  <c r="AB103" i="48"/>
  <c r="AQ103" i="48"/>
  <c r="AU112" i="48"/>
  <c r="AF108" i="48"/>
  <c r="AT108" i="48" s="1"/>
  <c r="AC108" i="48"/>
  <c r="AE108" i="48" s="1"/>
  <c r="AS108" i="48" s="1"/>
  <c r="AA124" i="48"/>
  <c r="AR121" i="48"/>
  <c r="AR124" i="48" s="1"/>
  <c r="AB121" i="48"/>
  <c r="AF122" i="48"/>
  <c r="AT122" i="48" s="1"/>
  <c r="AC122" i="48"/>
  <c r="AE122" i="48" s="1"/>
  <c r="AS122" i="48" s="1"/>
  <c r="AB122" i="48"/>
  <c r="AQ122" i="48"/>
  <c r="W136" i="48"/>
  <c r="P136" i="48"/>
  <c r="AF141" i="48"/>
  <c r="AT141" i="48" s="1"/>
  <c r="AB141" i="48"/>
  <c r="AC141" i="48"/>
  <c r="AE141" i="48" s="1"/>
  <c r="AS141" i="48" s="1"/>
  <c r="AA409" i="48"/>
  <c r="AF31" i="48"/>
  <c r="AF44" i="48"/>
  <c r="AR86" i="48"/>
  <c r="AO105" i="48"/>
  <c r="P410" i="48"/>
  <c r="AO416" i="48"/>
  <c r="AV104" i="48"/>
  <c r="P417" i="48"/>
  <c r="W111" i="48"/>
  <c r="AR131" i="48"/>
  <c r="AR136" i="48" s="1"/>
  <c r="AB131" i="48"/>
  <c r="AA136" i="48"/>
  <c r="AF132" i="48"/>
  <c r="AT132" i="48" s="1"/>
  <c r="AC132" i="48"/>
  <c r="AE132" i="48" s="1"/>
  <c r="AS132" i="48" s="1"/>
  <c r="AB132" i="48"/>
  <c r="AQ132" i="48"/>
  <c r="AO136" i="48"/>
  <c r="AV133" i="48"/>
  <c r="AV136" i="48" s="1"/>
  <c r="AC144" i="48"/>
  <c r="AE144" i="48" s="1"/>
  <c r="AS144" i="48" s="1"/>
  <c r="AF144" i="48"/>
  <c r="AT144" i="48" s="1"/>
  <c r="AB144" i="48"/>
  <c r="AQ144" i="48"/>
  <c r="AQ147" i="48"/>
  <c r="AF147" i="48"/>
  <c r="AT147" i="48" s="1"/>
  <c r="AC147" i="48"/>
  <c r="AE147" i="48" s="1"/>
  <c r="AS147" i="48" s="1"/>
  <c r="AB147" i="48"/>
  <c r="AQ204" i="48"/>
  <c r="AF204" i="48"/>
  <c r="AT204" i="48" s="1"/>
  <c r="AC204" i="48"/>
  <c r="AE204" i="48" s="1"/>
  <c r="AS204" i="48" s="1"/>
  <c r="AB204" i="48"/>
  <c r="AA13" i="48"/>
  <c r="AR14" i="48"/>
  <c r="AQ15" i="48"/>
  <c r="AQ26" i="48"/>
  <c r="W28" i="48"/>
  <c r="AQ38" i="48"/>
  <c r="W40" i="48"/>
  <c r="AC40" i="48" s="1"/>
  <c r="AQ52" i="48"/>
  <c r="W53" i="48"/>
  <c r="AQ64" i="48"/>
  <c r="W65" i="48"/>
  <c r="W66" i="48" s="1"/>
  <c r="AW69" i="48"/>
  <c r="P69" i="48"/>
  <c r="AF74" i="48"/>
  <c r="AT74" i="48" s="1"/>
  <c r="AC74" i="48"/>
  <c r="AE74" i="48" s="1"/>
  <c r="AS74" i="48" s="1"/>
  <c r="AA78" i="48"/>
  <c r="AR76" i="48"/>
  <c r="AR78" i="48" s="1"/>
  <c r="AW78" i="48"/>
  <c r="AC79" i="48"/>
  <c r="AB79" i="48"/>
  <c r="W81" i="48"/>
  <c r="AF87" i="48"/>
  <c r="AQ92" i="48"/>
  <c r="P98" i="48"/>
  <c r="W95" i="48"/>
  <c r="AF100" i="48"/>
  <c r="AB100" i="48"/>
  <c r="AW410" i="48"/>
  <c r="AE106" i="48"/>
  <c r="AB108" i="48"/>
  <c r="AA417" i="48"/>
  <c r="T35" i="47" s="1"/>
  <c r="AR111" i="48"/>
  <c r="P118" i="48"/>
  <c r="W114" i="48"/>
  <c r="W118" i="48" s="1"/>
  <c r="AV124" i="48"/>
  <c r="AR130" i="48"/>
  <c r="AV155" i="48"/>
  <c r="AW155" i="48"/>
  <c r="AF171" i="48"/>
  <c r="AT171" i="48" s="1"/>
  <c r="AC171" i="48"/>
  <c r="AE171" i="48" s="1"/>
  <c r="AS171" i="48" s="1"/>
  <c r="AQ171" i="48"/>
  <c r="AB171" i="48"/>
  <c r="AR182" i="48"/>
  <c r="AR188" i="48" s="1"/>
  <c r="AA188" i="48"/>
  <c r="AR225" i="48"/>
  <c r="AR13" i="48"/>
  <c r="W42" i="48"/>
  <c r="W55" i="48"/>
  <c r="AB70" i="48"/>
  <c r="W72" i="48"/>
  <c r="AA81" i="48"/>
  <c r="AR79" i="48"/>
  <c r="AR81" i="48" s="1"/>
  <c r="AU94" i="48"/>
  <c r="P94" i="48"/>
  <c r="AR98" i="48"/>
  <c r="AQ99" i="48"/>
  <c r="AA410" i="48"/>
  <c r="AR100" i="48"/>
  <c r="AQ102" i="48"/>
  <c r="AF103" i="48"/>
  <c r="AT103" i="48" s="1"/>
  <c r="AO112" i="48"/>
  <c r="AQ141" i="48"/>
  <c r="AF152" i="48"/>
  <c r="AT152" i="48" s="1"/>
  <c r="AQ152" i="48"/>
  <c r="AB152" i="48"/>
  <c r="AE176" i="48"/>
  <c r="AV189" i="48"/>
  <c r="AV194" i="48" s="1"/>
  <c r="AO194" i="48"/>
  <c r="AQ68" i="48"/>
  <c r="AF77" i="48"/>
  <c r="AT77" i="48" s="1"/>
  <c r="AC77" i="48"/>
  <c r="AE77" i="48" s="1"/>
  <c r="AS77" i="48" s="1"/>
  <c r="AQ77" i="48"/>
  <c r="AC80" i="48"/>
  <c r="AE80" i="48" s="1"/>
  <c r="AS80" i="48" s="1"/>
  <c r="AB80" i="48"/>
  <c r="AQ80" i="48"/>
  <c r="AO83" i="48"/>
  <c r="AV82" i="48"/>
  <c r="AV83" i="48" s="1"/>
  <c r="AE100" i="48"/>
  <c r="AF101" i="48"/>
  <c r="AT101" i="48" s="1"/>
  <c r="AC101" i="48"/>
  <c r="AE101" i="48" s="1"/>
  <c r="AS101" i="48" s="1"/>
  <c r="AQ101" i="48"/>
  <c r="P416" i="48"/>
  <c r="W104" i="48"/>
  <c r="W105" i="48" s="1"/>
  <c r="AF113" i="48"/>
  <c r="AC113" i="48"/>
  <c r="AB113" i="48"/>
  <c r="AQ113" i="48"/>
  <c r="AO118" i="48"/>
  <c r="AV114" i="48"/>
  <c r="AV118" i="48" s="1"/>
  <c r="P181" i="48"/>
  <c r="W179" i="48"/>
  <c r="AB117" i="48"/>
  <c r="AB127" i="48"/>
  <c r="P130" i="48"/>
  <c r="AR137" i="48"/>
  <c r="AR142" i="48" s="1"/>
  <c r="AB140" i="48"/>
  <c r="AH140" i="48" s="1"/>
  <c r="AP140" i="48" s="1"/>
  <c r="AC143" i="48"/>
  <c r="AV143" i="48"/>
  <c r="AV149" i="48" s="1"/>
  <c r="AB145" i="48"/>
  <c r="AH145" i="48" s="1"/>
  <c r="AP145" i="48" s="1"/>
  <c r="AQ145" i="48"/>
  <c r="AB150" i="48"/>
  <c r="AU155" i="48"/>
  <c r="AO155" i="48"/>
  <c r="AW162" i="48"/>
  <c r="AB161" i="48"/>
  <c r="AB165" i="48"/>
  <c r="AQ165" i="48"/>
  <c r="AB168" i="48"/>
  <c r="AF172" i="48"/>
  <c r="AT172" i="48" s="1"/>
  <c r="AC173" i="48"/>
  <c r="AE173" i="48" s="1"/>
  <c r="AS173" i="48" s="1"/>
  <c r="AB173" i="48"/>
  <c r="AQ173" i="48"/>
  <c r="AA175" i="48"/>
  <c r="AB176" i="48"/>
  <c r="P188" i="48"/>
  <c r="AC191" i="48"/>
  <c r="AE191" i="48" s="1"/>
  <c r="AS191" i="48" s="1"/>
  <c r="AB191" i="48"/>
  <c r="AA194" i="48"/>
  <c r="AB203" i="48"/>
  <c r="AQ203" i="48"/>
  <c r="AF203" i="48"/>
  <c r="AT203" i="48" s="1"/>
  <c r="AQ210" i="48"/>
  <c r="AF210" i="48"/>
  <c r="AT210" i="48" s="1"/>
  <c r="AC210" i="48"/>
  <c r="AE210" i="48" s="1"/>
  <c r="AS210" i="48" s="1"/>
  <c r="AB224" i="48"/>
  <c r="AC224" i="48"/>
  <c r="AE224" i="48" s="1"/>
  <c r="AS224" i="48" s="1"/>
  <c r="AF224" i="48"/>
  <c r="AT224" i="48" s="1"/>
  <c r="AQ224" i="48"/>
  <c r="AC234" i="48"/>
  <c r="AE234" i="48" s="1"/>
  <c r="AS234" i="48" s="1"/>
  <c r="AB234" i="48"/>
  <c r="AF234" i="48"/>
  <c r="AT234" i="48" s="1"/>
  <c r="AF254" i="48"/>
  <c r="AT254" i="48" s="1"/>
  <c r="AC254" i="48"/>
  <c r="AE254" i="48" s="1"/>
  <c r="AS254" i="48" s="1"/>
  <c r="AB254" i="48"/>
  <c r="AQ254" i="48"/>
  <c r="AF274" i="48"/>
  <c r="AT274" i="48" s="1"/>
  <c r="AC274" i="48"/>
  <c r="AE274" i="48" s="1"/>
  <c r="AS274" i="48" s="1"/>
  <c r="AB274" i="48"/>
  <c r="AQ274" i="48"/>
  <c r="AF96" i="48"/>
  <c r="AT96" i="48" s="1"/>
  <c r="P112" i="48"/>
  <c r="AC117" i="48"/>
  <c r="AE117" i="48" s="1"/>
  <c r="AS117" i="48" s="1"/>
  <c r="AA118" i="48"/>
  <c r="AC127" i="48"/>
  <c r="AE127" i="48" s="1"/>
  <c r="AS127" i="48" s="1"/>
  <c r="AB138" i="48"/>
  <c r="AB139" i="48"/>
  <c r="AQ153" i="48"/>
  <c r="AF156" i="48"/>
  <c r="AQ157" i="48"/>
  <c r="AF157" i="48"/>
  <c r="AT157" i="48" s="1"/>
  <c r="AF159" i="48"/>
  <c r="AT159" i="48" s="1"/>
  <c r="AU169" i="48"/>
  <c r="P169" i="48"/>
  <c r="P175" i="48"/>
  <c r="AV181" i="48"/>
  <c r="AF178" i="48"/>
  <c r="AT178" i="48" s="1"/>
  <c r="AC178" i="48"/>
  <c r="AE178" i="48" s="1"/>
  <c r="AS178" i="48" s="1"/>
  <c r="AB178" i="48"/>
  <c r="W188" i="48"/>
  <c r="AC182" i="48"/>
  <c r="AB182" i="48"/>
  <c r="AO200" i="48"/>
  <c r="AF209" i="48"/>
  <c r="AT209" i="48" s="1"/>
  <c r="AC209" i="48"/>
  <c r="AE209" i="48" s="1"/>
  <c r="AS209" i="48" s="1"/>
  <c r="AQ209" i="48"/>
  <c r="AR218" i="48"/>
  <c r="AC217" i="48"/>
  <c r="AE217" i="48" s="1"/>
  <c r="AS217" i="48" s="1"/>
  <c r="AF217" i="48"/>
  <c r="AT217" i="48" s="1"/>
  <c r="AB217" i="48"/>
  <c r="AQ217" i="48"/>
  <c r="AQ269" i="48"/>
  <c r="AF269" i="48"/>
  <c r="AT269" i="48" s="1"/>
  <c r="AC269" i="48"/>
  <c r="AE269" i="48" s="1"/>
  <c r="AS269" i="48" s="1"/>
  <c r="AB269" i="48"/>
  <c r="AF117" i="48"/>
  <c r="AT117" i="48" s="1"/>
  <c r="P124" i="48"/>
  <c r="AF127" i="48"/>
  <c r="AT127" i="48" s="1"/>
  <c r="AA130" i="48"/>
  <c r="AF139" i="48"/>
  <c r="AT139" i="48" s="1"/>
  <c r="W169" i="48"/>
  <c r="AC163" i="48"/>
  <c r="AB163" i="48"/>
  <c r="AQ166" i="48"/>
  <c r="AF166" i="48"/>
  <c r="AT166" i="48" s="1"/>
  <c r="AB174" i="48"/>
  <c r="AQ174" i="48"/>
  <c r="AF180" i="48"/>
  <c r="AT180" i="48" s="1"/>
  <c r="AC180" i="48"/>
  <c r="AE180" i="48" s="1"/>
  <c r="AS180" i="48" s="1"/>
  <c r="AQ180" i="48"/>
  <c r="AC183" i="48"/>
  <c r="AE183" i="48" s="1"/>
  <c r="AS183" i="48" s="1"/>
  <c r="AB183" i="48"/>
  <c r="AQ183" i="48"/>
  <c r="AW411" i="48"/>
  <c r="AW230" i="48"/>
  <c r="W233" i="48"/>
  <c r="AC233" i="48" s="1"/>
  <c r="P235" i="48"/>
  <c r="AQ234" i="48"/>
  <c r="AU410" i="48"/>
  <c r="AA416" i="48"/>
  <c r="AO124" i="48"/>
  <c r="AC131" i="48"/>
  <c r="P149" i="48"/>
  <c r="AC157" i="48"/>
  <c r="AE157" i="48" s="1"/>
  <c r="AQ159" i="48"/>
  <c r="AR163" i="48"/>
  <c r="AA169" i="48"/>
  <c r="AO181" i="48"/>
  <c r="AO188" i="48"/>
  <c r="AB193" i="48"/>
  <c r="AQ193" i="48"/>
  <c r="AF193" i="48"/>
  <c r="AT193" i="48" s="1"/>
  <c r="AQ195" i="48"/>
  <c r="AF195" i="48"/>
  <c r="AF197" i="48"/>
  <c r="AT197" i="48" s="1"/>
  <c r="AC197" i="48"/>
  <c r="AE197" i="48" s="1"/>
  <c r="AS197" i="48" s="1"/>
  <c r="AB197" i="48"/>
  <c r="AO206" i="48"/>
  <c r="AV203" i="48"/>
  <c r="AV206" i="48" s="1"/>
  <c r="AV218" i="48"/>
  <c r="AC216" i="48"/>
  <c r="AE216" i="48" s="1"/>
  <c r="AS216" i="48" s="1"/>
  <c r="AB216" i="48"/>
  <c r="AQ216" i="48"/>
  <c r="AF216" i="48"/>
  <c r="AT216" i="48" s="1"/>
  <c r="AV225" i="48"/>
  <c r="AR104" i="48"/>
  <c r="AQ140" i="48"/>
  <c r="W149" i="48"/>
  <c r="AQ143" i="48"/>
  <c r="AB156" i="48"/>
  <c r="AQ156" i="48"/>
  <c r="AR159" i="48"/>
  <c r="AR162" i="48" s="1"/>
  <c r="AA162" i="48"/>
  <c r="AF163" i="48"/>
  <c r="AC164" i="48"/>
  <c r="AE164" i="48" s="1"/>
  <c r="AS164" i="48" s="1"/>
  <c r="AB164" i="48"/>
  <c r="AQ164" i="48"/>
  <c r="AB166" i="48"/>
  <c r="AV170" i="48"/>
  <c r="AV175" i="48" s="1"/>
  <c r="AO175" i="48"/>
  <c r="AC174" i="48"/>
  <c r="AE174" i="48" s="1"/>
  <c r="AS174" i="48" s="1"/>
  <c r="AR181" i="48"/>
  <c r="AA181" i="48"/>
  <c r="AB180" i="48"/>
  <c r="AB184" i="48"/>
  <c r="AQ184" i="48"/>
  <c r="AF184" i="48"/>
  <c r="AT184" i="48" s="1"/>
  <c r="AV200" i="48"/>
  <c r="P200" i="48"/>
  <c r="W200" i="48"/>
  <c r="AR201" i="48"/>
  <c r="AR206" i="48" s="1"/>
  <c r="AA206" i="48"/>
  <c r="AU225" i="48"/>
  <c r="AB146" i="48"/>
  <c r="AQ146" i="48"/>
  <c r="AC150" i="48"/>
  <c r="AR150" i="48"/>
  <c r="AR155" i="48" s="1"/>
  <c r="AF161" i="48"/>
  <c r="AT161" i="48" s="1"/>
  <c r="AQ161" i="48"/>
  <c r="AF168" i="48"/>
  <c r="AT168" i="48" s="1"/>
  <c r="AC168" i="48"/>
  <c r="AE168" i="48" s="1"/>
  <c r="AS168" i="48" s="1"/>
  <c r="AC172" i="48"/>
  <c r="AE172" i="48" s="1"/>
  <c r="AS172" i="48" s="1"/>
  <c r="AB172" i="48"/>
  <c r="AQ176" i="48"/>
  <c r="AF176" i="48"/>
  <c r="AF198" i="48"/>
  <c r="AT198" i="48" s="1"/>
  <c r="AB198" i="48"/>
  <c r="AQ198" i="48"/>
  <c r="AF199" i="48"/>
  <c r="AT199" i="48" s="1"/>
  <c r="AC199" i="48"/>
  <c r="AE199" i="48" s="1"/>
  <c r="AS199" i="48" s="1"/>
  <c r="AQ199" i="48"/>
  <c r="AC202" i="48"/>
  <c r="AE202" i="48" s="1"/>
  <c r="AS202" i="48" s="1"/>
  <c r="AB202" i="48"/>
  <c r="AQ202" i="48"/>
  <c r="AF261" i="48"/>
  <c r="AT261" i="48" s="1"/>
  <c r="AQ261" i="48"/>
  <c r="AC261" i="48"/>
  <c r="AE261" i="48" s="1"/>
  <c r="AS261" i="48" s="1"/>
  <c r="AB261" i="48"/>
  <c r="AB126" i="48"/>
  <c r="AQ138" i="48"/>
  <c r="AU149" i="48"/>
  <c r="AC154" i="48"/>
  <c r="AE154" i="48" s="1"/>
  <c r="AS154" i="48" s="1"/>
  <c r="AB154" i="48"/>
  <c r="AU188" i="48"/>
  <c r="AQ185" i="48"/>
  <c r="AF185" i="48"/>
  <c r="AT185" i="48" s="1"/>
  <c r="AF187" i="48"/>
  <c r="AT187" i="48" s="1"/>
  <c r="AC187" i="48"/>
  <c r="AE187" i="48" s="1"/>
  <c r="AS187" i="48" s="1"/>
  <c r="AB187" i="48"/>
  <c r="W189" i="48"/>
  <c r="AF190" i="48"/>
  <c r="AT190" i="48" s="1"/>
  <c r="AC190" i="48"/>
  <c r="AE190" i="48" s="1"/>
  <c r="AQ190" i="48"/>
  <c r="AE195" i="48"/>
  <c r="AF215" i="48"/>
  <c r="AT215" i="48" s="1"/>
  <c r="AC215" i="48"/>
  <c r="AE215" i="48" s="1"/>
  <c r="AS215" i="48" s="1"/>
  <c r="AB215" i="48"/>
  <c r="AQ215" i="48"/>
  <c r="W218" i="48"/>
  <c r="AB207" i="48"/>
  <c r="AR207" i="48"/>
  <c r="AR212" i="48" s="1"/>
  <c r="AQ208" i="48"/>
  <c r="AE213" i="48"/>
  <c r="W219" i="48"/>
  <c r="AB221" i="48"/>
  <c r="AB222" i="48"/>
  <c r="AB223" i="48"/>
  <c r="AH223" i="48" s="1"/>
  <c r="AP223" i="48" s="1"/>
  <c r="AA225" i="48"/>
  <c r="AO230" i="48"/>
  <c r="AQ249" i="48"/>
  <c r="AF249" i="48"/>
  <c r="AC249" i="48"/>
  <c r="AB249" i="48"/>
  <c r="AC255" i="48"/>
  <c r="AE255" i="48" s="1"/>
  <c r="AS255" i="48" s="1"/>
  <c r="AB255" i="48"/>
  <c r="AQ255" i="48"/>
  <c r="AF255" i="48"/>
  <c r="AT255" i="48" s="1"/>
  <c r="W201" i="48"/>
  <c r="AC207" i="48"/>
  <c r="AB208" i="48"/>
  <c r="AB211" i="48"/>
  <c r="P218" i="48"/>
  <c r="AO218" i="48"/>
  <c r="AB220" i="48"/>
  <c r="AC221" i="48"/>
  <c r="AE221" i="48" s="1"/>
  <c r="AS221" i="48" s="1"/>
  <c r="AC222" i="48"/>
  <c r="AE222" i="48" s="1"/>
  <c r="AS222" i="48" s="1"/>
  <c r="AF229" i="48"/>
  <c r="AT229" i="48" s="1"/>
  <c r="AQ229" i="48"/>
  <c r="AO244" i="48"/>
  <c r="AV239" i="48"/>
  <c r="AV244" i="48" s="1"/>
  <c r="AQ241" i="48"/>
  <c r="AF241" i="48"/>
  <c r="AT241" i="48" s="1"/>
  <c r="AC241" i="48"/>
  <c r="AE241" i="48" s="1"/>
  <c r="AS241" i="48" s="1"/>
  <c r="AR250" i="48"/>
  <c r="AA252" i="48"/>
  <c r="AB250" i="48"/>
  <c r="AF207" i="48"/>
  <c r="AF221" i="48"/>
  <c r="AT221" i="48" s="1"/>
  <c r="AO225" i="48"/>
  <c r="AF227" i="48"/>
  <c r="AT227" i="48" s="1"/>
  <c r="AB227" i="48"/>
  <c r="AB236" i="48"/>
  <c r="W238" i="48"/>
  <c r="AF236" i="48"/>
  <c r="AQ236" i="48"/>
  <c r="AV207" i="48"/>
  <c r="AV212" i="48" s="1"/>
  <c r="AF211" i="48"/>
  <c r="AT211" i="48" s="1"/>
  <c r="W212" i="48"/>
  <c r="AF220" i="48"/>
  <c r="AT220" i="48" s="1"/>
  <c r="AC229" i="48"/>
  <c r="AE229" i="48" s="1"/>
  <c r="AS229" i="48" s="1"/>
  <c r="AC242" i="48"/>
  <c r="AE242" i="48" s="1"/>
  <c r="AS242" i="48" s="1"/>
  <c r="P256" i="48"/>
  <c r="W253" i="48"/>
  <c r="AF273" i="48"/>
  <c r="AT273" i="48" s="1"/>
  <c r="AC273" i="48"/>
  <c r="AE273" i="48" s="1"/>
  <c r="AS273" i="48" s="1"/>
  <c r="AB273" i="48"/>
  <c r="AQ273" i="48"/>
  <c r="W276" i="48"/>
  <c r="P212" i="48"/>
  <c r="AA218" i="48"/>
  <c r="AQ223" i="48"/>
  <c r="AO411" i="48"/>
  <c r="AV226" i="48"/>
  <c r="AC227" i="48"/>
  <c r="AE227" i="48" s="1"/>
  <c r="AS227" i="48" s="1"/>
  <c r="AF228" i="48"/>
  <c r="AT228" i="48" s="1"/>
  <c r="AB228" i="48"/>
  <c r="AQ228" i="48"/>
  <c r="AC236" i="48"/>
  <c r="AQ237" i="48"/>
  <c r="AF237" i="48"/>
  <c r="AT237" i="48" s="1"/>
  <c r="AB237" i="48"/>
  <c r="AO235" i="48"/>
  <c r="AV233" i="48"/>
  <c r="AV235" i="48" s="1"/>
  <c r="P247" i="48"/>
  <c r="AB258" i="48"/>
  <c r="AQ258" i="48"/>
  <c r="AF258" i="48"/>
  <c r="AT258" i="48" s="1"/>
  <c r="AC258" i="48"/>
  <c r="AE258" i="48" s="1"/>
  <c r="AS258" i="48" s="1"/>
  <c r="AA276" i="48"/>
  <c r="AR272" i="48"/>
  <c r="AR276" i="48" s="1"/>
  <c r="AB272" i="48"/>
  <c r="AC329" i="48"/>
  <c r="AB329" i="48"/>
  <c r="AQ329" i="48"/>
  <c r="AF329" i="48"/>
  <c r="P411" i="48"/>
  <c r="W226" i="48"/>
  <c r="AO238" i="48"/>
  <c r="AV236" i="48"/>
  <c r="AV238" i="48" s="1"/>
  <c r="AB246" i="48"/>
  <c r="AQ246" i="48"/>
  <c r="AF246" i="48"/>
  <c r="AT246" i="48" s="1"/>
  <c r="AC246" i="48"/>
  <c r="AE246" i="48" s="1"/>
  <c r="AS246" i="48" s="1"/>
  <c r="AT257" i="48"/>
  <c r="AO247" i="48"/>
  <c r="AA247" i="48"/>
  <c r="AW256" i="48"/>
  <c r="P271" i="48"/>
  <c r="W267" i="48"/>
  <c r="AV267" i="48"/>
  <c r="AV271" i="48" s="1"/>
  <c r="AC278" i="48"/>
  <c r="AE278" i="48" s="1"/>
  <c r="AS278" i="48" s="1"/>
  <c r="AB278" i="48"/>
  <c r="AQ278" i="48"/>
  <c r="AA284" i="48"/>
  <c r="AV285" i="48"/>
  <c r="AV286" i="48" s="1"/>
  <c r="AO286" i="48"/>
  <c r="P302" i="48"/>
  <c r="AF300" i="48"/>
  <c r="AT300" i="48" s="1"/>
  <c r="AC300" i="48"/>
  <c r="AE300" i="48" s="1"/>
  <c r="AS300" i="48" s="1"/>
  <c r="AB300" i="48"/>
  <c r="AQ300" i="48"/>
  <c r="AR229" i="48"/>
  <c r="AR230" i="48" s="1"/>
  <c r="AA238" i="48"/>
  <c r="AF239" i="48"/>
  <c r="AF240" i="48"/>
  <c r="AT240" i="48" s="1"/>
  <c r="AQ243" i="48"/>
  <c r="W252" i="48"/>
  <c r="AQ248" i="48"/>
  <c r="AA256" i="48"/>
  <c r="AF259" i="48"/>
  <c r="AT259" i="48" s="1"/>
  <c r="AR260" i="48"/>
  <c r="AR264" i="48" s="1"/>
  <c r="AR271" i="48"/>
  <c r="AC288" i="48"/>
  <c r="AE288" i="48" s="1"/>
  <c r="AS288" i="48" s="1"/>
  <c r="AB288" i="48"/>
  <c r="AQ288" i="48"/>
  <c r="AF291" i="48"/>
  <c r="AT291" i="48" s="1"/>
  <c r="AC291" i="48"/>
  <c r="AE291" i="48" s="1"/>
  <c r="AS291" i="48" s="1"/>
  <c r="AB291" i="48"/>
  <c r="AQ291" i="48"/>
  <c r="AC305" i="48"/>
  <c r="AE305" i="48" s="1"/>
  <c r="AS305" i="48" s="1"/>
  <c r="AQ305" i="48"/>
  <c r="AF305" i="48"/>
  <c r="AT305" i="48" s="1"/>
  <c r="AB305" i="48"/>
  <c r="AU412" i="48"/>
  <c r="AQ251" i="48"/>
  <c r="AB268" i="48"/>
  <c r="AQ268" i="48"/>
  <c r="AA271" i="48"/>
  <c r="AF283" i="48"/>
  <c r="AT283" i="48" s="1"/>
  <c r="AC283" i="48"/>
  <c r="AE283" i="48" s="1"/>
  <c r="AS283" i="48" s="1"/>
  <c r="AB283" i="48"/>
  <c r="AF313" i="48"/>
  <c r="AT313" i="48" s="1"/>
  <c r="AB313" i="48"/>
  <c r="AC313" i="48"/>
  <c r="AE313" i="48" s="1"/>
  <c r="AS313" i="48" s="1"/>
  <c r="AU325" i="48"/>
  <c r="AC347" i="48"/>
  <c r="AE347" i="48" s="1"/>
  <c r="AS347" i="48" s="1"/>
  <c r="AF347" i="48"/>
  <c r="AT347" i="48" s="1"/>
  <c r="AB347" i="48"/>
  <c r="AQ347" i="48"/>
  <c r="AO360" i="48"/>
  <c r="AV356" i="48"/>
  <c r="AV360" i="48" s="1"/>
  <c r="T405" i="48"/>
  <c r="M13" i="47" s="1"/>
  <c r="AC245" i="48"/>
  <c r="AB245" i="48"/>
  <c r="AT248" i="48"/>
  <c r="AV253" i="48"/>
  <c r="AV256" i="48" s="1"/>
  <c r="AO256" i="48"/>
  <c r="AF262" i="48"/>
  <c r="AT262" i="48" s="1"/>
  <c r="AC262" i="48"/>
  <c r="AE262" i="48" s="1"/>
  <c r="AS262" i="48" s="1"/>
  <c r="AO264" i="48"/>
  <c r="P292" i="48"/>
  <c r="W290" i="48"/>
  <c r="AF299" i="48"/>
  <c r="AT299" i="48" s="1"/>
  <c r="AC299" i="48"/>
  <c r="AE299" i="48" s="1"/>
  <c r="AS299" i="48" s="1"/>
  <c r="AB299" i="48"/>
  <c r="AQ299" i="48"/>
  <c r="AC342" i="48"/>
  <c r="AE342" i="48" s="1"/>
  <c r="AS342" i="48" s="1"/>
  <c r="AB342" i="48"/>
  <c r="AQ342" i="48"/>
  <c r="AF342" i="48"/>
  <c r="AT342" i="48" s="1"/>
  <c r="AU411" i="48"/>
  <c r="AU230" i="48"/>
  <c r="AQ239" i="48"/>
  <c r="AB243" i="48"/>
  <c r="W247" i="48"/>
  <c r="AC248" i="48"/>
  <c r="AV288" i="48"/>
  <c r="AV289" i="48" s="1"/>
  <c r="AO289" i="48"/>
  <c r="W320" i="48"/>
  <c r="AC315" i="48"/>
  <c r="AQ315" i="48"/>
  <c r="AF315" i="48"/>
  <c r="AB315" i="48"/>
  <c r="AF319" i="48"/>
  <c r="AT319" i="48" s="1"/>
  <c r="AQ319" i="48"/>
  <c r="AC319" i="48"/>
  <c r="AE319" i="48" s="1"/>
  <c r="AS319" i="48" s="1"/>
  <c r="AB319" i="48"/>
  <c r="AC323" i="48"/>
  <c r="AE323" i="48" s="1"/>
  <c r="AS323" i="48" s="1"/>
  <c r="AQ323" i="48"/>
  <c r="AF323" i="48"/>
  <c r="AT323" i="48" s="1"/>
  <c r="AB323" i="48"/>
  <c r="AA235" i="48"/>
  <c r="AR233" i="48"/>
  <c r="AR235" i="48" s="1"/>
  <c r="AA244" i="48"/>
  <c r="AR239" i="48"/>
  <c r="AF243" i="48"/>
  <c r="AT243" i="48" s="1"/>
  <c r="AC257" i="48"/>
  <c r="AB257" i="48"/>
  <c r="AQ257" i="48"/>
  <c r="AB262" i="48"/>
  <c r="AF263" i="48"/>
  <c r="AT263" i="48" s="1"/>
  <c r="AC263" i="48"/>
  <c r="AE263" i="48" s="1"/>
  <c r="AS263" i="48" s="1"/>
  <c r="AB263" i="48"/>
  <c r="W264" i="48"/>
  <c r="AW276" i="48"/>
  <c r="AF275" i="48"/>
  <c r="AT275" i="48" s="1"/>
  <c r="AC275" i="48"/>
  <c r="AE275" i="48" s="1"/>
  <c r="AS275" i="48" s="1"/>
  <c r="AB275" i="48"/>
  <c r="AQ275" i="48"/>
  <c r="AU279" i="48"/>
  <c r="AQ313" i="48"/>
  <c r="AV316" i="48"/>
  <c r="AV320" i="48" s="1"/>
  <c r="AO320" i="48"/>
  <c r="AA325" i="48"/>
  <c r="AR321" i="48"/>
  <c r="AR325" i="48" s="1"/>
  <c r="AB321" i="48"/>
  <c r="AF301" i="48"/>
  <c r="AT301" i="48" s="1"/>
  <c r="AC301" i="48"/>
  <c r="AE301" i="48" s="1"/>
  <c r="AS301" i="48" s="1"/>
  <c r="AB301" i="48"/>
  <c r="AQ301" i="48"/>
  <c r="AF341" i="48"/>
  <c r="AT341" i="48" s="1"/>
  <c r="AC341" i="48"/>
  <c r="AE341" i="48" s="1"/>
  <c r="AS341" i="48" s="1"/>
  <c r="AB341" i="48"/>
  <c r="AQ341" i="48"/>
  <c r="AQ297" i="48"/>
  <c r="AB308" i="48"/>
  <c r="AQ308" i="48"/>
  <c r="AF327" i="48"/>
  <c r="AT327" i="48" s="1"/>
  <c r="AB327" i="48"/>
  <c r="AO350" i="48"/>
  <c r="AV344" i="48"/>
  <c r="AV350" i="48" s="1"/>
  <c r="AQ349" i="48"/>
  <c r="AF349" i="48"/>
  <c r="AT349" i="48" s="1"/>
  <c r="AC349" i="48"/>
  <c r="AE349" i="48" s="1"/>
  <c r="AS349" i="48" s="1"/>
  <c r="AB349" i="48"/>
  <c r="AB375" i="48"/>
  <c r="AF375" i="48"/>
  <c r="AT375" i="48" s="1"/>
  <c r="AC375" i="48"/>
  <c r="AE375" i="48" s="1"/>
  <c r="AS375" i="48" s="1"/>
  <c r="AQ375" i="48"/>
  <c r="AF381" i="48"/>
  <c r="AT381" i="48" s="1"/>
  <c r="AB381" i="48"/>
  <c r="AQ381" i="48"/>
  <c r="AC381" i="48"/>
  <c r="AE381" i="48" s="1"/>
  <c r="AS381" i="48" s="1"/>
  <c r="U405" i="48"/>
  <c r="N13" i="47" s="1"/>
  <c r="P412" i="48"/>
  <c r="AC272" i="48"/>
  <c r="AR290" i="48"/>
  <c r="AR292" i="48" s="1"/>
  <c r="W296" i="48"/>
  <c r="AR297" i="48"/>
  <c r="AR302" i="48" s="1"/>
  <c r="AQ298" i="48"/>
  <c r="AC321" i="48"/>
  <c r="AF330" i="48"/>
  <c r="AT330" i="48" s="1"/>
  <c r="AC330" i="48"/>
  <c r="AE330" i="48" s="1"/>
  <c r="AS330" i="48" s="1"/>
  <c r="AB330" i="48"/>
  <c r="AQ330" i="48"/>
  <c r="AF337" i="48"/>
  <c r="AT337" i="48" s="1"/>
  <c r="AB337" i="48"/>
  <c r="AB348" i="48"/>
  <c r="AF348" i="48"/>
  <c r="AT348" i="48" s="1"/>
  <c r="AC348" i="48"/>
  <c r="AE348" i="48" s="1"/>
  <c r="AS348" i="48" s="1"/>
  <c r="AQ348" i="48"/>
  <c r="AR388" i="48"/>
  <c r="AR391" i="48" s="1"/>
  <c r="AB388" i="48"/>
  <c r="AO276" i="48"/>
  <c r="W277" i="48"/>
  <c r="AH280" i="48"/>
  <c r="AR285" i="48"/>
  <c r="AR286" i="48" s="1"/>
  <c r="AB297" i="48"/>
  <c r="AB298" i="48"/>
  <c r="AC308" i="48"/>
  <c r="AB311" i="48"/>
  <c r="AO314" i="48"/>
  <c r="AC316" i="48"/>
  <c r="AE316" i="48" s="1"/>
  <c r="AS316" i="48" s="1"/>
  <c r="AB316" i="48"/>
  <c r="AB324" i="48"/>
  <c r="AQ324" i="48"/>
  <c r="AV326" i="48"/>
  <c r="AV328" i="48" s="1"/>
  <c r="AO328" i="48"/>
  <c r="AC327" i="48"/>
  <c r="AE327" i="48" s="1"/>
  <c r="AS327" i="48" s="1"/>
  <c r="AA328" i="48"/>
  <c r="W331" i="48"/>
  <c r="W333" i="48" s="1"/>
  <c r="AV343" i="48"/>
  <c r="AR348" i="48"/>
  <c r="AR350" i="48" s="1"/>
  <c r="AA350" i="48"/>
  <c r="AB358" i="48"/>
  <c r="AF358" i="48"/>
  <c r="AT358" i="48" s="1"/>
  <c r="AC358" i="48"/>
  <c r="AE358" i="48" s="1"/>
  <c r="AS358" i="48" s="1"/>
  <c r="AO412" i="48"/>
  <c r="AW412" i="48"/>
  <c r="AA264" i="48"/>
  <c r="AR265" i="48"/>
  <c r="AR266" i="48" s="1"/>
  <c r="AR287" i="48"/>
  <c r="AR289" i="48" s="1"/>
  <c r="AC297" i="48"/>
  <c r="AE297" i="48" s="1"/>
  <c r="AS297" i="48" s="1"/>
  <c r="AC298" i="48"/>
  <c r="AE298" i="48" s="1"/>
  <c r="AS298" i="48" s="1"/>
  <c r="AC306" i="48"/>
  <c r="AE306" i="48" s="1"/>
  <c r="AS306" i="48" s="1"/>
  <c r="AB306" i="48"/>
  <c r="AB310" i="48"/>
  <c r="AC311" i="48"/>
  <c r="AE311" i="48" s="1"/>
  <c r="AS311" i="48" s="1"/>
  <c r="W314" i="48"/>
  <c r="AW339" i="48"/>
  <c r="AV335" i="48"/>
  <c r="AV339" i="48" s="1"/>
  <c r="AC337" i="48"/>
  <c r="AE337" i="48" s="1"/>
  <c r="AS337" i="48" s="1"/>
  <c r="AC357" i="48"/>
  <c r="AE357" i="48" s="1"/>
  <c r="AS357" i="48" s="1"/>
  <c r="AF357" i="48"/>
  <c r="AT357" i="48" s="1"/>
  <c r="AB357" i="48"/>
  <c r="AQ395" i="48"/>
  <c r="AB395" i="48"/>
  <c r="AC395" i="48"/>
  <c r="AE395" i="48" s="1"/>
  <c r="AS395" i="48" s="1"/>
  <c r="AF395" i="48"/>
  <c r="AT395" i="48" s="1"/>
  <c r="AA411" i="48"/>
  <c r="AB294" i="48"/>
  <c r="AH294" i="48" s="1"/>
  <c r="AP294" i="48" s="1"/>
  <c r="AQ294" i="48"/>
  <c r="P307" i="48"/>
  <c r="AF304" i="48"/>
  <c r="AT304" i="48" s="1"/>
  <c r="AB304" i="48"/>
  <c r="W307" i="48"/>
  <c r="AF308" i="48"/>
  <c r="AC310" i="48"/>
  <c r="AE310" i="48" s="1"/>
  <c r="AS310" i="48" s="1"/>
  <c r="P314" i="48"/>
  <c r="AQ321" i="48"/>
  <c r="AC324" i="48"/>
  <c r="AE324" i="48" s="1"/>
  <c r="AS324" i="48" s="1"/>
  <c r="W325" i="48"/>
  <c r="AQ327" i="48"/>
  <c r="AV330" i="48"/>
  <c r="AV333" i="48" s="1"/>
  <c r="AO333" i="48"/>
  <c r="AC332" i="48"/>
  <c r="AE332" i="48" s="1"/>
  <c r="AQ332" i="48"/>
  <c r="AF332" i="48"/>
  <c r="AT332" i="48" s="1"/>
  <c r="AB335" i="48"/>
  <c r="AQ335" i="48"/>
  <c r="AF338" i="48"/>
  <c r="AT338" i="48" s="1"/>
  <c r="AB338" i="48"/>
  <c r="AO343" i="48"/>
  <c r="W350" i="48"/>
  <c r="AC344" i="48"/>
  <c r="AB344" i="48"/>
  <c r="AQ344" i="48"/>
  <c r="AC346" i="48"/>
  <c r="AE346" i="48" s="1"/>
  <c r="AS346" i="48" s="1"/>
  <c r="AB346" i="48"/>
  <c r="AQ346" i="48"/>
  <c r="AX405" i="48"/>
  <c r="AQ13" i="47" s="1"/>
  <c r="AO378" i="48"/>
  <c r="AV373" i="48"/>
  <c r="AV378" i="48" s="1"/>
  <c r="AA412" i="48"/>
  <c r="AV290" i="48"/>
  <c r="AV292" i="48" s="1"/>
  <c r="AA295" i="48"/>
  <c r="AQ303" i="48"/>
  <c r="AF312" i="48"/>
  <c r="AT312" i="48" s="1"/>
  <c r="AC312" i="48"/>
  <c r="AE312" i="48" s="1"/>
  <c r="AS312" i="48" s="1"/>
  <c r="AF316" i="48"/>
  <c r="AT316" i="48" s="1"/>
  <c r="P325" i="48"/>
  <c r="P328" i="48"/>
  <c r="AU333" i="48"/>
  <c r="AQ337" i="48"/>
  <c r="AF354" i="48"/>
  <c r="AT354" i="48" s="1"/>
  <c r="AB354" i="48"/>
  <c r="AQ354" i="48"/>
  <c r="AQ355" i="48" s="1"/>
  <c r="AV296" i="48"/>
  <c r="AV302" i="48" s="1"/>
  <c r="AR303" i="48"/>
  <c r="AR307" i="48" s="1"/>
  <c r="AB317" i="48"/>
  <c r="AQ317" i="48"/>
  <c r="AQ326" i="48"/>
  <c r="AF326" i="48"/>
  <c r="W328" i="48"/>
  <c r="AC326" i="48"/>
  <c r="P343" i="48"/>
  <c r="W340" i="48"/>
  <c r="AW343" i="48"/>
  <c r="Q405" i="48"/>
  <c r="J13" i="47" s="1"/>
  <c r="AB394" i="48"/>
  <c r="AF394" i="48"/>
  <c r="AT394" i="48" s="1"/>
  <c r="AQ394" i="48"/>
  <c r="AC394" i="48"/>
  <c r="AE394" i="48" s="1"/>
  <c r="AS394" i="48" s="1"/>
  <c r="S405" i="48"/>
  <c r="L13" i="47" s="1"/>
  <c r="W402" i="48"/>
  <c r="P404" i="48"/>
  <c r="AF364" i="48"/>
  <c r="AT364" i="48" s="1"/>
  <c r="AC364" i="48"/>
  <c r="AE364" i="48" s="1"/>
  <c r="AS364" i="48" s="1"/>
  <c r="AB364" i="48"/>
  <c r="AQ364" i="48"/>
  <c r="AQ369" i="48"/>
  <c r="AB369" i="48"/>
  <c r="AF369" i="48"/>
  <c r="AT369" i="48" s="1"/>
  <c r="AC369" i="48"/>
  <c r="AE369" i="48" s="1"/>
  <c r="AS369" i="48" s="1"/>
  <c r="AQ376" i="48"/>
  <c r="AF376" i="48"/>
  <c r="AT376" i="48" s="1"/>
  <c r="AC376" i="48"/>
  <c r="AE376" i="48" s="1"/>
  <c r="AS376" i="48" s="1"/>
  <c r="AB376" i="48"/>
  <c r="AR384" i="48"/>
  <c r="AO391" i="48"/>
  <c r="AV385" i="48"/>
  <c r="AV391" i="48" s="1"/>
  <c r="W393" i="48"/>
  <c r="W396" i="48" s="1"/>
  <c r="P396" i="48"/>
  <c r="W361" i="48"/>
  <c r="P367" i="48"/>
  <c r="AF365" i="48"/>
  <c r="AT365" i="48" s="1"/>
  <c r="AC365" i="48"/>
  <c r="AE365" i="48" s="1"/>
  <c r="AS365" i="48" s="1"/>
  <c r="AB365" i="48"/>
  <c r="AF371" i="48"/>
  <c r="AT371" i="48" s="1"/>
  <c r="AQ371" i="48"/>
  <c r="AB371" i="48"/>
  <c r="AC371" i="48"/>
  <c r="AE371" i="48" s="1"/>
  <c r="AS371" i="48" s="1"/>
  <c r="AA396" i="48"/>
  <c r="AR393" i="48"/>
  <c r="AR396" i="48" s="1"/>
  <c r="AK405" i="48"/>
  <c r="AD13" i="47" s="1"/>
  <c r="AN405" i="48"/>
  <c r="AG13" i="47" s="1"/>
  <c r="AA333" i="48"/>
  <c r="AR329" i="48"/>
  <c r="AR333" i="48" s="1"/>
  <c r="AR343" i="48"/>
  <c r="P350" i="48"/>
  <c r="AC366" i="48"/>
  <c r="AE366" i="48" s="1"/>
  <c r="AS366" i="48" s="1"/>
  <c r="AF366" i="48"/>
  <c r="AT366" i="48" s="1"/>
  <c r="BC405" i="48"/>
  <c r="AV13" i="47" s="1"/>
  <c r="AU328" i="48"/>
  <c r="AA343" i="48"/>
  <c r="AW350" i="48"/>
  <c r="P360" i="48"/>
  <c r="W356" i="48"/>
  <c r="AR378" i="48"/>
  <c r="AV384" i="48"/>
  <c r="AT392" i="48"/>
  <c r="AF345" i="48"/>
  <c r="AT345" i="48" s="1"/>
  <c r="AC345" i="48"/>
  <c r="AE345" i="48" s="1"/>
  <c r="AS345" i="48" s="1"/>
  <c r="AB345" i="48"/>
  <c r="AQ345" i="48"/>
  <c r="AQ386" i="48"/>
  <c r="AF386" i="48"/>
  <c r="AT386" i="48" s="1"/>
  <c r="AC386" i="48"/>
  <c r="AE386" i="48" s="1"/>
  <c r="AS386" i="48" s="1"/>
  <c r="AC400" i="48"/>
  <c r="AE400" i="48" s="1"/>
  <c r="AS400" i="48" s="1"/>
  <c r="AQ400" i="48"/>
  <c r="AF400" i="48"/>
  <c r="AT400" i="48" s="1"/>
  <c r="AB400" i="48"/>
  <c r="AI405" i="48"/>
  <c r="AB13" i="47" s="1"/>
  <c r="AF353" i="48"/>
  <c r="AT353" i="48" s="1"/>
  <c r="W355" i="48"/>
  <c r="AF387" i="48"/>
  <c r="AT387" i="48" s="1"/>
  <c r="AQ387" i="48"/>
  <c r="AC387" i="48"/>
  <c r="AE387" i="48" s="1"/>
  <c r="AS387" i="48" s="1"/>
  <c r="X405" i="48"/>
  <c r="Q13" i="47" s="1"/>
  <c r="P355" i="48"/>
  <c r="AA360" i="48"/>
  <c r="AR356" i="48"/>
  <c r="AR360" i="48" s="1"/>
  <c r="AW367" i="48"/>
  <c r="P378" i="48"/>
  <c r="W373" i="48"/>
  <c r="P391" i="48"/>
  <c r="AF389" i="48"/>
  <c r="AT389" i="48" s="1"/>
  <c r="AC389" i="48"/>
  <c r="AE389" i="48" s="1"/>
  <c r="AS389" i="48" s="1"/>
  <c r="Q408" i="48"/>
  <c r="AM408" i="48"/>
  <c r="W385" i="48"/>
  <c r="AB387" i="48"/>
  <c r="AU401" i="48"/>
  <c r="Z405" i="48"/>
  <c r="S13" i="47" s="1"/>
  <c r="I408" i="48"/>
  <c r="AO367" i="48"/>
  <c r="AV361" i="48"/>
  <c r="AV367" i="48" s="1"/>
  <c r="AQ362" i="48"/>
  <c r="AC370" i="48"/>
  <c r="AE370" i="48" s="1"/>
  <c r="AS370" i="48" s="1"/>
  <c r="AQ370" i="48"/>
  <c r="AA372" i="48"/>
  <c r="AC374" i="48"/>
  <c r="AE374" i="48" s="1"/>
  <c r="AF374" i="48"/>
  <c r="AT374" i="48" s="1"/>
  <c r="AQ374" i="48"/>
  <c r="AM405" i="48"/>
  <c r="AF13" i="47" s="1"/>
  <c r="AL405" i="48"/>
  <c r="AE13" i="47" s="1"/>
  <c r="AZ405" i="48"/>
  <c r="AS13" i="47" s="1"/>
  <c r="AR353" i="48"/>
  <c r="AR411" i="48" s="1"/>
  <c r="AQ359" i="48"/>
  <c r="AB359" i="48"/>
  <c r="AF390" i="48"/>
  <c r="AT390" i="48" s="1"/>
  <c r="AB390" i="48"/>
  <c r="AQ390" i="48"/>
  <c r="AC392" i="48"/>
  <c r="AQ392" i="48"/>
  <c r="BA405" i="48"/>
  <c r="AT13" i="47" s="1"/>
  <c r="AD405" i="48"/>
  <c r="W13" i="47" s="1"/>
  <c r="AO396" i="48"/>
  <c r="AV400" i="48"/>
  <c r="AV401" i="48" s="1"/>
  <c r="AO401" i="48"/>
  <c r="Y405" i="48"/>
  <c r="R13" i="47" s="1"/>
  <c r="AJ405" i="48"/>
  <c r="AC13" i="47" s="1"/>
  <c r="AA391" i="48"/>
  <c r="R405" i="48"/>
  <c r="K13" i="47" s="1"/>
  <c r="AX408" i="48"/>
  <c r="AY405" i="48"/>
  <c r="AR13" i="47" s="1"/>
  <c r="AB368" i="48"/>
  <c r="W372" i="48"/>
  <c r="P372" i="48"/>
  <c r="AC383" i="48"/>
  <c r="AE383" i="48" s="1"/>
  <c r="AS383" i="48" s="1"/>
  <c r="AB383" i="48"/>
  <c r="AQ383" i="48"/>
  <c r="AQ388" i="48"/>
  <c r="AW396" i="48"/>
  <c r="P398" i="48"/>
  <c r="W397" i="48"/>
  <c r="AA401" i="48"/>
  <c r="AR399" i="48"/>
  <c r="AR401" i="48" s="1"/>
  <c r="AC403" i="48"/>
  <c r="AE403" i="48" s="1"/>
  <c r="AS403" i="48" s="1"/>
  <c r="AQ403" i="48"/>
  <c r="AG405" i="48"/>
  <c r="BB405" i="48"/>
  <c r="AU13" i="47" s="1"/>
  <c r="AA384" i="48"/>
  <c r="V405" i="48"/>
  <c r="O13" i="47" s="1"/>
  <c r="AI408" i="48"/>
  <c r="BB408" i="48"/>
  <c r="AV122" i="44" l="1"/>
  <c r="W120" i="44"/>
  <c r="AQ45" i="44"/>
  <c r="AP36" i="47"/>
  <c r="I36" i="47"/>
  <c r="AT68" i="44"/>
  <c r="AQ108" i="44"/>
  <c r="AP27" i="47"/>
  <c r="AH73" i="44"/>
  <c r="AP73" i="44" s="1"/>
  <c r="AP29" i="47"/>
  <c r="T34" i="47"/>
  <c r="I29" i="47"/>
  <c r="AN30" i="47"/>
  <c r="AN29" i="47"/>
  <c r="I30" i="47"/>
  <c r="AP30" i="47"/>
  <c r="T30" i="47"/>
  <c r="AQ68" i="44"/>
  <c r="P111" i="44"/>
  <c r="AA111" i="44"/>
  <c r="AF45" i="44"/>
  <c r="AC45" i="44"/>
  <c r="AB45" i="44"/>
  <c r="AB120" i="44" s="1"/>
  <c r="W46" i="44"/>
  <c r="AH165" i="48"/>
  <c r="AP165" i="48" s="1"/>
  <c r="AH336" i="48"/>
  <c r="AP336" i="48" s="1"/>
  <c r="AH138" i="48"/>
  <c r="AP138" i="48" s="1"/>
  <c r="AH208" i="48"/>
  <c r="AP208" i="48" s="1"/>
  <c r="AH250" i="48"/>
  <c r="AP250" i="48" s="1"/>
  <c r="W286" i="48"/>
  <c r="AF285" i="48"/>
  <c r="AC285" i="48"/>
  <c r="AB285" i="48"/>
  <c r="AQ285" i="48"/>
  <c r="AQ286" i="48" s="1"/>
  <c r="AF287" i="48"/>
  <c r="W289" i="48"/>
  <c r="AQ287" i="48"/>
  <c r="AB287" i="48"/>
  <c r="AC287" i="48"/>
  <c r="AB334" i="48"/>
  <c r="AC334" i="48"/>
  <c r="AC12" i="48"/>
  <c r="W418" i="48"/>
  <c r="I27" i="47"/>
  <c r="AC137" i="48"/>
  <c r="AF75" i="44"/>
  <c r="AH380" i="48"/>
  <c r="AP380" i="48" s="1"/>
  <c r="AH362" i="48"/>
  <c r="AP362" i="48" s="1"/>
  <c r="AS355" i="48"/>
  <c r="AB137" i="48"/>
  <c r="AC87" i="48"/>
  <c r="AN36" i="47"/>
  <c r="AH96" i="44"/>
  <c r="AP96" i="44" s="1"/>
  <c r="AB86" i="44"/>
  <c r="AF86" i="44"/>
  <c r="AT86" i="44" s="1"/>
  <c r="AT91" i="44" s="1"/>
  <c r="AH33" i="44"/>
  <c r="AP33" i="44" s="1"/>
  <c r="AP28" i="47"/>
  <c r="AK29" i="47"/>
  <c r="I34" i="47"/>
  <c r="AQ41" i="44"/>
  <c r="AH20" i="44"/>
  <c r="AP20" i="44" s="1"/>
  <c r="AH32" i="44"/>
  <c r="AP32" i="44" s="1"/>
  <c r="AW111" i="44"/>
  <c r="AH54" i="44"/>
  <c r="AP54" i="44" s="1"/>
  <c r="AA109" i="44"/>
  <c r="T14" i="47" s="1"/>
  <c r="W91" i="44"/>
  <c r="AH81" i="44"/>
  <c r="AP81" i="44" s="1"/>
  <c r="AH13" i="44"/>
  <c r="AP13" i="44" s="1"/>
  <c r="AP34" i="47"/>
  <c r="AR79" i="44"/>
  <c r="AU109" i="44"/>
  <c r="AN14" i="47" s="1"/>
  <c r="I111" i="44"/>
  <c r="AQ24" i="44"/>
  <c r="AB24" i="44"/>
  <c r="AW109" i="44"/>
  <c r="AP14" i="47" s="1"/>
  <c r="AC68" i="44"/>
  <c r="AU110" i="44"/>
  <c r="AE63" i="44"/>
  <c r="AQ35" i="44"/>
  <c r="AQ120" i="44"/>
  <c r="AC24" i="44"/>
  <c r="AF94" i="44"/>
  <c r="AT94" i="44" s="1"/>
  <c r="AT102" i="44" s="1"/>
  <c r="AC94" i="44"/>
  <c r="AQ94" i="44"/>
  <c r="AQ102" i="44" s="1"/>
  <c r="AH69" i="44"/>
  <c r="AP69" i="44" s="1"/>
  <c r="AH57" i="44"/>
  <c r="AP57" i="44" s="1"/>
  <c r="T29" i="47"/>
  <c r="P112" i="44"/>
  <c r="W111" i="44" s="1"/>
  <c r="AB75" i="44"/>
  <c r="AN28" i="47"/>
  <c r="T28" i="47"/>
  <c r="I35" i="47"/>
  <c r="AQ91" i="44"/>
  <c r="AO112" i="44"/>
  <c r="AP35" i="47"/>
  <c r="AN34" i="47"/>
  <c r="AA112" i="44"/>
  <c r="AH43" i="44"/>
  <c r="AP43" i="44" s="1"/>
  <c r="AC35" i="44"/>
  <c r="AR16" i="44"/>
  <c r="AO111" i="44"/>
  <c r="AS63" i="44"/>
  <c r="AH40" i="44"/>
  <c r="AP40" i="44" s="1"/>
  <c r="W84" i="44"/>
  <c r="AF83" i="44"/>
  <c r="AC83" i="44"/>
  <c r="AB83" i="44"/>
  <c r="AQ83" i="44"/>
  <c r="AQ84" i="44" s="1"/>
  <c r="AN27" i="47"/>
  <c r="AQ75" i="44"/>
  <c r="AQ79" i="44" s="1"/>
  <c r="AQ63" i="44"/>
  <c r="AH50" i="44"/>
  <c r="AP50" i="44" s="1"/>
  <c r="AH22" i="44"/>
  <c r="AP22" i="44" s="1"/>
  <c r="I28" i="47"/>
  <c r="AF108" i="44"/>
  <c r="W79" i="44"/>
  <c r="AH88" i="44"/>
  <c r="AP88" i="44" s="1"/>
  <c r="AH19" i="44"/>
  <c r="AP19" i="44" s="1"/>
  <c r="T36" i="47"/>
  <c r="AC355" i="48"/>
  <c r="AF282" i="48"/>
  <c r="AT282" i="48" s="1"/>
  <c r="AQ57" i="48"/>
  <c r="AQ60" i="48" s="1"/>
  <c r="AQ247" i="48"/>
  <c r="AH106" i="48"/>
  <c r="AT75" i="48"/>
  <c r="AB57" i="48"/>
  <c r="AE355" i="48"/>
  <c r="AH388" i="48"/>
  <c r="AP388" i="48" s="1"/>
  <c r="AT307" i="48"/>
  <c r="AT350" i="48"/>
  <c r="AS284" i="48"/>
  <c r="AH268" i="48"/>
  <c r="AP268" i="48" s="1"/>
  <c r="AB231" i="48"/>
  <c r="AB328" i="48"/>
  <c r="AF19" i="48"/>
  <c r="AT19" i="48" s="1"/>
  <c r="AQ72" i="48"/>
  <c r="AF379" i="48"/>
  <c r="AT379" i="48" s="1"/>
  <c r="AT384" i="48" s="1"/>
  <c r="AH164" i="48"/>
  <c r="AP164" i="48" s="1"/>
  <c r="AH377" i="48"/>
  <c r="AP377" i="48" s="1"/>
  <c r="AT72" i="48"/>
  <c r="AC379" i="48"/>
  <c r="AA407" i="48"/>
  <c r="AQ379" i="48"/>
  <c r="W384" i="48"/>
  <c r="AQ169" i="48"/>
  <c r="AH311" i="48"/>
  <c r="AP311" i="48" s="1"/>
  <c r="AF265" i="48"/>
  <c r="AB252" i="48"/>
  <c r="AS307" i="48"/>
  <c r="AQ265" i="48"/>
  <c r="AQ266" i="48" s="1"/>
  <c r="AH172" i="48"/>
  <c r="AP172" i="48" s="1"/>
  <c r="AH121" i="48"/>
  <c r="AP121" i="48" s="1"/>
  <c r="AH135" i="48"/>
  <c r="AP135" i="48" s="1"/>
  <c r="AQ307" i="48"/>
  <c r="AR244" i="48"/>
  <c r="AH281" i="48"/>
  <c r="AP281" i="48" s="1"/>
  <c r="AQ276" i="48"/>
  <c r="AC265" i="48"/>
  <c r="AR169" i="48"/>
  <c r="AF72" i="48"/>
  <c r="AH353" i="48"/>
  <c r="AP353" i="48" s="1"/>
  <c r="AH205" i="48"/>
  <c r="AP205" i="48" s="1"/>
  <c r="AB265" i="48"/>
  <c r="AH349" i="48"/>
  <c r="AP349" i="48" s="1"/>
  <c r="AE44" i="48"/>
  <c r="AH44" i="48" s="1"/>
  <c r="AV417" i="48"/>
  <c r="AH215" i="48"/>
  <c r="AP215" i="48" s="1"/>
  <c r="AH187" i="48"/>
  <c r="AP187" i="48" s="1"/>
  <c r="AH352" i="48"/>
  <c r="AP352" i="48" s="1"/>
  <c r="AW407" i="48"/>
  <c r="AH335" i="48"/>
  <c r="AP335" i="48" s="1"/>
  <c r="AH275" i="48"/>
  <c r="AP275" i="48" s="1"/>
  <c r="AH202" i="48"/>
  <c r="AP202" i="48" s="1"/>
  <c r="AH177" i="48"/>
  <c r="AP177" i="48" s="1"/>
  <c r="AH35" i="48"/>
  <c r="AP35" i="48" s="1"/>
  <c r="AH88" i="48"/>
  <c r="AP88" i="48" s="1"/>
  <c r="AH148" i="48"/>
  <c r="AP148" i="48" s="1"/>
  <c r="AB149" i="48"/>
  <c r="AC231" i="48"/>
  <c r="AB200" i="48"/>
  <c r="AQ325" i="48"/>
  <c r="AT284" i="48"/>
  <c r="AH303" i="48"/>
  <c r="AP303" i="48" s="1"/>
  <c r="W232" i="48"/>
  <c r="AF252" i="48"/>
  <c r="AH254" i="48"/>
  <c r="AP254" i="48" s="1"/>
  <c r="AH173" i="48"/>
  <c r="AP173" i="48" s="1"/>
  <c r="AH158" i="48"/>
  <c r="AP158" i="48" s="1"/>
  <c r="AB19" i="48"/>
  <c r="AB20" i="48" s="1"/>
  <c r="AH186" i="48"/>
  <c r="AP186" i="48" s="1"/>
  <c r="I407" i="48"/>
  <c r="AB355" i="48"/>
  <c r="AF231" i="48"/>
  <c r="AT231" i="48" s="1"/>
  <c r="AT232" i="48" s="1"/>
  <c r="AH195" i="48"/>
  <c r="AP195" i="48" s="1"/>
  <c r="AH126" i="48"/>
  <c r="AP126" i="48" s="1"/>
  <c r="AH305" i="48"/>
  <c r="AP305" i="48" s="1"/>
  <c r="AH273" i="48"/>
  <c r="AP273" i="48" s="1"/>
  <c r="AQ238" i="48"/>
  <c r="AH260" i="48"/>
  <c r="AP260" i="48" s="1"/>
  <c r="AH214" i="48"/>
  <c r="AP214" i="48" s="1"/>
  <c r="AH389" i="48"/>
  <c r="AP389" i="48" s="1"/>
  <c r="AF372" i="48"/>
  <c r="AH288" i="48"/>
  <c r="AP288" i="48" s="1"/>
  <c r="AH237" i="48"/>
  <c r="AP237" i="48" s="1"/>
  <c r="AT188" i="48"/>
  <c r="AH167" i="48"/>
  <c r="AP167" i="48" s="1"/>
  <c r="AH107" i="48"/>
  <c r="AP107" i="48" s="1"/>
  <c r="AF94" i="48"/>
  <c r="AH120" i="48"/>
  <c r="AP120" i="48" s="1"/>
  <c r="AH323" i="48"/>
  <c r="AP323" i="48" s="1"/>
  <c r="AH154" i="48"/>
  <c r="AP154" i="48" s="1"/>
  <c r="AH146" i="48"/>
  <c r="AP146" i="48" s="1"/>
  <c r="AQ136" i="48"/>
  <c r="AH116" i="48"/>
  <c r="AP116" i="48" s="1"/>
  <c r="AT94" i="48"/>
  <c r="W20" i="48"/>
  <c r="AT325" i="48"/>
  <c r="AQ218" i="48"/>
  <c r="AQ81" i="48"/>
  <c r="AV416" i="48"/>
  <c r="AH102" i="48"/>
  <c r="AP102" i="48" s="1"/>
  <c r="AH22" i="48"/>
  <c r="AP22" i="48" s="1"/>
  <c r="AH71" i="48"/>
  <c r="AP71" i="48" s="1"/>
  <c r="AT276" i="48"/>
  <c r="AH239" i="48"/>
  <c r="AP239" i="48" s="1"/>
  <c r="AQ84" i="48"/>
  <c r="AQ86" i="48" s="1"/>
  <c r="AB84" i="48"/>
  <c r="AB86" i="48" s="1"/>
  <c r="AC84" i="48"/>
  <c r="AE84" i="48" s="1"/>
  <c r="AS84" i="48" s="1"/>
  <c r="AH394" i="48"/>
  <c r="AP394" i="48" s="1"/>
  <c r="AH318" i="48"/>
  <c r="AP318" i="48" s="1"/>
  <c r="AA408" i="48"/>
  <c r="T27" i="47"/>
  <c r="AB12" i="48"/>
  <c r="AF293" i="48"/>
  <c r="W295" i="48"/>
  <c r="AB293" i="48"/>
  <c r="AH309" i="48"/>
  <c r="AP309" i="48" s="1"/>
  <c r="AU406" i="48"/>
  <c r="Z13" i="47"/>
  <c r="AW405" i="48"/>
  <c r="AP13" i="47" s="1"/>
  <c r="AO405" i="48"/>
  <c r="AH13" i="47" s="1"/>
  <c r="AT372" i="48"/>
  <c r="AT247" i="48"/>
  <c r="AQ212" i="48"/>
  <c r="AH184" i="48"/>
  <c r="AP184" i="48" s="1"/>
  <c r="AT218" i="48"/>
  <c r="AH203" i="48"/>
  <c r="AP203" i="48" s="1"/>
  <c r="AH141" i="48"/>
  <c r="AP141" i="48" s="1"/>
  <c r="AF12" i="48"/>
  <c r="AF418" i="48" s="1"/>
  <c r="AQ24" i="48"/>
  <c r="AQ69" i="48"/>
  <c r="AB399" i="48"/>
  <c r="AQ399" i="48"/>
  <c r="AQ401" i="48" s="1"/>
  <c r="AF399" i="48"/>
  <c r="AT399" i="48" s="1"/>
  <c r="AC399" i="48"/>
  <c r="AE399" i="48" s="1"/>
  <c r="AS399" i="48" s="1"/>
  <c r="AS401" i="48" s="1"/>
  <c r="W284" i="48"/>
  <c r="AQ282" i="48"/>
  <c r="AQ284" i="48" s="1"/>
  <c r="AB282" i="48"/>
  <c r="AB284" i="48" s="1"/>
  <c r="AH196" i="48"/>
  <c r="AP196" i="48" s="1"/>
  <c r="AH359" i="48"/>
  <c r="AP359" i="48" s="1"/>
  <c r="AH345" i="48"/>
  <c r="AP345" i="48" s="1"/>
  <c r="AH369" i="48"/>
  <c r="AP369" i="48" s="1"/>
  <c r="AQ328" i="48"/>
  <c r="AH375" i="48"/>
  <c r="AP375" i="48" s="1"/>
  <c r="AQ264" i="48"/>
  <c r="AH322" i="48"/>
  <c r="AP322" i="48" s="1"/>
  <c r="AH258" i="48"/>
  <c r="AP258" i="48" s="1"/>
  <c r="AT355" i="48"/>
  <c r="AC200" i="48"/>
  <c r="AH216" i="48"/>
  <c r="AP216" i="48" s="1"/>
  <c r="AF218" i="48"/>
  <c r="AH58" i="48"/>
  <c r="AP58" i="48" s="1"/>
  <c r="AH382" i="48"/>
  <c r="AP382" i="48" s="1"/>
  <c r="AR412" i="48"/>
  <c r="AK30" i="47" s="1"/>
  <c r="AF75" i="48"/>
  <c r="AO407" i="48"/>
  <c r="AH351" i="48"/>
  <c r="AP351" i="48" s="1"/>
  <c r="AA405" i="48"/>
  <c r="T13" i="47" s="1"/>
  <c r="AQ372" i="48"/>
  <c r="AF325" i="48"/>
  <c r="AC372" i="48"/>
  <c r="AQ334" i="48"/>
  <c r="AQ188" i="48"/>
  <c r="W86" i="48"/>
  <c r="AH209" i="48"/>
  <c r="AP209" i="48" s="1"/>
  <c r="AF84" i="48"/>
  <c r="AT84" i="48" s="1"/>
  <c r="AT86" i="48" s="1"/>
  <c r="AH80" i="48"/>
  <c r="AP80" i="48" s="1"/>
  <c r="AH29" i="48"/>
  <c r="AP29" i="48" s="1"/>
  <c r="AH128" i="48"/>
  <c r="AP128" i="48" s="1"/>
  <c r="W13" i="48"/>
  <c r="AH363" i="48"/>
  <c r="AP363" i="48" s="1"/>
  <c r="AF57" i="48"/>
  <c r="AC57" i="48"/>
  <c r="AB76" i="48"/>
  <c r="AB78" i="48" s="1"/>
  <c r="W78" i="48"/>
  <c r="AQ76" i="48"/>
  <c r="AQ78" i="48" s="1"/>
  <c r="AF76" i="48"/>
  <c r="AH395" i="48"/>
  <c r="AP395" i="48" s="1"/>
  <c r="AC307" i="48"/>
  <c r="AH376" i="48"/>
  <c r="AP376" i="48" s="1"/>
  <c r="AQ94" i="48"/>
  <c r="AH47" i="48"/>
  <c r="AP47" i="48" s="1"/>
  <c r="AQ12" i="48"/>
  <c r="AC20" i="48"/>
  <c r="AQ87" i="48"/>
  <c r="AQ89" i="48" s="1"/>
  <c r="AB87" i="48"/>
  <c r="AB89" i="48" s="1"/>
  <c r="W339" i="48"/>
  <c r="AH229" i="48"/>
  <c r="AP229" i="48" s="1"/>
  <c r="AR355" i="48"/>
  <c r="AE307" i="48"/>
  <c r="AH324" i="48"/>
  <c r="AP324" i="48" s="1"/>
  <c r="AF276" i="48"/>
  <c r="AF334" i="48"/>
  <c r="AF339" i="48" s="1"/>
  <c r="AH319" i="48"/>
  <c r="AP319" i="48" s="1"/>
  <c r="AH211" i="48"/>
  <c r="AP211" i="48" s="1"/>
  <c r="AH217" i="48"/>
  <c r="AP217" i="48" s="1"/>
  <c r="AH317" i="48"/>
  <c r="AP317" i="48" s="1"/>
  <c r="AQ293" i="48"/>
  <c r="AQ295" i="48" s="1"/>
  <c r="AH338" i="48"/>
  <c r="AP338" i="48" s="1"/>
  <c r="AH306" i="48"/>
  <c r="AP306" i="48" s="1"/>
  <c r="AH301" i="48"/>
  <c r="AP301" i="48" s="1"/>
  <c r="AC162" i="48"/>
  <c r="AT136" i="48"/>
  <c r="AC218" i="48"/>
  <c r="AH183" i="48"/>
  <c r="AP183" i="48" s="1"/>
  <c r="AH97" i="48"/>
  <c r="AP97" i="48" s="1"/>
  <c r="AV112" i="48"/>
  <c r="AH52" i="48"/>
  <c r="AP52" i="48" s="1"/>
  <c r="AH129" i="48"/>
  <c r="AP129" i="48" s="1"/>
  <c r="W142" i="48"/>
  <c r="AQ137" i="48"/>
  <c r="AQ142" i="48" s="1"/>
  <c r="P109" i="44"/>
  <c r="AC108" i="44"/>
  <c r="AE104" i="44"/>
  <c r="AF68" i="44"/>
  <c r="AH97" i="44"/>
  <c r="AP97" i="44" s="1"/>
  <c r="P110" i="44"/>
  <c r="AA110" i="44"/>
  <c r="W114" i="44"/>
  <c r="AC18" i="44"/>
  <c r="AQ18" i="44"/>
  <c r="AF18" i="44"/>
  <c r="AB18" i="44"/>
  <c r="W115" i="44"/>
  <c r="AQ12" i="44"/>
  <c r="AF12" i="44"/>
  <c r="AC12" i="44"/>
  <c r="W16" i="44"/>
  <c r="AB12" i="44"/>
  <c r="AH61" i="44"/>
  <c r="AP61" i="44" s="1"/>
  <c r="AF41" i="44"/>
  <c r="AT36" i="44"/>
  <c r="AT41" i="44" s="1"/>
  <c r="W113" i="44"/>
  <c r="AF17" i="44"/>
  <c r="AQ17" i="44"/>
  <c r="AC17" i="44"/>
  <c r="AB17" i="44"/>
  <c r="W25" i="44"/>
  <c r="AS42" i="44"/>
  <c r="AH89" i="44"/>
  <c r="AP89" i="44" s="1"/>
  <c r="AH64" i="44"/>
  <c r="AE68" i="44"/>
  <c r="AS64" i="44"/>
  <c r="AS68" i="44" s="1"/>
  <c r="AH53" i="44"/>
  <c r="AP53" i="44" s="1"/>
  <c r="AC63" i="44"/>
  <c r="AH95" i="44"/>
  <c r="AP95" i="44" s="1"/>
  <c r="AB102" i="44"/>
  <c r="AW110" i="44"/>
  <c r="AH55" i="44"/>
  <c r="AP55" i="44" s="1"/>
  <c r="AE36" i="44"/>
  <c r="AC41" i="44"/>
  <c r="AH48" i="44"/>
  <c r="AP48" i="44" s="1"/>
  <c r="AO109" i="44"/>
  <c r="AH14" i="47" s="1"/>
  <c r="AH106" i="44"/>
  <c r="AP106" i="44" s="1"/>
  <c r="AC79" i="44"/>
  <c r="AE77" i="44"/>
  <c r="AH77" i="44" s="1"/>
  <c r="AP77" i="44" s="1"/>
  <c r="AH62" i="44"/>
  <c r="AP62" i="44" s="1"/>
  <c r="AH99" i="44"/>
  <c r="AP99" i="44" s="1"/>
  <c r="AE35" i="44"/>
  <c r="AS31" i="44"/>
  <c r="AS35" i="44" s="1"/>
  <c r="AH60" i="44"/>
  <c r="AP60" i="44" s="1"/>
  <c r="AC120" i="44"/>
  <c r="AE15" i="44"/>
  <c r="AF35" i="44"/>
  <c r="AB108" i="44"/>
  <c r="AH103" i="44"/>
  <c r="AH90" i="44"/>
  <c r="AP90" i="44" s="1"/>
  <c r="AH104" i="44"/>
  <c r="AP104" i="44" s="1"/>
  <c r="AT42" i="44"/>
  <c r="AB35" i="44"/>
  <c r="AH31" i="44"/>
  <c r="AV115" i="44"/>
  <c r="AV16" i="44"/>
  <c r="AH45" i="44"/>
  <c r="AP45" i="44" s="1"/>
  <c r="AH66" i="44"/>
  <c r="AP66" i="44" s="1"/>
  <c r="AF26" i="44"/>
  <c r="AC26" i="44"/>
  <c r="AQ26" i="44"/>
  <c r="AB26" i="44"/>
  <c r="W30" i="44"/>
  <c r="AH14" i="44"/>
  <c r="AP14" i="44" s="1"/>
  <c r="AT108" i="44"/>
  <c r="AH78" i="44"/>
  <c r="AP78" i="44" s="1"/>
  <c r="AH59" i="44"/>
  <c r="AB63" i="44"/>
  <c r="W116" i="44"/>
  <c r="AC27" i="44"/>
  <c r="AQ27" i="44"/>
  <c r="AQ116" i="44" s="1"/>
  <c r="AF27" i="44"/>
  <c r="AB27" i="44"/>
  <c r="AH105" i="44"/>
  <c r="AP105" i="44" s="1"/>
  <c r="AQ46" i="44"/>
  <c r="AT35" i="44"/>
  <c r="AH42" i="44"/>
  <c r="AU112" i="44"/>
  <c r="AV25" i="44"/>
  <c r="AH28" i="44"/>
  <c r="AP28" i="44" s="1"/>
  <c r="AF74" i="44"/>
  <c r="AT72" i="44"/>
  <c r="AT74" i="44" s="1"/>
  <c r="AH101" i="44"/>
  <c r="AP101" i="44" s="1"/>
  <c r="AH65" i="44"/>
  <c r="AP65" i="44" s="1"/>
  <c r="AT59" i="44"/>
  <c r="AT63" i="44" s="1"/>
  <c r="AF63" i="44"/>
  <c r="AF91" i="44"/>
  <c r="AH56" i="44"/>
  <c r="AP56" i="44" s="1"/>
  <c r="AH38" i="44"/>
  <c r="AP38" i="44" s="1"/>
  <c r="AF122" i="44"/>
  <c r="AT24" i="44"/>
  <c r="AF120" i="44"/>
  <c r="AT15" i="44"/>
  <c r="AT120" i="44" s="1"/>
  <c r="AH39" i="44"/>
  <c r="AP39" i="44" s="1"/>
  <c r="AH87" i="44"/>
  <c r="AP87" i="44" s="1"/>
  <c r="AE23" i="44"/>
  <c r="AR30" i="44"/>
  <c r="AH29" i="44"/>
  <c r="AP29" i="44" s="1"/>
  <c r="AV113" i="44"/>
  <c r="AC91" i="44"/>
  <c r="AE85" i="44"/>
  <c r="AH85" i="44" s="1"/>
  <c r="AQ80" i="44"/>
  <c r="AQ82" i="44" s="1"/>
  <c r="AB80" i="44"/>
  <c r="AF80" i="44"/>
  <c r="W82" i="44"/>
  <c r="AC70" i="44"/>
  <c r="AB70" i="44"/>
  <c r="AQ70" i="44"/>
  <c r="AQ71" i="44" s="1"/>
  <c r="AF70" i="44"/>
  <c r="W71" i="44"/>
  <c r="AW112" i="44"/>
  <c r="AB79" i="44"/>
  <c r="AH44" i="44"/>
  <c r="AP44" i="44" s="1"/>
  <c r="AB46" i="44"/>
  <c r="AH21" i="44"/>
  <c r="AP21" i="44" s="1"/>
  <c r="AF79" i="44"/>
  <c r="AT75" i="44"/>
  <c r="AT79" i="44" s="1"/>
  <c r="AB74" i="44"/>
  <c r="AH100" i="44"/>
  <c r="AP100" i="44" s="1"/>
  <c r="AQ52" i="44"/>
  <c r="AQ58" i="44" s="1"/>
  <c r="AC52" i="44"/>
  <c r="AB52" i="44"/>
  <c r="W58" i="44"/>
  <c r="AF52" i="44"/>
  <c r="AC74" i="44"/>
  <c r="AE72" i="44"/>
  <c r="AO110" i="44"/>
  <c r="AR114" i="44"/>
  <c r="AQ92" i="44"/>
  <c r="AQ93" i="44" s="1"/>
  <c r="AF92" i="44"/>
  <c r="AB92" i="44"/>
  <c r="AC92" i="44"/>
  <c r="W93" i="44"/>
  <c r="AH36" i="44"/>
  <c r="AB41" i="44"/>
  <c r="AH34" i="44"/>
  <c r="AP34" i="44" s="1"/>
  <c r="AF47" i="44"/>
  <c r="AC47" i="44"/>
  <c r="AB47" i="44"/>
  <c r="W51" i="44"/>
  <c r="AQ47" i="44"/>
  <c r="AQ51" i="44" s="1"/>
  <c r="AR113" i="44"/>
  <c r="AR25" i="44"/>
  <c r="AV114" i="44"/>
  <c r="AF189" i="48"/>
  <c r="AB189" i="48"/>
  <c r="AQ189" i="48"/>
  <c r="AQ194" i="48" s="1"/>
  <c r="W194" i="48"/>
  <c r="AC189" i="48"/>
  <c r="AB218" i="48"/>
  <c r="AC114" i="48"/>
  <c r="AE114" i="48" s="1"/>
  <c r="AS114" i="48" s="1"/>
  <c r="AB114" i="48"/>
  <c r="AB118" i="48" s="1"/>
  <c r="AQ114" i="48"/>
  <c r="AQ118" i="48" s="1"/>
  <c r="AF114" i="48"/>
  <c r="AT114" i="48" s="1"/>
  <c r="AU408" i="48"/>
  <c r="AH387" i="48"/>
  <c r="AP387" i="48" s="1"/>
  <c r="AB373" i="48"/>
  <c r="AQ373" i="48"/>
  <c r="AQ378" i="48" s="1"/>
  <c r="AF373" i="48"/>
  <c r="AC373" i="48"/>
  <c r="W378" i="48"/>
  <c r="AH400" i="48"/>
  <c r="AP400" i="48" s="1"/>
  <c r="AF361" i="48"/>
  <c r="AQ361" i="48"/>
  <c r="AQ367" i="48" s="1"/>
  <c r="W367" i="48"/>
  <c r="AC361" i="48"/>
  <c r="AB361" i="48"/>
  <c r="AW406" i="48"/>
  <c r="AF314" i="48"/>
  <c r="AT308" i="48"/>
  <c r="AT314" i="48" s="1"/>
  <c r="AH358" i="48"/>
  <c r="AP358" i="48" s="1"/>
  <c r="AC314" i="48"/>
  <c r="AE308" i="48"/>
  <c r="AQ296" i="48"/>
  <c r="AQ302" i="48" s="1"/>
  <c r="AF296" i="48"/>
  <c r="W302" i="48"/>
  <c r="AC296" i="48"/>
  <c r="AB296" i="48"/>
  <c r="AB325" i="48"/>
  <c r="AH262" i="48"/>
  <c r="AP262" i="48" s="1"/>
  <c r="AF320" i="48"/>
  <c r="AT315" i="48"/>
  <c r="AT320" i="48" s="1"/>
  <c r="AC284" i="48"/>
  <c r="AV411" i="48"/>
  <c r="AV230" i="48"/>
  <c r="AF212" i="48"/>
  <c r="AT207" i="48"/>
  <c r="AT212" i="48" s="1"/>
  <c r="AH220" i="48"/>
  <c r="AP220" i="48" s="1"/>
  <c r="W412" i="48"/>
  <c r="W225" i="48"/>
  <c r="AB219" i="48"/>
  <c r="AF219" i="48"/>
  <c r="AQ219" i="48"/>
  <c r="AQ225" i="48" s="1"/>
  <c r="AC219" i="48"/>
  <c r="AR416" i="48"/>
  <c r="AK34" i="47" s="1"/>
  <c r="AH157" i="48"/>
  <c r="AP157" i="48" s="1"/>
  <c r="AS157" i="48"/>
  <c r="AS162" i="48" s="1"/>
  <c r="AT156" i="48"/>
  <c r="AT162" i="48" s="1"/>
  <c r="AF162" i="48"/>
  <c r="AT113" i="48"/>
  <c r="AT118" i="48" s="1"/>
  <c r="AS176" i="48"/>
  <c r="AQ42" i="48"/>
  <c r="AQ43" i="48" s="1"/>
  <c r="W43" i="48"/>
  <c r="AF42" i="48"/>
  <c r="AC42" i="48"/>
  <c r="AB42" i="48"/>
  <c r="W410" i="48"/>
  <c r="AE79" i="48"/>
  <c r="AC81" i="48"/>
  <c r="AB65" i="48"/>
  <c r="AQ65" i="48"/>
  <c r="AQ66" i="48" s="1"/>
  <c r="AC65" i="48"/>
  <c r="AF65" i="48"/>
  <c r="AT65" i="48" s="1"/>
  <c r="AR418" i="48"/>
  <c r="AK36" i="47" s="1"/>
  <c r="AF151" i="48"/>
  <c r="AB151" i="48"/>
  <c r="AB155" i="48" s="1"/>
  <c r="AC151" i="48"/>
  <c r="AE151" i="48" s="1"/>
  <c r="AS151" i="48" s="1"/>
  <c r="AQ151" i="48"/>
  <c r="AQ155" i="48" s="1"/>
  <c r="AE92" i="48"/>
  <c r="AH92" i="48" s="1"/>
  <c r="AC94" i="48"/>
  <c r="AB24" i="48"/>
  <c r="AV409" i="48"/>
  <c r="AV17" i="48"/>
  <c r="AV105" i="48"/>
  <c r="AQ124" i="48"/>
  <c r="AE49" i="48"/>
  <c r="AH49" i="48" s="1"/>
  <c r="AW408" i="48"/>
  <c r="AH38" i="48"/>
  <c r="AP38" i="48" s="1"/>
  <c r="AS31" i="48"/>
  <c r="AH241" i="48"/>
  <c r="AP241" i="48" s="1"/>
  <c r="AB385" i="48"/>
  <c r="W391" i="48"/>
  <c r="AC385" i="48"/>
  <c r="AQ385" i="48"/>
  <c r="AQ391" i="48" s="1"/>
  <c r="AF385" i="48"/>
  <c r="AH370" i="48"/>
  <c r="AP370" i="48" s="1"/>
  <c r="AH371" i="48"/>
  <c r="AP371" i="48" s="1"/>
  <c r="AH364" i="48"/>
  <c r="AP364" i="48" s="1"/>
  <c r="AF340" i="48"/>
  <c r="AB340" i="48"/>
  <c r="W343" i="48"/>
  <c r="AQ340" i="48"/>
  <c r="AQ343" i="48" s="1"/>
  <c r="AC340" i="48"/>
  <c r="AF350" i="48"/>
  <c r="AH298" i="48"/>
  <c r="AP298" i="48" s="1"/>
  <c r="AV412" i="48"/>
  <c r="AH348" i="48"/>
  <c r="AP348" i="48" s="1"/>
  <c r="AE321" i="48"/>
  <c r="AC325" i="48"/>
  <c r="AH312" i="48"/>
  <c r="AP312" i="48" s="1"/>
  <c r="AT285" i="48"/>
  <c r="AT286" i="48" s="1"/>
  <c r="AF286" i="48"/>
  <c r="AQ320" i="48"/>
  <c r="AF284" i="48"/>
  <c r="AB295" i="48"/>
  <c r="AR252" i="48"/>
  <c r="AC267" i="48"/>
  <c r="W271" i="48"/>
  <c r="AB267" i="48"/>
  <c r="AQ267" i="48"/>
  <c r="AQ271" i="48" s="1"/>
  <c r="AF267" i="48"/>
  <c r="AT264" i="48"/>
  <c r="AB244" i="48"/>
  <c r="AH240" i="48"/>
  <c r="AP240" i="48" s="1"/>
  <c r="AE244" i="48"/>
  <c r="AS239" i="48"/>
  <c r="AS244" i="48" s="1"/>
  <c r="AE218" i="48"/>
  <c r="AS213" i="48"/>
  <c r="AS218" i="48" s="1"/>
  <c r="AH213" i="48"/>
  <c r="AH198" i="48"/>
  <c r="AP198" i="48" s="1"/>
  <c r="AQ162" i="48"/>
  <c r="AH193" i="48"/>
  <c r="AP193" i="48" s="1"/>
  <c r="AF142" i="48"/>
  <c r="AT137" i="48"/>
  <c r="AT142" i="48" s="1"/>
  <c r="AH224" i="48"/>
  <c r="AP224" i="48" s="1"/>
  <c r="AB142" i="48"/>
  <c r="AH152" i="48"/>
  <c r="AP152" i="48" s="1"/>
  <c r="AR417" i="48"/>
  <c r="AK35" i="47" s="1"/>
  <c r="AB95" i="48"/>
  <c r="W98" i="48"/>
  <c r="AQ95" i="48"/>
  <c r="AQ98" i="48" s="1"/>
  <c r="AC95" i="48"/>
  <c r="AF95" i="48"/>
  <c r="AR409" i="48"/>
  <c r="AR17" i="48"/>
  <c r="AH159" i="48"/>
  <c r="AP159" i="48" s="1"/>
  <c r="AH144" i="48"/>
  <c r="AP144" i="48" s="1"/>
  <c r="AH132" i="48"/>
  <c r="AP132" i="48" s="1"/>
  <c r="AE75" i="48"/>
  <c r="AS73" i="48"/>
  <c r="AS75" i="48" s="1"/>
  <c r="AH185" i="48"/>
  <c r="AP185" i="48" s="1"/>
  <c r="AH122" i="48"/>
  <c r="AP122" i="48" s="1"/>
  <c r="AE162" i="48"/>
  <c r="AE72" i="48"/>
  <c r="AS70" i="48"/>
  <c r="AS72" i="48" s="1"/>
  <c r="AE170" i="48"/>
  <c r="AC175" i="48"/>
  <c r="AR112" i="48"/>
  <c r="AH115" i="48"/>
  <c r="AP115" i="48" s="1"/>
  <c r="AE21" i="48"/>
  <c r="AC24" i="48"/>
  <c r="AB124" i="48"/>
  <c r="AB91" i="48"/>
  <c r="AT49" i="48"/>
  <c r="AT329" i="48"/>
  <c r="AF179" i="48"/>
  <c r="AT179" i="48" s="1"/>
  <c r="AB179" i="48"/>
  <c r="AB181" i="48" s="1"/>
  <c r="AQ179" i="48"/>
  <c r="AQ181" i="48" s="1"/>
  <c r="AC179" i="48"/>
  <c r="AE179" i="48" s="1"/>
  <c r="AS179" i="48" s="1"/>
  <c r="W181" i="48"/>
  <c r="AS100" i="48"/>
  <c r="AP106" i="48"/>
  <c r="AQ55" i="48"/>
  <c r="AQ56" i="48" s="1"/>
  <c r="W56" i="48"/>
  <c r="AF55" i="48"/>
  <c r="AC55" i="48"/>
  <c r="AB55" i="48"/>
  <c r="AT100" i="48"/>
  <c r="AB81" i="48"/>
  <c r="W417" i="48"/>
  <c r="AC111" i="48"/>
  <c r="AC112" i="48" s="1"/>
  <c r="AB111" i="48"/>
  <c r="AB112" i="48" s="1"/>
  <c r="AF111" i="48"/>
  <c r="AF112" i="48" s="1"/>
  <c r="AQ111" i="48"/>
  <c r="AQ417" i="48" s="1"/>
  <c r="AB45" i="48"/>
  <c r="AB94" i="48"/>
  <c r="AC62" i="48"/>
  <c r="AE62" i="48" s="1"/>
  <c r="AS62" i="48" s="1"/>
  <c r="AB62" i="48"/>
  <c r="AB63" i="48" s="1"/>
  <c r="AQ62" i="48"/>
  <c r="AQ63" i="48" s="1"/>
  <c r="AF62" i="48"/>
  <c r="AT62" i="48" s="1"/>
  <c r="W63" i="48"/>
  <c r="AT401" i="48"/>
  <c r="AH383" i="48"/>
  <c r="AP383" i="48" s="1"/>
  <c r="AF356" i="48"/>
  <c r="AC356" i="48"/>
  <c r="AB356" i="48"/>
  <c r="W360" i="48"/>
  <c r="AQ356" i="48"/>
  <c r="AQ360" i="48" s="1"/>
  <c r="AC393" i="48"/>
  <c r="AE393" i="48" s="1"/>
  <c r="AS393" i="48" s="1"/>
  <c r="AB393" i="48"/>
  <c r="AQ393" i="48"/>
  <c r="AQ396" i="48" s="1"/>
  <c r="AF393" i="48"/>
  <c r="AH346" i="48"/>
  <c r="AP346" i="48" s="1"/>
  <c r="AH304" i="48"/>
  <c r="AP304" i="48" s="1"/>
  <c r="AH297" i="48"/>
  <c r="AP297" i="48" s="1"/>
  <c r="AH337" i="48"/>
  <c r="AP337" i="48" s="1"/>
  <c r="AH381" i="48"/>
  <c r="AP381" i="48" s="1"/>
  <c r="AQ314" i="48"/>
  <c r="AB264" i="48"/>
  <c r="AQ339" i="48"/>
  <c r="AE315" i="48"/>
  <c r="AH315" i="48" s="1"/>
  <c r="AC320" i="48"/>
  <c r="AC252" i="48"/>
  <c r="AE248" i="48"/>
  <c r="AH342" i="48"/>
  <c r="AP342" i="48" s="1"/>
  <c r="AF290" i="48"/>
  <c r="W292" i="48"/>
  <c r="AC290" i="48"/>
  <c r="AB290" i="48"/>
  <c r="AQ290" i="48"/>
  <c r="AQ292" i="48" s="1"/>
  <c r="AH313" i="48"/>
  <c r="AP313" i="48" s="1"/>
  <c r="AQ252" i="48"/>
  <c r="AB307" i="48"/>
  <c r="AF264" i="48"/>
  <c r="AH242" i="48"/>
  <c r="AP242" i="48" s="1"/>
  <c r="AH255" i="48"/>
  <c r="AP255" i="48" s="1"/>
  <c r="AC244" i="48"/>
  <c r="AS195" i="48"/>
  <c r="AS200" i="48" s="1"/>
  <c r="AE200" i="48"/>
  <c r="AH166" i="48"/>
  <c r="AP166" i="48" s="1"/>
  <c r="AB162" i="48"/>
  <c r="AH156" i="48"/>
  <c r="AH197" i="48"/>
  <c r="AP197" i="48" s="1"/>
  <c r="AQ233" i="48"/>
  <c r="AQ235" i="48" s="1"/>
  <c r="W235" i="48"/>
  <c r="AF233" i="48"/>
  <c r="AB233" i="48"/>
  <c r="AH174" i="48"/>
  <c r="AP174" i="48" s="1"/>
  <c r="AH139" i="48"/>
  <c r="AP139" i="48" s="1"/>
  <c r="AH191" i="48"/>
  <c r="AP191" i="48" s="1"/>
  <c r="W416" i="48"/>
  <c r="AB104" i="48"/>
  <c r="AQ104" i="48"/>
  <c r="AQ416" i="48" s="1"/>
  <c r="AF104" i="48"/>
  <c r="AF105" i="48" s="1"/>
  <c r="AC104" i="48"/>
  <c r="AC105" i="48" s="1"/>
  <c r="AR410" i="48"/>
  <c r="AB53" i="48"/>
  <c r="AQ53" i="48"/>
  <c r="AQ54" i="48" s="1"/>
  <c r="AC53" i="48"/>
  <c r="AF53" i="48"/>
  <c r="AT53" i="48" s="1"/>
  <c r="AC75" i="48"/>
  <c r="AH123" i="48"/>
  <c r="AP123" i="48" s="1"/>
  <c r="AH68" i="48"/>
  <c r="AP68" i="48" s="1"/>
  <c r="AV410" i="48"/>
  <c r="AF46" i="48"/>
  <c r="AQ46" i="48"/>
  <c r="AQ48" i="48" s="1"/>
  <c r="W48" i="48"/>
  <c r="AB46" i="48"/>
  <c r="AH59" i="48"/>
  <c r="AP59" i="48" s="1"/>
  <c r="AO408" i="48"/>
  <c r="AH74" i="48"/>
  <c r="AP74" i="48" s="1"/>
  <c r="AT21" i="48"/>
  <c r="AT24" i="48" s="1"/>
  <c r="AF24" i="48"/>
  <c r="AH93" i="48"/>
  <c r="AP93" i="48" s="1"/>
  <c r="AV418" i="48"/>
  <c r="AV13" i="48"/>
  <c r="AF124" i="48"/>
  <c r="AT119" i="48"/>
  <c r="AT124" i="48" s="1"/>
  <c r="AH109" i="48"/>
  <c r="AP109" i="48" s="1"/>
  <c r="AH310" i="48"/>
  <c r="AP310" i="48" s="1"/>
  <c r="AC277" i="48"/>
  <c r="AB277" i="48"/>
  <c r="AQ277" i="48"/>
  <c r="AQ279" i="48" s="1"/>
  <c r="W279" i="48"/>
  <c r="AF277" i="48"/>
  <c r="AB286" i="48"/>
  <c r="AB232" i="48"/>
  <c r="AE392" i="48"/>
  <c r="AS374" i="48"/>
  <c r="AH374" i="48"/>
  <c r="AP374" i="48" s="1"/>
  <c r="AC384" i="48"/>
  <c r="AE379" i="48"/>
  <c r="AE326" i="48"/>
  <c r="AC328" i="48"/>
  <c r="AB314" i="48"/>
  <c r="AH308" i="48"/>
  <c r="AC264" i="48"/>
  <c r="AE257" i="48"/>
  <c r="AH257" i="48" s="1"/>
  <c r="AE329" i="48"/>
  <c r="AE236" i="48"/>
  <c r="AH236" i="48" s="1"/>
  <c r="AC238" i="48"/>
  <c r="AF253" i="48"/>
  <c r="AC253" i="48"/>
  <c r="AQ253" i="48"/>
  <c r="AQ256" i="48" s="1"/>
  <c r="W256" i="48"/>
  <c r="AB253" i="48"/>
  <c r="AF188" i="48"/>
  <c r="AE131" i="48"/>
  <c r="AH131" i="48" s="1"/>
  <c r="AC136" i="48"/>
  <c r="AB188" i="48"/>
  <c r="AH168" i="48"/>
  <c r="AP168" i="48" s="1"/>
  <c r="AH127" i="48"/>
  <c r="AP127" i="48" s="1"/>
  <c r="AC78" i="48"/>
  <c r="AE76" i="48"/>
  <c r="AH108" i="48"/>
  <c r="AP108" i="48" s="1"/>
  <c r="AH210" i="48"/>
  <c r="AP210" i="48" s="1"/>
  <c r="AF130" i="48"/>
  <c r="AT125" i="48"/>
  <c r="AT130" i="48" s="1"/>
  <c r="AT64" i="48"/>
  <c r="AH64" i="48"/>
  <c r="AH31" i="48"/>
  <c r="AQ175" i="48"/>
  <c r="AB36" i="48"/>
  <c r="AH199" i="48"/>
  <c r="AP199" i="48" s="1"/>
  <c r="AH18" i="48"/>
  <c r="AR105" i="48"/>
  <c r="AC418" i="48"/>
  <c r="AE12" i="48"/>
  <c r="AC13" i="48"/>
  <c r="AC91" i="48"/>
  <c r="AE90" i="48"/>
  <c r="AE61" i="48"/>
  <c r="AH61" i="48" s="1"/>
  <c r="AH221" i="48"/>
  <c r="AP221" i="48" s="1"/>
  <c r="AC155" i="48"/>
  <c r="AE150" i="48"/>
  <c r="AH150" i="48" s="1"/>
  <c r="AH403" i="48"/>
  <c r="AP403" i="48" s="1"/>
  <c r="AQ384" i="48"/>
  <c r="AC401" i="48"/>
  <c r="AH365" i="48"/>
  <c r="AP365" i="48" s="1"/>
  <c r="AQ350" i="48"/>
  <c r="AH386" i="48"/>
  <c r="AP386" i="48" s="1"/>
  <c r="AH316" i="48"/>
  <c r="AP316" i="48" s="1"/>
  <c r="AQ289" i="48"/>
  <c r="AC276" i="48"/>
  <c r="AE272" i="48"/>
  <c r="AH259" i="48"/>
  <c r="AP259" i="48" s="1"/>
  <c r="AB339" i="48"/>
  <c r="AH243" i="48"/>
  <c r="AP243" i="48" s="1"/>
  <c r="AH282" i="48"/>
  <c r="AP282" i="48" s="1"/>
  <c r="W411" i="48"/>
  <c r="AQ226" i="48"/>
  <c r="W230" i="48"/>
  <c r="AF226" i="48"/>
  <c r="AB226" i="48"/>
  <c r="AC226" i="48"/>
  <c r="AF355" i="48"/>
  <c r="AF238" i="48"/>
  <c r="AT236" i="48"/>
  <c r="AT238" i="48" s="1"/>
  <c r="AH227" i="48"/>
  <c r="AP227" i="48" s="1"/>
  <c r="AB212" i="48"/>
  <c r="AH180" i="48"/>
  <c r="AP180" i="48" s="1"/>
  <c r="AQ149" i="48"/>
  <c r="AE182" i="48"/>
  <c r="AC188" i="48"/>
  <c r="AC142" i="48"/>
  <c r="AE137" i="48"/>
  <c r="AH274" i="48"/>
  <c r="AP274" i="48" s="1"/>
  <c r="AH234" i="48"/>
  <c r="AP234" i="48" s="1"/>
  <c r="AH117" i="48"/>
  <c r="AP117" i="48" s="1"/>
  <c r="AF136" i="48"/>
  <c r="AS106" i="48"/>
  <c r="AC89" i="48"/>
  <c r="AE87" i="48"/>
  <c r="AB40" i="48"/>
  <c r="AQ40" i="48"/>
  <c r="AQ41" i="48" s="1"/>
  <c r="W41" i="48"/>
  <c r="AF40" i="48"/>
  <c r="AH204" i="48"/>
  <c r="AP204" i="48" s="1"/>
  <c r="AH147" i="48"/>
  <c r="AP147" i="48" s="1"/>
  <c r="AT149" i="48"/>
  <c r="W54" i="48"/>
  <c r="AH103" i="48"/>
  <c r="AP103" i="48" s="1"/>
  <c r="AQ130" i="48"/>
  <c r="AH170" i="48"/>
  <c r="AB175" i="48"/>
  <c r="AE99" i="48"/>
  <c r="AH110" i="48"/>
  <c r="AP110" i="48" s="1"/>
  <c r="AS20" i="48"/>
  <c r="AE45" i="48"/>
  <c r="AS44" i="48"/>
  <c r="AS45" i="48" s="1"/>
  <c r="AC36" i="48"/>
  <c r="AE34" i="48"/>
  <c r="AH34" i="48" s="1"/>
  <c r="AH96" i="48"/>
  <c r="AP96" i="48" s="1"/>
  <c r="W409" i="48"/>
  <c r="AC14" i="48"/>
  <c r="AB14" i="48"/>
  <c r="W17" i="48"/>
  <c r="AQ14" i="48"/>
  <c r="AF14" i="48"/>
  <c r="AT90" i="48"/>
  <c r="AT91" i="48" s="1"/>
  <c r="AF91" i="48"/>
  <c r="AB69" i="48"/>
  <c r="AC50" i="48"/>
  <c r="AE50" i="48" s="1"/>
  <c r="AS50" i="48" s="1"/>
  <c r="AB50" i="48"/>
  <c r="AB51" i="48" s="1"/>
  <c r="AQ50" i="48"/>
  <c r="AQ51" i="48" s="1"/>
  <c r="AF50" i="48"/>
  <c r="AT50" i="48" s="1"/>
  <c r="W51" i="48"/>
  <c r="AC25" i="48"/>
  <c r="AB25" i="48"/>
  <c r="AQ25" i="48"/>
  <c r="AQ27" i="48" s="1"/>
  <c r="W27" i="48"/>
  <c r="AF25" i="48"/>
  <c r="AT61" i="48"/>
  <c r="AH101" i="48"/>
  <c r="AP101" i="48" s="1"/>
  <c r="AS332" i="48"/>
  <c r="AH332" i="48"/>
  <c r="AP332" i="48" s="1"/>
  <c r="AB320" i="48"/>
  <c r="AE245" i="48"/>
  <c r="AC247" i="48"/>
  <c r="W398" i="48"/>
  <c r="AF397" i="48"/>
  <c r="AC397" i="48"/>
  <c r="AB397" i="48"/>
  <c r="AQ397" i="48"/>
  <c r="AQ398" i="48" s="1"/>
  <c r="AH390" i="48"/>
  <c r="AP390" i="48" s="1"/>
  <c r="AU405" i="48"/>
  <c r="AN13" i="47" s="1"/>
  <c r="AH366" i="48"/>
  <c r="AP366" i="48" s="1"/>
  <c r="P405" i="48"/>
  <c r="I13" i="47" s="1"/>
  <c r="AF328" i="48"/>
  <c r="AT326" i="48"/>
  <c r="AT328" i="48" s="1"/>
  <c r="AH354" i="48"/>
  <c r="AP354" i="48" s="1"/>
  <c r="AB350" i="48"/>
  <c r="AH357" i="48"/>
  <c r="AP357" i="48" s="1"/>
  <c r="AF331" i="48"/>
  <c r="AT331" i="48" s="1"/>
  <c r="AC331" i="48"/>
  <c r="AE331" i="48" s="1"/>
  <c r="AS331" i="48" s="1"/>
  <c r="AB331" i="48"/>
  <c r="AB333" i="48" s="1"/>
  <c r="AQ331" i="48"/>
  <c r="AQ333" i="48" s="1"/>
  <c r="AB384" i="48"/>
  <c r="AH330" i="48"/>
  <c r="AP330" i="48" s="1"/>
  <c r="AF307" i="48"/>
  <c r="AH263" i="48"/>
  <c r="AP263" i="48" s="1"/>
  <c r="AE334" i="48"/>
  <c r="AC339" i="48"/>
  <c r="AQ244" i="48"/>
  <c r="AH299" i="48"/>
  <c r="AP299" i="48" s="1"/>
  <c r="AE284" i="48"/>
  <c r="AH347" i="48"/>
  <c r="AP347" i="48" s="1"/>
  <c r="AH283" i="48"/>
  <c r="AP283" i="48" s="1"/>
  <c r="AH291" i="48"/>
  <c r="AP291" i="48" s="1"/>
  <c r="AH300" i="48"/>
  <c r="AP300" i="48" s="1"/>
  <c r="AB276" i="48"/>
  <c r="AH228" i="48"/>
  <c r="AP228" i="48" s="1"/>
  <c r="AT265" i="48"/>
  <c r="AT266" i="48" s="1"/>
  <c r="AF266" i="48"/>
  <c r="AF247" i="48"/>
  <c r="AE207" i="48"/>
  <c r="AC212" i="48"/>
  <c r="AE249" i="48"/>
  <c r="AH249" i="48" s="1"/>
  <c r="AS190" i="48"/>
  <c r="AH190" i="48"/>
  <c r="AP190" i="48" s="1"/>
  <c r="AF200" i="48"/>
  <c r="AT195" i="48"/>
  <c r="AT200" i="48" s="1"/>
  <c r="AB169" i="48"/>
  <c r="AH176" i="48"/>
  <c r="AH171" i="48"/>
  <c r="AP171" i="48" s="1"/>
  <c r="AT87" i="48"/>
  <c r="AT89" i="48" s="1"/>
  <c r="AF89" i="48"/>
  <c r="AF149" i="48"/>
  <c r="AB136" i="48"/>
  <c r="AF45" i="48"/>
  <c r="AT44" i="48"/>
  <c r="AT45" i="48" s="1"/>
  <c r="AH160" i="48"/>
  <c r="AP160" i="48" s="1"/>
  <c r="AB130" i="48"/>
  <c r="W112" i="48"/>
  <c r="AB60" i="48"/>
  <c r="AF175" i="48"/>
  <c r="AT170" i="48"/>
  <c r="AT175" i="48" s="1"/>
  <c r="AH134" i="48"/>
  <c r="AP134" i="48" s="1"/>
  <c r="AT99" i="48"/>
  <c r="AC72" i="48"/>
  <c r="AF32" i="48"/>
  <c r="AT32" i="48" s="1"/>
  <c r="AC32" i="48"/>
  <c r="AQ32" i="48"/>
  <c r="AQ33" i="48" s="1"/>
  <c r="AB32" i="48"/>
  <c r="AE20" i="48"/>
  <c r="AH192" i="48"/>
  <c r="AP192" i="48" s="1"/>
  <c r="AT34" i="48"/>
  <c r="AT36" i="48" s="1"/>
  <c r="AF36" i="48"/>
  <c r="AH23" i="48"/>
  <c r="AP23" i="48" s="1"/>
  <c r="AB418" i="48"/>
  <c r="AB13" i="48"/>
  <c r="AH73" i="48"/>
  <c r="AB75" i="48"/>
  <c r="AB82" i="48"/>
  <c r="AQ82" i="48"/>
  <c r="AQ83" i="48" s="1"/>
  <c r="AF82" i="48"/>
  <c r="W83" i="48"/>
  <c r="AC69" i="48"/>
  <c r="AE67" i="48"/>
  <c r="AH77" i="48"/>
  <c r="AP77" i="48" s="1"/>
  <c r="AH16" i="48"/>
  <c r="AP16" i="48" s="1"/>
  <c r="AH26" i="48"/>
  <c r="AP26" i="48" s="1"/>
  <c r="AC289" i="48"/>
  <c r="AE287" i="48"/>
  <c r="AH287" i="48" s="1"/>
  <c r="AB266" i="48"/>
  <c r="AB372" i="48"/>
  <c r="AH368" i="48"/>
  <c r="AA406" i="48"/>
  <c r="P406" i="48"/>
  <c r="AO406" i="48"/>
  <c r="AE401" i="48"/>
  <c r="AF402" i="48"/>
  <c r="AC402" i="48"/>
  <c r="AQ402" i="48"/>
  <c r="AQ404" i="48" s="1"/>
  <c r="AB402" i="48"/>
  <c r="W404" i="48"/>
  <c r="AS368" i="48"/>
  <c r="AS372" i="48" s="1"/>
  <c r="AE372" i="48"/>
  <c r="AE344" i="48"/>
  <c r="AH344" i="48" s="1"/>
  <c r="AC350" i="48"/>
  <c r="AB289" i="48"/>
  <c r="AP280" i="48"/>
  <c r="AH327" i="48"/>
  <c r="AP327" i="48" s="1"/>
  <c r="AH341" i="48"/>
  <c r="AP341" i="48" s="1"/>
  <c r="AB247" i="48"/>
  <c r="AF244" i="48"/>
  <c r="AT239" i="48"/>
  <c r="AT244" i="48" s="1"/>
  <c r="AH278" i="48"/>
  <c r="AP278" i="48" s="1"/>
  <c r="AH246" i="48"/>
  <c r="AP246" i="48" s="1"/>
  <c r="AB238" i="48"/>
  <c r="W206" i="48"/>
  <c r="AC201" i="48"/>
  <c r="AB201" i="48"/>
  <c r="AF201" i="48"/>
  <c r="AQ201" i="48"/>
  <c r="AQ206" i="48" s="1"/>
  <c r="AT249" i="48"/>
  <c r="AT252" i="48" s="1"/>
  <c r="AH222" i="48"/>
  <c r="AP222" i="48" s="1"/>
  <c r="AH261" i="48"/>
  <c r="AP261" i="48" s="1"/>
  <c r="AT176" i="48"/>
  <c r="AT163" i="48"/>
  <c r="AT169" i="48" s="1"/>
  <c r="AF169" i="48"/>
  <c r="AQ200" i="48"/>
  <c r="AE163" i="48"/>
  <c r="AC169" i="48"/>
  <c r="AH269" i="48"/>
  <c r="AP269" i="48" s="1"/>
  <c r="AH178" i="48"/>
  <c r="AP178" i="48" s="1"/>
  <c r="AH161" i="48"/>
  <c r="AP161" i="48" s="1"/>
  <c r="AE143" i="48"/>
  <c r="AC149" i="48"/>
  <c r="AE113" i="48"/>
  <c r="AH70" i="48"/>
  <c r="AB72" i="48"/>
  <c r="AH100" i="48"/>
  <c r="AB28" i="48"/>
  <c r="AQ28" i="48"/>
  <c r="AQ30" i="48" s="1"/>
  <c r="W30" i="48"/>
  <c r="AC28" i="48"/>
  <c r="AF28" i="48"/>
  <c r="AT31" i="48"/>
  <c r="AF20" i="48"/>
  <c r="AT18" i="48"/>
  <c r="AC130" i="48"/>
  <c r="AE125" i="48"/>
  <c r="AH125" i="48" s="1"/>
  <c r="AT106" i="48"/>
  <c r="AT52" i="48"/>
  <c r="AT15" i="48"/>
  <c r="AH15" i="48"/>
  <c r="AP15" i="48" s="1"/>
  <c r="AH133" i="48"/>
  <c r="AP133" i="48" s="1"/>
  <c r="AE85" i="48"/>
  <c r="AH85" i="48" s="1"/>
  <c r="AP85" i="48" s="1"/>
  <c r="AB37" i="48"/>
  <c r="AQ37" i="48"/>
  <c r="AQ39" i="48" s="1"/>
  <c r="W39" i="48"/>
  <c r="AF37" i="48"/>
  <c r="AE119" i="48"/>
  <c r="AC124" i="48"/>
  <c r="P408" i="48"/>
  <c r="W407" i="48" s="1"/>
  <c r="AT67" i="48"/>
  <c r="AT69" i="48" s="1"/>
  <c r="AF69" i="48"/>
  <c r="AT45" i="44" l="1"/>
  <c r="AT46" i="44" s="1"/>
  <c r="AF46" i="44"/>
  <c r="AE45" i="44"/>
  <c r="AC46" i="44"/>
  <c r="AB91" i="44"/>
  <c r="AH86" i="44"/>
  <c r="AP86" i="44" s="1"/>
  <c r="AE94" i="44"/>
  <c r="AC102" i="44"/>
  <c r="AB122" i="44"/>
  <c r="AQ114" i="44"/>
  <c r="AC286" i="48"/>
  <c r="AE285" i="48"/>
  <c r="AH285" i="48" s="1"/>
  <c r="AC266" i="48"/>
  <c r="AE265" i="48"/>
  <c r="AH265" i="48" s="1"/>
  <c r="AE57" i="48"/>
  <c r="AC60" i="48"/>
  <c r="AQ418" i="48"/>
  <c r="AQ13" i="48"/>
  <c r="AF289" i="48"/>
  <c r="AT287" i="48"/>
  <c r="AT289" i="48" s="1"/>
  <c r="AC232" i="48"/>
  <c r="AE231" i="48"/>
  <c r="AT57" i="48"/>
  <c r="AT60" i="48" s="1"/>
  <c r="AF60" i="48"/>
  <c r="AE60" i="48"/>
  <c r="AH57" i="48"/>
  <c r="AH75" i="44"/>
  <c r="AC122" i="44"/>
  <c r="AH94" i="44"/>
  <c r="AQ121" i="44"/>
  <c r="AR112" i="44"/>
  <c r="AR109" i="44"/>
  <c r="AK14" i="47" s="1"/>
  <c r="AF102" i="44"/>
  <c r="AB84" i="44"/>
  <c r="AK27" i="47"/>
  <c r="AF84" i="44"/>
  <c r="AT83" i="44"/>
  <c r="AT84" i="44" s="1"/>
  <c r="AV109" i="44"/>
  <c r="AO14" i="47" s="1"/>
  <c r="W110" i="44"/>
  <c r="I14" i="47"/>
  <c r="W109" i="44"/>
  <c r="AE83" i="44"/>
  <c r="AC84" i="44"/>
  <c r="AK28" i="47"/>
  <c r="AQ122" i="44"/>
  <c r="AE24" i="44"/>
  <c r="AS24" i="44" s="1"/>
  <c r="AV112" i="44"/>
  <c r="AT181" i="48"/>
  <c r="AF181" i="48"/>
  <c r="AF86" i="48"/>
  <c r="AT63" i="48"/>
  <c r="AH12" i="48"/>
  <c r="AF232" i="48"/>
  <c r="AF384" i="48"/>
  <c r="AF401" i="48"/>
  <c r="AH19" i="48"/>
  <c r="AP19" i="48" s="1"/>
  <c r="AT20" i="48"/>
  <c r="AS57" i="48"/>
  <c r="AS60" i="48" s="1"/>
  <c r="AH231" i="48"/>
  <c r="AP231" i="48" s="1"/>
  <c r="AP232" i="48" s="1"/>
  <c r="AH307" i="48"/>
  <c r="AF412" i="48"/>
  <c r="AT54" i="48"/>
  <c r="AF54" i="48"/>
  <c r="AF410" i="48"/>
  <c r="AQ105" i="48"/>
  <c r="AV405" i="48"/>
  <c r="AO13" i="47" s="1"/>
  <c r="AH84" i="48"/>
  <c r="AP84" i="48" s="1"/>
  <c r="AP86" i="48" s="1"/>
  <c r="AC86" i="48"/>
  <c r="AQ412" i="48"/>
  <c r="AP284" i="48"/>
  <c r="AF13" i="48"/>
  <c r="AT12" i="48"/>
  <c r="AT13" i="48" s="1"/>
  <c r="AT33" i="48"/>
  <c r="AC51" i="48"/>
  <c r="AP307" i="48"/>
  <c r="AT76" i="48"/>
  <c r="AT78" i="48" s="1"/>
  <c r="AF78" i="48"/>
  <c r="AR405" i="48"/>
  <c r="AK13" i="47" s="1"/>
  <c r="AT66" i="48"/>
  <c r="AH151" i="48"/>
  <c r="AP151" i="48" s="1"/>
  <c r="AF295" i="48"/>
  <c r="AT293" i="48"/>
  <c r="AT295" i="48" s="1"/>
  <c r="AB412" i="48"/>
  <c r="AE181" i="48"/>
  <c r="AE293" i="48"/>
  <c r="AH293" i="48" s="1"/>
  <c r="AC295" i="48"/>
  <c r="AH399" i="48"/>
  <c r="AB401" i="48"/>
  <c r="AF66" i="48"/>
  <c r="AT334" i="48"/>
  <c r="AT339" i="48" s="1"/>
  <c r="AH284" i="48"/>
  <c r="AF63" i="48"/>
  <c r="AH91" i="44"/>
  <c r="AP85" i="44"/>
  <c r="AP91" i="44" s="1"/>
  <c r="AS72" i="44"/>
  <c r="AS74" i="44" s="1"/>
  <c r="AE74" i="44"/>
  <c r="AH72" i="44"/>
  <c r="AP64" i="44"/>
  <c r="AP68" i="44" s="1"/>
  <c r="AH68" i="44"/>
  <c r="AQ113" i="44"/>
  <c r="AQ25" i="44"/>
  <c r="AC115" i="44"/>
  <c r="AC16" i="44"/>
  <c r="AE12" i="44"/>
  <c r="AH12" i="44" s="1"/>
  <c r="AB51" i="44"/>
  <c r="AC93" i="44"/>
  <c r="AE92" i="44"/>
  <c r="AE121" i="44" s="1"/>
  <c r="AC82" i="44"/>
  <c r="AE80" i="44"/>
  <c r="AH80" i="44" s="1"/>
  <c r="AE122" i="44"/>
  <c r="AB116" i="44"/>
  <c r="AB30" i="44"/>
  <c r="AP31" i="44"/>
  <c r="AP35" i="44" s="1"/>
  <c r="AH35" i="44"/>
  <c r="AF113" i="44"/>
  <c r="AT17" i="44"/>
  <c r="AF25" i="44"/>
  <c r="AF115" i="44"/>
  <c r="AF16" i="44"/>
  <c r="AT12" i="44"/>
  <c r="AE47" i="44"/>
  <c r="AH47" i="44" s="1"/>
  <c r="AC51" i="44"/>
  <c r="AH92" i="44"/>
  <c r="AB93" i="44"/>
  <c r="AB121" i="44"/>
  <c r="AT52" i="44"/>
  <c r="AT58" i="44" s="1"/>
  <c r="AF58" i="44"/>
  <c r="AF82" i="44"/>
  <c r="AT80" i="44"/>
  <c r="AT82" i="44" s="1"/>
  <c r="AF116" i="44"/>
  <c r="AT27" i="44"/>
  <c r="AT116" i="44" s="1"/>
  <c r="AQ30" i="44"/>
  <c r="W112" i="44"/>
  <c r="AB111" i="44" s="1"/>
  <c r="AQ115" i="44"/>
  <c r="AQ16" i="44"/>
  <c r="AT47" i="44"/>
  <c r="AT51" i="44" s="1"/>
  <c r="AF51" i="44"/>
  <c r="AF93" i="44"/>
  <c r="AT92" i="44"/>
  <c r="AF121" i="44"/>
  <c r="AB82" i="44"/>
  <c r="AS23" i="44"/>
  <c r="AH23" i="44"/>
  <c r="AE26" i="44"/>
  <c r="AC30" i="44"/>
  <c r="AB58" i="44"/>
  <c r="AT70" i="44"/>
  <c r="AT71" i="44" s="1"/>
  <c r="AF71" i="44"/>
  <c r="AC121" i="44"/>
  <c r="AP42" i="44"/>
  <c r="AP46" i="44" s="1"/>
  <c r="AH46" i="44"/>
  <c r="AC116" i="44"/>
  <c r="AE27" i="44"/>
  <c r="AH27" i="44" s="1"/>
  <c r="AT26" i="44"/>
  <c r="AF30" i="44"/>
  <c r="AE120" i="44"/>
  <c r="AS15" i="44"/>
  <c r="AS120" i="44" s="1"/>
  <c r="AH15" i="44"/>
  <c r="AS77" i="44"/>
  <c r="AS79" i="44" s="1"/>
  <c r="AE79" i="44"/>
  <c r="AB114" i="44"/>
  <c r="AC58" i="44"/>
  <c r="AE52" i="44"/>
  <c r="AH52" i="44" s="1"/>
  <c r="AS85" i="44"/>
  <c r="AS91" i="44" s="1"/>
  <c r="AE91" i="44"/>
  <c r="AE41" i="44"/>
  <c r="AS36" i="44"/>
  <c r="AS41" i="44" s="1"/>
  <c r="AF114" i="44"/>
  <c r="AT18" i="44"/>
  <c r="AT114" i="44" s="1"/>
  <c r="AS104" i="44"/>
  <c r="AS108" i="44" s="1"/>
  <c r="AE108" i="44"/>
  <c r="AH41" i="44"/>
  <c r="AP36" i="44"/>
  <c r="AP41" i="44" s="1"/>
  <c r="AB71" i="44"/>
  <c r="AP94" i="44"/>
  <c r="AP102" i="44" s="1"/>
  <c r="AH102" i="44"/>
  <c r="AB113" i="44"/>
  <c r="AB25" i="44"/>
  <c r="AB115" i="44"/>
  <c r="AB16" i="44"/>
  <c r="AH79" i="44"/>
  <c r="AP75" i="44"/>
  <c r="AP79" i="44" s="1"/>
  <c r="AC71" i="44"/>
  <c r="AE70" i="44"/>
  <c r="AH70" i="44" s="1"/>
  <c r="AH63" i="44"/>
  <c r="AP59" i="44"/>
  <c r="AP63" i="44" s="1"/>
  <c r="AP103" i="44"/>
  <c r="AP108" i="44" s="1"/>
  <c r="AH108" i="44"/>
  <c r="AC113" i="44"/>
  <c r="AC25" i="44"/>
  <c r="AE17" i="44"/>
  <c r="AH17" i="44" s="1"/>
  <c r="AC114" i="44"/>
  <c r="AE18" i="44"/>
  <c r="AH18" i="44" s="1"/>
  <c r="AP125" i="48"/>
  <c r="AP130" i="48" s="1"/>
  <c r="AH130" i="48"/>
  <c r="AP249" i="48"/>
  <c r="AP61" i="48"/>
  <c r="AH264" i="48"/>
  <c r="AP257" i="48"/>
  <c r="AP264" i="48" s="1"/>
  <c r="AH238" i="48"/>
  <c r="AP236" i="48"/>
  <c r="AP238" i="48" s="1"/>
  <c r="AP150" i="48"/>
  <c r="AB404" i="48"/>
  <c r="AQ411" i="48"/>
  <c r="AQ230" i="48"/>
  <c r="AE396" i="48"/>
  <c r="AS392" i="48"/>
  <c r="AS396" i="48" s="1"/>
  <c r="AH392" i="48"/>
  <c r="AS85" i="48"/>
  <c r="AS86" i="48" s="1"/>
  <c r="AE86" i="48"/>
  <c r="AC30" i="48"/>
  <c r="AE28" i="48"/>
  <c r="AH28" i="48" s="1"/>
  <c r="AC118" i="48"/>
  <c r="AE169" i="48"/>
  <c r="AS163" i="48"/>
  <c r="AS169" i="48" s="1"/>
  <c r="AH163" i="48"/>
  <c r="AE212" i="48"/>
  <c r="AS207" i="48"/>
  <c r="AS212" i="48" s="1"/>
  <c r="AP355" i="48"/>
  <c r="AF398" i="48"/>
  <c r="AT397" i="48"/>
  <c r="AT398" i="48" s="1"/>
  <c r="AE25" i="48"/>
  <c r="AH25" i="48" s="1"/>
  <c r="AC27" i="48"/>
  <c r="AE142" i="48"/>
  <c r="AS137" i="48"/>
  <c r="AS142" i="48" s="1"/>
  <c r="AF411" i="48"/>
  <c r="AF230" i="48"/>
  <c r="AT226" i="48"/>
  <c r="AS90" i="48"/>
  <c r="AS91" i="48" s="1"/>
  <c r="AE91" i="48"/>
  <c r="AB256" i="48"/>
  <c r="AC333" i="48"/>
  <c r="AH314" i="48"/>
  <c r="AP308" i="48"/>
  <c r="AP314" i="48" s="1"/>
  <c r="AB54" i="48"/>
  <c r="AE233" i="48"/>
  <c r="AH233" i="48" s="1"/>
  <c r="AC235" i="48"/>
  <c r="AT393" i="48"/>
  <c r="AT396" i="48" s="1"/>
  <c r="AF396" i="48"/>
  <c r="AT356" i="48"/>
  <c r="AT360" i="48" s="1"/>
  <c r="AF360" i="48"/>
  <c r="AQ112" i="48"/>
  <c r="AF333" i="48"/>
  <c r="AE175" i="48"/>
  <c r="AS170" i="48"/>
  <c r="AS175" i="48" s="1"/>
  <c r="AC343" i="48"/>
  <c r="AE340" i="48"/>
  <c r="AF391" i="48"/>
  <c r="AT385" i="48"/>
  <c r="AT391" i="48" s="1"/>
  <c r="AB66" i="48"/>
  <c r="AE296" i="48"/>
  <c r="AC302" i="48"/>
  <c r="AB194" i="48"/>
  <c r="AS119" i="48"/>
  <c r="AS124" i="48" s="1"/>
  <c r="AE124" i="48"/>
  <c r="AE130" i="48"/>
  <c r="AS125" i="48"/>
  <c r="AS130" i="48" s="1"/>
  <c r="AE118" i="48"/>
  <c r="AS113" i="48"/>
  <c r="AS118" i="48" s="1"/>
  <c r="W405" i="48"/>
  <c r="AH266" i="48"/>
  <c r="AP265" i="48"/>
  <c r="AP266" i="48" s="1"/>
  <c r="AE69" i="48"/>
  <c r="AS67" i="48"/>
  <c r="AS69" i="48" s="1"/>
  <c r="AP73" i="48"/>
  <c r="AP75" i="48" s="1"/>
  <c r="AH75" i="48"/>
  <c r="AH350" i="48"/>
  <c r="AP344" i="48"/>
  <c r="AP350" i="48" s="1"/>
  <c r="AS34" i="48"/>
  <c r="AS36" i="48" s="1"/>
  <c r="AE36" i="48"/>
  <c r="AF41" i="48"/>
  <c r="AT40" i="48"/>
  <c r="AT41" i="48" s="1"/>
  <c r="AS272" i="48"/>
  <c r="AS276" i="48" s="1"/>
  <c r="AE276" i="48"/>
  <c r="AC396" i="48"/>
  <c r="AT233" i="48"/>
  <c r="AT235" i="48" s="1"/>
  <c r="AF235" i="48"/>
  <c r="AF292" i="48"/>
  <c r="AT290" i="48"/>
  <c r="AT292" i="48" s="1"/>
  <c r="AH62" i="48"/>
  <c r="AP62" i="48" s="1"/>
  <c r="AT333" i="48"/>
  <c r="AH119" i="48"/>
  <c r="AC271" i="48"/>
  <c r="AE267" i="48"/>
  <c r="AH267" i="48" s="1"/>
  <c r="AV408" i="48"/>
  <c r="AT151" i="48"/>
  <c r="AT155" i="48" s="1"/>
  <c r="AF155" i="48"/>
  <c r="AS181" i="48"/>
  <c r="AE373" i="48"/>
  <c r="AC378" i="48"/>
  <c r="AH114" i="48"/>
  <c r="AP114" i="48" s="1"/>
  <c r="AF194" i="48"/>
  <c r="AT189" i="48"/>
  <c r="AT194" i="48" s="1"/>
  <c r="AE40" i="48"/>
  <c r="AH40" i="48" s="1"/>
  <c r="AC41" i="48"/>
  <c r="AB279" i="48"/>
  <c r="AC416" i="48"/>
  <c r="AE104" i="48"/>
  <c r="AH104" i="48" s="1"/>
  <c r="AH393" i="48"/>
  <c r="AP393" i="48" s="1"/>
  <c r="AB396" i="48"/>
  <c r="AF417" i="48"/>
  <c r="AT111" i="48"/>
  <c r="AT417" i="48" s="1"/>
  <c r="AC391" i="48"/>
  <c r="AE385" i="48"/>
  <c r="AS79" i="48"/>
  <c r="AS81" i="48" s="1"/>
  <c r="AE81" i="48"/>
  <c r="AB30" i="48"/>
  <c r="AE149" i="48"/>
  <c r="AS143" i="48"/>
  <c r="AS149" i="48" s="1"/>
  <c r="AH143" i="48"/>
  <c r="AF206" i="48"/>
  <c r="AT201" i="48"/>
  <c r="AT206" i="48" s="1"/>
  <c r="AH289" i="48"/>
  <c r="AP287" i="48"/>
  <c r="AP289" i="48" s="1"/>
  <c r="AS287" i="48"/>
  <c r="AS289" i="48" s="1"/>
  <c r="AE289" i="48"/>
  <c r="AS245" i="48"/>
  <c r="AS247" i="48" s="1"/>
  <c r="AE247" i="48"/>
  <c r="AQ409" i="48"/>
  <c r="AQ17" i="48"/>
  <c r="AE188" i="48"/>
  <c r="AS182" i="48"/>
  <c r="AS188" i="48" s="1"/>
  <c r="AE155" i="48"/>
  <c r="AS150" i="48"/>
  <c r="AS155" i="48" s="1"/>
  <c r="AE418" i="48"/>
  <c r="AS12" i="48"/>
  <c r="AE13" i="48"/>
  <c r="AE253" i="48"/>
  <c r="AH253" i="48" s="1"/>
  <c r="AC256" i="48"/>
  <c r="AE328" i="48"/>
  <c r="AS326" i="48"/>
  <c r="AS328" i="48" s="1"/>
  <c r="AH326" i="48"/>
  <c r="AH232" i="48"/>
  <c r="AE277" i="48"/>
  <c r="AH277" i="48" s="1"/>
  <c r="AC279" i="48"/>
  <c r="AF416" i="48"/>
  <c r="AT104" i="48"/>
  <c r="AT416" i="48" s="1"/>
  <c r="AE252" i="48"/>
  <c r="AS248" i="48"/>
  <c r="AH248" i="48"/>
  <c r="AQ410" i="48"/>
  <c r="AB417" i="48"/>
  <c r="AC56" i="48"/>
  <c r="AE55" i="48"/>
  <c r="AH55" i="48" s="1"/>
  <c r="AF51" i="48"/>
  <c r="AS321" i="48"/>
  <c r="AS325" i="48" s="1"/>
  <c r="AE325" i="48"/>
  <c r="AB343" i="48"/>
  <c r="AH340" i="48"/>
  <c r="AS49" i="48"/>
  <c r="AS51" i="48" s="1"/>
  <c r="AE51" i="48"/>
  <c r="AC410" i="48"/>
  <c r="AE219" i="48"/>
  <c r="AH219" i="48" s="1"/>
  <c r="AC225" i="48"/>
  <c r="AH244" i="48"/>
  <c r="AC367" i="48"/>
  <c r="AE361" i="48"/>
  <c r="AH361" i="48" s="1"/>
  <c r="AB367" i="48"/>
  <c r="AP100" i="48"/>
  <c r="AB206" i="48"/>
  <c r="AC404" i="48"/>
  <c r="AE402" i="48"/>
  <c r="AH402" i="48" s="1"/>
  <c r="AE82" i="48"/>
  <c r="AH82" i="48" s="1"/>
  <c r="AC83" i="48"/>
  <c r="AH113" i="48"/>
  <c r="AT25" i="48"/>
  <c r="AT27" i="48" s="1"/>
  <c r="AF27" i="48"/>
  <c r="AH50" i="48"/>
  <c r="AP50" i="48" s="1"/>
  <c r="AB33" i="48"/>
  <c r="AH182" i="48"/>
  <c r="AT253" i="48"/>
  <c r="AT256" i="48" s="1"/>
  <c r="AF256" i="48"/>
  <c r="AT418" i="48"/>
  <c r="AC417" i="48"/>
  <c r="AE111" i="48"/>
  <c r="AF56" i="48"/>
  <c r="AT55" i="48"/>
  <c r="AT56" i="48" s="1"/>
  <c r="AT51" i="48"/>
  <c r="AS21" i="48"/>
  <c r="AS24" i="48" s="1"/>
  <c r="AE24" i="48"/>
  <c r="AH21" i="48"/>
  <c r="AR408" i="48"/>
  <c r="AT340" i="48"/>
  <c r="AT343" i="48" s="1"/>
  <c r="AF343" i="48"/>
  <c r="AB391" i="48"/>
  <c r="AC181" i="48"/>
  <c r="AB43" i="48"/>
  <c r="AP244" i="48"/>
  <c r="AH321" i="48"/>
  <c r="AE314" i="48"/>
  <c r="AS308" i="48"/>
  <c r="AS314" i="48" s="1"/>
  <c r="AB378" i="48"/>
  <c r="AH200" i="48"/>
  <c r="AT37" i="48"/>
  <c r="AT39" i="48" s="1"/>
  <c r="AF39" i="48"/>
  <c r="AF409" i="48"/>
  <c r="AF17" i="48"/>
  <c r="AT14" i="48"/>
  <c r="AH175" i="48"/>
  <c r="AP170" i="48"/>
  <c r="AP175" i="48" s="1"/>
  <c r="AH36" i="48"/>
  <c r="AP34" i="48"/>
  <c r="AP36" i="48" s="1"/>
  <c r="AB48" i="48"/>
  <c r="AB56" i="48"/>
  <c r="AB98" i="48"/>
  <c r="AF378" i="48"/>
  <c r="AT373" i="48"/>
  <c r="AT378" i="48" s="1"/>
  <c r="AB39" i="48"/>
  <c r="AF33" i="48"/>
  <c r="AB410" i="48"/>
  <c r="AE201" i="48"/>
  <c r="AC206" i="48"/>
  <c r="AH245" i="48"/>
  <c r="AT402" i="48"/>
  <c r="AT404" i="48" s="1"/>
  <c r="AF404" i="48"/>
  <c r="AH372" i="48"/>
  <c r="AP368" i="48"/>
  <c r="AP372" i="48" s="1"/>
  <c r="AF83" i="48"/>
  <c r="AT82" i="48"/>
  <c r="AT83" i="48" s="1"/>
  <c r="AE32" i="48"/>
  <c r="AH32" i="48" s="1"/>
  <c r="AC33" i="48"/>
  <c r="AP57" i="48"/>
  <c r="AP60" i="48" s="1"/>
  <c r="AH60" i="48"/>
  <c r="AP176" i="48"/>
  <c r="AS249" i="48"/>
  <c r="AH272" i="48"/>
  <c r="AH331" i="48"/>
  <c r="AP331" i="48" s="1"/>
  <c r="AP315" i="48"/>
  <c r="AP320" i="48" s="1"/>
  <c r="AH320" i="48"/>
  <c r="AB409" i="48"/>
  <c r="AB17" i="48"/>
  <c r="AB41" i="48"/>
  <c r="AP31" i="48"/>
  <c r="AE384" i="48"/>
  <c r="AS379" i="48"/>
  <c r="AS384" i="48" s="1"/>
  <c r="AH379" i="48"/>
  <c r="AC48" i="48"/>
  <c r="AE46" i="48"/>
  <c r="AH46" i="48" s="1"/>
  <c r="AB416" i="48"/>
  <c r="AB105" i="48"/>
  <c r="AP156" i="48"/>
  <c r="AP162" i="48" s="1"/>
  <c r="AH162" i="48"/>
  <c r="AH94" i="48"/>
  <c r="AP92" i="48"/>
  <c r="AP94" i="48" s="1"/>
  <c r="AH137" i="48"/>
  <c r="AP213" i="48"/>
  <c r="AP218" i="48" s="1"/>
  <c r="AH218" i="48"/>
  <c r="AF271" i="48"/>
  <c r="AT267" i="48"/>
  <c r="AT271" i="48" s="1"/>
  <c r="AS92" i="48"/>
  <c r="AS94" i="48" s="1"/>
  <c r="AE94" i="48"/>
  <c r="AC43" i="48"/>
  <c r="AE42" i="48"/>
  <c r="AH42" i="48" s="1"/>
  <c r="AF118" i="48"/>
  <c r="AF225" i="48"/>
  <c r="AT219" i="48"/>
  <c r="AT225" i="48" s="1"/>
  <c r="AS285" i="48"/>
  <c r="AS286" i="48" s="1"/>
  <c r="AE286" i="48"/>
  <c r="AE189" i="48"/>
  <c r="AC194" i="48"/>
  <c r="AP200" i="48"/>
  <c r="AF302" i="48"/>
  <c r="AT296" i="48"/>
  <c r="AT302" i="48" s="1"/>
  <c r="AE37" i="48"/>
  <c r="AH37" i="48" s="1"/>
  <c r="AC39" i="48"/>
  <c r="AE350" i="48"/>
  <c r="AS344" i="48"/>
  <c r="AS350" i="48" s="1"/>
  <c r="AH136" i="48"/>
  <c r="AP131" i="48"/>
  <c r="AP136" i="48" s="1"/>
  <c r="AC412" i="48"/>
  <c r="W406" i="48"/>
  <c r="X406" i="48"/>
  <c r="AB398" i="48"/>
  <c r="AH67" i="48"/>
  <c r="AC409" i="48"/>
  <c r="AE14" i="48"/>
  <c r="AH14" i="48" s="1"/>
  <c r="AC17" i="48"/>
  <c r="AS87" i="48"/>
  <c r="AS89" i="48" s="1"/>
  <c r="AE89" i="48"/>
  <c r="AH87" i="48"/>
  <c r="AC411" i="48"/>
  <c r="AC230" i="48"/>
  <c r="AE226" i="48"/>
  <c r="AH226" i="48" s="1"/>
  <c r="AC63" i="48"/>
  <c r="AP64" i="48"/>
  <c r="AE136" i="48"/>
  <c r="AS131" i="48"/>
  <c r="AS136" i="48" s="1"/>
  <c r="AE238" i="48"/>
  <c r="AS236" i="48"/>
  <c r="AS238" i="48" s="1"/>
  <c r="AS257" i="48"/>
  <c r="AS264" i="48" s="1"/>
  <c r="AE264" i="48"/>
  <c r="AH286" i="48"/>
  <c r="AP285" i="48"/>
  <c r="AP286" i="48" s="1"/>
  <c r="AT46" i="48"/>
  <c r="AT48" i="48" s="1"/>
  <c r="AF48" i="48"/>
  <c r="AE53" i="48"/>
  <c r="AH53" i="48" s="1"/>
  <c r="AC54" i="48"/>
  <c r="AB292" i="48"/>
  <c r="AE320" i="48"/>
  <c r="AS315" i="48"/>
  <c r="AS320" i="48" s="1"/>
  <c r="AB360" i="48"/>
  <c r="AH79" i="48"/>
  <c r="AH179" i="48"/>
  <c r="AP179" i="48" s="1"/>
  <c r="AF98" i="48"/>
  <c r="AT95" i="48"/>
  <c r="AT98" i="48" s="1"/>
  <c r="AE65" i="48"/>
  <c r="AH65" i="48" s="1"/>
  <c r="AC66" i="48"/>
  <c r="AF43" i="48"/>
  <c r="AT42" i="48"/>
  <c r="AT43" i="48" s="1"/>
  <c r="AB225" i="48"/>
  <c r="AF367" i="48"/>
  <c r="AT361" i="48"/>
  <c r="AT367" i="48" s="1"/>
  <c r="AF30" i="48"/>
  <c r="AT28" i="48"/>
  <c r="AT30" i="48" s="1"/>
  <c r="AP70" i="48"/>
  <c r="AP72" i="48" s="1"/>
  <c r="AH72" i="48"/>
  <c r="AP49" i="48"/>
  <c r="AB83" i="48"/>
  <c r="AE339" i="48"/>
  <c r="AS334" i="48"/>
  <c r="AS339" i="48" s="1"/>
  <c r="AH355" i="48"/>
  <c r="AE397" i="48"/>
  <c r="AH397" i="48" s="1"/>
  <c r="AC398" i="48"/>
  <c r="AB27" i="48"/>
  <c r="W408" i="48"/>
  <c r="AB407" i="48" s="1"/>
  <c r="AS99" i="48"/>
  <c r="AH99" i="48"/>
  <c r="AH207" i="48"/>
  <c r="AB411" i="48"/>
  <c r="AB230" i="48"/>
  <c r="AH334" i="48"/>
  <c r="AS61" i="48"/>
  <c r="AS63" i="48" s="1"/>
  <c r="AE63" i="48"/>
  <c r="AP18" i="48"/>
  <c r="AP20" i="48" s="1"/>
  <c r="AH20" i="48"/>
  <c r="AS76" i="48"/>
  <c r="AS78" i="48" s="1"/>
  <c r="AE78" i="48"/>
  <c r="AH76" i="48"/>
  <c r="AS329" i="48"/>
  <c r="AS333" i="48" s="1"/>
  <c r="AE333" i="48"/>
  <c r="AT277" i="48"/>
  <c r="AT279" i="48" s="1"/>
  <c r="AF279" i="48"/>
  <c r="AB235" i="48"/>
  <c r="AH329" i="48"/>
  <c r="AE290" i="48"/>
  <c r="AH290" i="48" s="1"/>
  <c r="AC292" i="48"/>
  <c r="AE356" i="48"/>
  <c r="AC360" i="48"/>
  <c r="AP44" i="48"/>
  <c r="AP45" i="48" s="1"/>
  <c r="AH45" i="48"/>
  <c r="AH90" i="48"/>
  <c r="AE95" i="48"/>
  <c r="AC98" i="48"/>
  <c r="AB271" i="48"/>
  <c r="AS265" i="48"/>
  <c r="AS266" i="48" s="1"/>
  <c r="AE266" i="48"/>
  <c r="AB302" i="48"/>
  <c r="AE46" i="44" l="1"/>
  <c r="AS45" i="44"/>
  <c r="AS46" i="44" s="1"/>
  <c r="AS94" i="44"/>
  <c r="AS102" i="44" s="1"/>
  <c r="AE102" i="44"/>
  <c r="AS231" i="48"/>
  <c r="AS232" i="48" s="1"/>
  <c r="AE232" i="48"/>
  <c r="AH418" i="48"/>
  <c r="AH13" i="48"/>
  <c r="AP12" i="48"/>
  <c r="AB112" i="44"/>
  <c r="AF112" i="44"/>
  <c r="AQ112" i="44"/>
  <c r="AE84" i="44"/>
  <c r="AS83" i="44"/>
  <c r="AS84" i="44" s="1"/>
  <c r="AH83" i="44"/>
  <c r="AH24" i="44"/>
  <c r="AH122" i="44" s="1"/>
  <c r="AB110" i="44"/>
  <c r="P14" i="47"/>
  <c r="AB109" i="44"/>
  <c r="U14" i="47" s="1"/>
  <c r="AC109" i="44"/>
  <c r="V14" i="47" s="1"/>
  <c r="AT122" i="44"/>
  <c r="AE105" i="48"/>
  <c r="AP155" i="48"/>
  <c r="AH86" i="48"/>
  <c r="AH155" i="48"/>
  <c r="AP181" i="48"/>
  <c r="AH295" i="48"/>
  <c r="AP293" i="48"/>
  <c r="AP295" i="48" s="1"/>
  <c r="AT105" i="48"/>
  <c r="AH401" i="48"/>
  <c r="AP399" i="48"/>
  <c r="AP401" i="48" s="1"/>
  <c r="AH51" i="48"/>
  <c r="AS293" i="48"/>
  <c r="AS295" i="48" s="1"/>
  <c r="AE295" i="48"/>
  <c r="AQ405" i="48"/>
  <c r="AJ13" i="47" s="1"/>
  <c r="AF408" i="48"/>
  <c r="AB406" i="48"/>
  <c r="P13" i="47"/>
  <c r="AH114" i="44"/>
  <c r="AP18" i="44"/>
  <c r="AP114" i="44" s="1"/>
  <c r="AH116" i="44"/>
  <c r="AP27" i="44"/>
  <c r="AP116" i="44" s="1"/>
  <c r="AP17" i="44"/>
  <c r="AH51" i="44"/>
  <c r="AP47" i="44"/>
  <c r="AP51" i="44" s="1"/>
  <c r="AH115" i="44"/>
  <c r="AP12" i="44"/>
  <c r="AH16" i="44"/>
  <c r="AH58" i="44"/>
  <c r="AP52" i="44"/>
  <c r="AP58" i="44" s="1"/>
  <c r="AC112" i="44"/>
  <c r="AT30" i="44"/>
  <c r="AH82" i="44"/>
  <c r="AP80" i="44"/>
  <c r="AP82" i="44" s="1"/>
  <c r="AE116" i="44"/>
  <c r="AS27" i="44"/>
  <c r="AS116" i="44" s="1"/>
  <c r="AQ109" i="44"/>
  <c r="AJ14" i="47" s="1"/>
  <c r="AT113" i="44"/>
  <c r="AT25" i="44"/>
  <c r="AT93" i="44"/>
  <c r="AT121" i="44"/>
  <c r="AP92" i="44"/>
  <c r="AP93" i="44" s="1"/>
  <c r="AH93" i="44"/>
  <c r="AE115" i="44"/>
  <c r="AE16" i="44"/>
  <c r="AS12" i="44"/>
  <c r="AH74" i="44"/>
  <c r="AP72" i="44"/>
  <c r="AP74" i="44" s="1"/>
  <c r="AE114" i="44"/>
  <c r="AS18" i="44"/>
  <c r="AS114" i="44" s="1"/>
  <c r="AP70" i="44"/>
  <c r="AP71" i="44" s="1"/>
  <c r="AH71" i="44"/>
  <c r="AE30" i="44"/>
  <c r="AS26" i="44"/>
  <c r="AS30" i="44" s="1"/>
  <c r="AF109" i="44"/>
  <c r="Y14" i="47" s="1"/>
  <c r="AS70" i="44"/>
  <c r="AS71" i="44" s="1"/>
  <c r="AE71" i="44"/>
  <c r="AH120" i="44"/>
  <c r="AP15" i="44"/>
  <c r="AP120" i="44" s="1"/>
  <c r="AH121" i="44"/>
  <c r="AP23" i="44"/>
  <c r="AS47" i="44"/>
  <c r="AS51" i="44" s="1"/>
  <c r="AE51" i="44"/>
  <c r="AS80" i="44"/>
  <c r="AS82" i="44" s="1"/>
  <c r="AE82" i="44"/>
  <c r="AE113" i="44"/>
  <c r="AS17" i="44"/>
  <c r="AE25" i="44"/>
  <c r="AT115" i="44"/>
  <c r="AT16" i="44"/>
  <c r="AH26" i="44"/>
  <c r="AH113" i="44" s="1"/>
  <c r="AE58" i="44"/>
  <c r="AS52" i="44"/>
  <c r="AS58" i="44" s="1"/>
  <c r="AE93" i="44"/>
  <c r="AS92" i="44"/>
  <c r="AS93" i="44" s="1"/>
  <c r="AP53" i="48"/>
  <c r="AP54" i="48" s="1"/>
  <c r="AH54" i="48"/>
  <c r="AP402" i="48"/>
  <c r="AP404" i="48" s="1"/>
  <c r="AH404" i="48"/>
  <c r="AP14" i="48"/>
  <c r="AH17" i="48"/>
  <c r="AP42" i="48"/>
  <c r="AP43" i="48" s="1"/>
  <c r="AH43" i="48"/>
  <c r="AH48" i="48"/>
  <c r="AP46" i="48"/>
  <c r="AP48" i="48" s="1"/>
  <c r="AP65" i="48"/>
  <c r="AP66" i="48" s="1"/>
  <c r="AH66" i="48"/>
  <c r="AP28" i="48"/>
  <c r="AP30" i="48" s="1"/>
  <c r="AH30" i="48"/>
  <c r="AP361" i="48"/>
  <c r="AP367" i="48" s="1"/>
  <c r="AH367" i="48"/>
  <c r="AP32" i="48"/>
  <c r="AP33" i="48" s="1"/>
  <c r="AH33" i="48"/>
  <c r="AH142" i="48"/>
  <c r="AP137" i="48"/>
  <c r="AP142" i="48" s="1"/>
  <c r="AH41" i="48"/>
  <c r="AP40" i="48"/>
  <c r="AP41" i="48" s="1"/>
  <c r="AE206" i="48"/>
  <c r="AS201" i="48"/>
  <c r="AS206" i="48" s="1"/>
  <c r="AE417" i="48"/>
  <c r="AS111" i="48"/>
  <c r="AE112" i="48"/>
  <c r="AH201" i="48"/>
  <c r="AP248" i="48"/>
  <c r="AP252" i="48" s="1"/>
  <c r="AH252" i="48"/>
  <c r="AH279" i="48"/>
  <c r="AP277" i="48"/>
  <c r="AP279" i="48" s="1"/>
  <c r="AH212" i="48"/>
  <c r="AP207" i="48"/>
  <c r="AP212" i="48" s="1"/>
  <c r="AE398" i="48"/>
  <c r="AS397" i="48"/>
  <c r="AS398" i="48" s="1"/>
  <c r="AH225" i="48"/>
  <c r="AP219" i="48"/>
  <c r="AP225" i="48" s="1"/>
  <c r="AE411" i="48"/>
  <c r="AE230" i="48"/>
  <c r="AS226" i="48"/>
  <c r="AC408" i="48"/>
  <c r="AE412" i="48"/>
  <c r="AT409" i="48"/>
  <c r="AT17" i="48"/>
  <c r="AS252" i="48"/>
  <c r="AH328" i="48"/>
  <c r="AP326" i="48"/>
  <c r="AP328" i="48" s="1"/>
  <c r="AP143" i="48"/>
  <c r="AP149" i="48" s="1"/>
  <c r="AH149" i="48"/>
  <c r="AP163" i="48"/>
  <c r="AP169" i="48" s="1"/>
  <c r="AH169" i="48"/>
  <c r="AE391" i="48"/>
  <c r="AS385" i="48"/>
  <c r="AS391" i="48" s="1"/>
  <c r="AS373" i="48"/>
  <c r="AS378" i="48" s="1"/>
  <c r="AE378" i="48"/>
  <c r="AE302" i="48"/>
  <c r="AS296" i="48"/>
  <c r="AS302" i="48" s="1"/>
  <c r="AH105" i="48"/>
  <c r="AP99" i="48"/>
  <c r="AP67" i="48"/>
  <c r="AP69" i="48" s="1"/>
  <c r="AH69" i="48"/>
  <c r="AS189" i="48"/>
  <c r="AS194" i="48" s="1"/>
  <c r="AE194" i="48"/>
  <c r="AE410" i="48"/>
  <c r="AP379" i="48"/>
  <c r="AP384" i="48" s="1"/>
  <c r="AH384" i="48"/>
  <c r="AH181" i="48"/>
  <c r="AP55" i="48"/>
  <c r="AP56" i="48" s="1"/>
  <c r="AH56" i="48"/>
  <c r="AH373" i="48"/>
  <c r="AH24" i="48"/>
  <c r="AP21" i="48"/>
  <c r="AP24" i="48" s="1"/>
  <c r="AE225" i="48"/>
  <c r="AS219" i="48"/>
  <c r="AS225" i="48" s="1"/>
  <c r="AE235" i="48"/>
  <c r="AS233" i="48"/>
  <c r="AS235" i="48" s="1"/>
  <c r="AP63" i="48"/>
  <c r="AP397" i="48"/>
  <c r="AP398" i="48" s="1"/>
  <c r="AH398" i="48"/>
  <c r="AH118" i="48"/>
  <c r="AP113" i="48"/>
  <c r="AP118" i="48" s="1"/>
  <c r="AE56" i="48"/>
  <c r="AS55" i="48"/>
  <c r="AS56" i="48" s="1"/>
  <c r="AE41" i="48"/>
  <c r="AS40" i="48"/>
  <c r="AS41" i="48" s="1"/>
  <c r="AT410" i="48"/>
  <c r="AS25" i="48"/>
  <c r="AS27" i="48" s="1"/>
  <c r="AE27" i="48"/>
  <c r="AT412" i="48"/>
  <c r="AB405" i="48"/>
  <c r="U13" i="47" s="1"/>
  <c r="AH63" i="48"/>
  <c r="AP290" i="48"/>
  <c r="AP292" i="48" s="1"/>
  <c r="AH292" i="48"/>
  <c r="AE43" i="48"/>
  <c r="AS42" i="48"/>
  <c r="AS43" i="48" s="1"/>
  <c r="AT411" i="48"/>
  <c r="AT230" i="48"/>
  <c r="AP412" i="48"/>
  <c r="AH81" i="48"/>
  <c r="AP79" i="48"/>
  <c r="AP81" i="48" s="1"/>
  <c r="AS53" i="48"/>
  <c r="AS54" i="48" s="1"/>
  <c r="AE54" i="48"/>
  <c r="AB408" i="48"/>
  <c r="AP267" i="48"/>
  <c r="AP271" i="48" s="1"/>
  <c r="AH271" i="48"/>
  <c r="AS356" i="48"/>
  <c r="AS360" i="48" s="1"/>
  <c r="AE360" i="48"/>
  <c r="AH356" i="48"/>
  <c r="AH89" i="48"/>
  <c r="AP87" i="48"/>
  <c r="AP89" i="48" s="1"/>
  <c r="AF405" i="48"/>
  <c r="Y13" i="47" s="1"/>
  <c r="AH39" i="48"/>
  <c r="AP37" i="48"/>
  <c r="AP39" i="48" s="1"/>
  <c r="AP334" i="48"/>
  <c r="AP339" i="48" s="1"/>
  <c r="AH339" i="48"/>
  <c r="AT112" i="48"/>
  <c r="AS37" i="48"/>
  <c r="AS39" i="48" s="1"/>
  <c r="AE39" i="48"/>
  <c r="AS82" i="48"/>
  <c r="AS83" i="48" s="1"/>
  <c r="AE83" i="48"/>
  <c r="AH111" i="48"/>
  <c r="AS253" i="48"/>
  <c r="AS256" i="48" s="1"/>
  <c r="AE256" i="48"/>
  <c r="AS267" i="48"/>
  <c r="AS271" i="48" s="1"/>
  <c r="AE271" i="48"/>
  <c r="AS340" i="48"/>
  <c r="AS343" i="48" s="1"/>
  <c r="AE343" i="48"/>
  <c r="AP392" i="48"/>
  <c r="AP396" i="48" s="1"/>
  <c r="AH396" i="48"/>
  <c r="AH412" i="48"/>
  <c r="AH256" i="48"/>
  <c r="AP253" i="48"/>
  <c r="AP256" i="48" s="1"/>
  <c r="AE98" i="48"/>
  <c r="AS95" i="48"/>
  <c r="AS98" i="48" s="1"/>
  <c r="AE292" i="48"/>
  <c r="AS290" i="48"/>
  <c r="AS292" i="48" s="1"/>
  <c r="AH78" i="48"/>
  <c r="AP76" i="48"/>
  <c r="AP78" i="48" s="1"/>
  <c r="AH411" i="48"/>
  <c r="AH230" i="48"/>
  <c r="AP226" i="48"/>
  <c r="AH83" i="48"/>
  <c r="AP82" i="48"/>
  <c r="AP83" i="48" s="1"/>
  <c r="AS65" i="48"/>
  <c r="AS66" i="48" s="1"/>
  <c r="AE66" i="48"/>
  <c r="AH416" i="48"/>
  <c r="AP104" i="48"/>
  <c r="AP416" i="48" s="1"/>
  <c r="AH247" i="48"/>
  <c r="AP245" i="48"/>
  <c r="AP247" i="48" s="1"/>
  <c r="AH325" i="48"/>
  <c r="AP321" i="48"/>
  <c r="AP325" i="48" s="1"/>
  <c r="AH385" i="48"/>
  <c r="AP182" i="48"/>
  <c r="AP188" i="48" s="1"/>
  <c r="AH188" i="48"/>
  <c r="AE404" i="48"/>
  <c r="AS402" i="48"/>
  <c r="AS404" i="48" s="1"/>
  <c r="AE367" i="48"/>
  <c r="AS361" i="48"/>
  <c r="AS367" i="48" s="1"/>
  <c r="AH343" i="48"/>
  <c r="AP340" i="48"/>
  <c r="AP343" i="48" s="1"/>
  <c r="AS277" i="48"/>
  <c r="AS279" i="48" s="1"/>
  <c r="AE279" i="48"/>
  <c r="AQ408" i="48"/>
  <c r="AE416" i="48"/>
  <c r="AS104" i="48"/>
  <c r="AS416" i="48" s="1"/>
  <c r="AH189" i="48"/>
  <c r="AP233" i="48"/>
  <c r="AP235" i="48" s="1"/>
  <c r="AH235" i="48"/>
  <c r="AE409" i="48"/>
  <c r="AS14" i="48"/>
  <c r="AE17" i="48"/>
  <c r="AS46" i="48"/>
  <c r="AS48" i="48" s="1"/>
  <c r="AE48" i="48"/>
  <c r="AH296" i="48"/>
  <c r="AH91" i="48"/>
  <c r="AP90" i="48"/>
  <c r="AP91" i="48" s="1"/>
  <c r="AP329" i="48"/>
  <c r="AP333" i="48" s="1"/>
  <c r="AH333" i="48"/>
  <c r="AH27" i="48"/>
  <c r="AP25" i="48"/>
  <c r="AP27" i="48" s="1"/>
  <c r="AP51" i="48"/>
  <c r="AP272" i="48"/>
  <c r="AP276" i="48" s="1"/>
  <c r="AH276" i="48"/>
  <c r="AS32" i="48"/>
  <c r="AS33" i="48" s="1"/>
  <c r="AE33" i="48"/>
  <c r="AH95" i="48"/>
  <c r="AC405" i="48"/>
  <c r="V13" i="47" s="1"/>
  <c r="AS418" i="48"/>
  <c r="AS13" i="48"/>
  <c r="AP119" i="48"/>
  <c r="AP124" i="48" s="1"/>
  <c r="AH124" i="48"/>
  <c r="AE30" i="48"/>
  <c r="AS28" i="48"/>
  <c r="AS30" i="48" s="1"/>
  <c r="AP418" i="48" l="1"/>
  <c r="AP13" i="48"/>
  <c r="AH410" i="48"/>
  <c r="AP24" i="44"/>
  <c r="AH84" i="44"/>
  <c r="AP83" i="44"/>
  <c r="AP84" i="44" s="1"/>
  <c r="AS121" i="44"/>
  <c r="AP121" i="44"/>
  <c r="AH25" i="44"/>
  <c r="AE109" i="44"/>
  <c r="AS122" i="44"/>
  <c r="AT405" i="48"/>
  <c r="AM13" i="47" s="1"/>
  <c r="AE405" i="48"/>
  <c r="X13" i="47" s="1"/>
  <c r="AS25" i="44"/>
  <c r="AS113" i="44"/>
  <c r="AE112" i="44"/>
  <c r="AH111" i="44" s="1"/>
  <c r="AH30" i="44"/>
  <c r="AP26" i="44"/>
  <c r="AP30" i="44" s="1"/>
  <c r="AT109" i="44"/>
  <c r="AM14" i="47" s="1"/>
  <c r="AP113" i="44"/>
  <c r="AH112" i="44"/>
  <c r="AS115" i="44"/>
  <c r="AS16" i="44"/>
  <c r="AP115" i="44"/>
  <c r="AP16" i="44"/>
  <c r="AT112" i="44"/>
  <c r="AP105" i="48"/>
  <c r="AP411" i="48"/>
  <c r="AP230" i="48"/>
  <c r="AP95" i="48"/>
  <c r="AP98" i="48" s="1"/>
  <c r="AH98" i="48"/>
  <c r="AS409" i="48"/>
  <c r="AS17" i="48"/>
  <c r="AE408" i="48"/>
  <c r="AH407" i="48" s="1"/>
  <c r="AS105" i="48"/>
  <c r="AT408" i="48"/>
  <c r="AH206" i="48"/>
  <c r="AP201" i="48"/>
  <c r="AP206" i="48" s="1"/>
  <c r="AP17" i="48"/>
  <c r="AH409" i="48"/>
  <c r="AS417" i="48"/>
  <c r="AS112" i="48"/>
  <c r="AP385" i="48"/>
  <c r="AP391" i="48" s="1"/>
  <c r="AH391" i="48"/>
  <c r="AS410" i="48"/>
  <c r="AH417" i="48"/>
  <c r="AP111" i="48"/>
  <c r="AH112" i="48"/>
  <c r="AH360" i="48"/>
  <c r="AP356" i="48"/>
  <c r="AP360" i="48" s="1"/>
  <c r="AP296" i="48"/>
  <c r="AP302" i="48" s="1"/>
  <c r="AH302" i="48"/>
  <c r="AH194" i="48"/>
  <c r="AP189" i="48"/>
  <c r="AS411" i="48"/>
  <c r="AS230" i="48"/>
  <c r="AS412" i="48"/>
  <c r="AH378" i="48"/>
  <c r="AP373" i="48"/>
  <c r="AP378" i="48" s="1"/>
  <c r="AP122" i="44" l="1"/>
  <c r="AP112" i="44" s="1"/>
  <c r="AH109" i="44"/>
  <c r="AA14" i="47" s="1"/>
  <c r="AH110" i="44"/>
  <c r="X14" i="47"/>
  <c r="AS112" i="44"/>
  <c r="AP111" i="44" s="1"/>
  <c r="AS109" i="44"/>
  <c r="AP25" i="44"/>
  <c r="AP109" i="44" s="1"/>
  <c r="AI14" i="47" s="1"/>
  <c r="AH406" i="48"/>
  <c r="AH405" i="48"/>
  <c r="AA13" i="47" s="1"/>
  <c r="AS405" i="48"/>
  <c r="AP406" i="48" s="1"/>
  <c r="AS408" i="48"/>
  <c r="AP407" i="48" s="1"/>
  <c r="AP417" i="48"/>
  <c r="AP112" i="48"/>
  <c r="AP409" i="48"/>
  <c r="AP194" i="48"/>
  <c r="AP405" i="48" s="1"/>
  <c r="AI13" i="47" s="1"/>
  <c r="AP410" i="48"/>
  <c r="AH408" i="48"/>
  <c r="AP110" i="44" l="1"/>
  <c r="AL14" i="47"/>
  <c r="AL13" i="47"/>
  <c r="AP408" i="48"/>
  <c r="BC197" i="32"/>
  <c r="AY197" i="32"/>
  <c r="AZ197" i="32"/>
  <c r="BA197" i="32"/>
  <c r="BB197" i="32"/>
  <c r="AX197" i="32"/>
  <c r="AW197" i="32"/>
  <c r="AR197" i="32"/>
  <c r="AU197" i="32"/>
  <c r="AK197" i="32"/>
  <c r="AL197" i="32"/>
  <c r="AM197" i="32"/>
  <c r="AN197" i="32"/>
  <c r="AJ197" i="32"/>
  <c r="AI197" i="32"/>
  <c r="AD197" i="32"/>
  <c r="AG197" i="32"/>
  <c r="X197" i="32"/>
  <c r="Y197" i="32"/>
  <c r="Z197" i="32"/>
  <c r="AA197" i="32"/>
  <c r="V197" i="32"/>
  <c r="U197" i="32"/>
  <c r="T197" i="32"/>
  <c r="S197" i="32"/>
  <c r="R197" i="32"/>
  <c r="Q197" i="32"/>
  <c r="P197" i="32"/>
  <c r="O197" i="32"/>
  <c r="K197" i="32"/>
  <c r="L197" i="32"/>
  <c r="M197" i="32"/>
  <c r="N197" i="32"/>
  <c r="J197" i="32"/>
  <c r="I197" i="32"/>
  <c r="BC73" i="29" l="1"/>
  <c r="AY73" i="29"/>
  <c r="AZ73" i="29"/>
  <c r="BA73" i="29"/>
  <c r="BB73" i="29"/>
  <c r="AX73" i="29"/>
  <c r="AJ73" i="29"/>
  <c r="AK73" i="29"/>
  <c r="AL73" i="29"/>
  <c r="AM73" i="29"/>
  <c r="AN73" i="29"/>
  <c r="AI73" i="29"/>
  <c r="AD73" i="29"/>
  <c r="Z73" i="29"/>
  <c r="Y73" i="29"/>
  <c r="X73" i="29"/>
  <c r="R73" i="29"/>
  <c r="S73" i="29"/>
  <c r="T73" i="29"/>
  <c r="U73" i="29"/>
  <c r="V73" i="29"/>
  <c r="Q73" i="29"/>
  <c r="O73" i="29"/>
  <c r="K73" i="29"/>
  <c r="L73" i="29"/>
  <c r="M73" i="29"/>
  <c r="N73" i="29"/>
  <c r="J73" i="29"/>
  <c r="I73" i="29"/>
  <c r="AW46" i="31" l="1"/>
  <c r="AU46" i="31"/>
  <c r="AO46" i="31"/>
  <c r="AV46" i="31" s="1"/>
  <c r="AA46" i="31"/>
  <c r="AR46" i="31" s="1"/>
  <c r="W46" i="31"/>
  <c r="AQ46" i="31" s="1"/>
  <c r="AW193" i="32"/>
  <c r="AR193" i="32"/>
  <c r="AO193" i="32"/>
  <c r="AV193" i="32" s="1"/>
  <c r="AA193" i="32"/>
  <c r="P193" i="32"/>
  <c r="W193" i="32" s="1"/>
  <c r="AW72" i="29"/>
  <c r="AU72" i="29"/>
  <c r="AO72" i="29"/>
  <c r="AV72" i="29" s="1"/>
  <c r="AA72" i="29"/>
  <c r="AR72" i="29" s="1"/>
  <c r="P72" i="29"/>
  <c r="W72" i="29" s="1"/>
  <c r="AW196" i="32"/>
  <c r="AO196" i="32"/>
  <c r="AV196" i="32" s="1"/>
  <c r="AA196" i="32"/>
  <c r="AR196" i="32" s="1"/>
  <c r="P196" i="32"/>
  <c r="W196" i="32" s="1"/>
  <c r="AW39" i="32"/>
  <c r="AO39" i="32"/>
  <c r="AV39" i="32" s="1"/>
  <c r="AA39" i="32"/>
  <c r="AR39" i="32" s="1"/>
  <c r="P39" i="32"/>
  <c r="W39" i="32" s="1"/>
  <c r="AW65" i="32"/>
  <c r="AO65" i="32"/>
  <c r="AV65" i="32" s="1"/>
  <c r="AA65" i="32"/>
  <c r="AR65" i="32" s="1"/>
  <c r="P65" i="32"/>
  <c r="W65" i="32" s="1"/>
  <c r="AW160" i="32"/>
  <c r="AO160" i="32"/>
  <c r="AV160" i="32" s="1"/>
  <c r="AA160" i="32"/>
  <c r="AR160" i="32" s="1"/>
  <c r="P160" i="32"/>
  <c r="W160" i="32" s="1"/>
  <c r="AB160" i="32" s="1"/>
  <c r="P100" i="29"/>
  <c r="W100" i="29" s="1"/>
  <c r="AW100" i="29"/>
  <c r="AU100" i="29"/>
  <c r="AO100" i="29"/>
  <c r="AV100" i="29" s="1"/>
  <c r="AA100" i="29"/>
  <c r="AR100" i="29" s="1"/>
  <c r="AW176" i="32"/>
  <c r="AO176" i="32"/>
  <c r="AV176" i="32" s="1"/>
  <c r="AA176" i="32"/>
  <c r="AR176" i="32" s="1"/>
  <c r="P176" i="32"/>
  <c r="W176" i="32" s="1"/>
  <c r="P59" i="32"/>
  <c r="W59" i="32" s="1"/>
  <c r="AW59" i="32"/>
  <c r="AO59" i="32"/>
  <c r="AV59" i="32" s="1"/>
  <c r="AA59" i="32"/>
  <c r="AR59" i="32" s="1"/>
  <c r="AB46" i="31" l="1"/>
  <c r="AC46" i="31"/>
  <c r="AE46" i="31" s="1"/>
  <c r="AS46" i="31" s="1"/>
  <c r="AF46" i="31"/>
  <c r="AT46" i="31" s="1"/>
  <c r="AC193" i="32"/>
  <c r="AE193" i="32" s="1"/>
  <c r="AS193" i="32" s="1"/>
  <c r="AB193" i="32"/>
  <c r="AQ193" i="32"/>
  <c r="AF193" i="32"/>
  <c r="AT193" i="32" s="1"/>
  <c r="AF72" i="29"/>
  <c r="AT72" i="29" s="1"/>
  <c r="AC72" i="29"/>
  <c r="AE72" i="29" s="1"/>
  <c r="AS72" i="29" s="1"/>
  <c r="AB72" i="29"/>
  <c r="AQ72" i="29"/>
  <c r="AC196" i="32"/>
  <c r="AE196" i="32" s="1"/>
  <c r="AS196" i="32" s="1"/>
  <c r="AQ196" i="32"/>
  <c r="AF196" i="32"/>
  <c r="AT196" i="32" s="1"/>
  <c r="AB196" i="32"/>
  <c r="AC39" i="32"/>
  <c r="AE39" i="32" s="1"/>
  <c r="AS39" i="32" s="1"/>
  <c r="AB39" i="32"/>
  <c r="AQ39" i="32"/>
  <c r="AF39" i="32"/>
  <c r="AT39" i="32" s="1"/>
  <c r="AF65" i="32"/>
  <c r="AT65" i="32" s="1"/>
  <c r="AC65" i="32"/>
  <c r="AE65" i="32" s="1"/>
  <c r="AS65" i="32" s="1"/>
  <c r="AB65" i="32"/>
  <c r="AQ65" i="32"/>
  <c r="AC160" i="32"/>
  <c r="AE160" i="32" s="1"/>
  <c r="AS160" i="32" s="1"/>
  <c r="AF160" i="32"/>
  <c r="AT160" i="32" s="1"/>
  <c r="AQ160" i="32"/>
  <c r="AF100" i="29"/>
  <c r="AT100" i="29" s="1"/>
  <c r="AC100" i="29"/>
  <c r="AE100" i="29" s="1"/>
  <c r="AS100" i="29" s="1"/>
  <c r="AB100" i="29"/>
  <c r="AQ100" i="29"/>
  <c r="AB176" i="32"/>
  <c r="AQ176" i="32"/>
  <c r="AF176" i="32"/>
  <c r="AT176" i="32" s="1"/>
  <c r="AC176" i="32"/>
  <c r="AE176" i="32" s="1"/>
  <c r="AS176" i="32" s="1"/>
  <c r="AF59" i="32"/>
  <c r="AT59" i="32" s="1"/>
  <c r="AQ59" i="32"/>
  <c r="AC59" i="32"/>
  <c r="AE59" i="32" s="1"/>
  <c r="AS59" i="32" s="1"/>
  <c r="AB59" i="32"/>
  <c r="AW121" i="32"/>
  <c r="AO121" i="32"/>
  <c r="AV121" i="32" s="1"/>
  <c r="AA121" i="32"/>
  <c r="AR121" i="32" s="1"/>
  <c r="P121" i="32"/>
  <c r="W121" i="32" s="1"/>
  <c r="AH46" i="31" l="1"/>
  <c r="AP46" i="31" s="1"/>
  <c r="AH193" i="32"/>
  <c r="AP193" i="32" s="1"/>
  <c r="AH72" i="29"/>
  <c r="AP72" i="29" s="1"/>
  <c r="AH196" i="32"/>
  <c r="AP196" i="32" s="1"/>
  <c r="AH39" i="32"/>
  <c r="AP39" i="32" s="1"/>
  <c r="AH65" i="32"/>
  <c r="AP65" i="32" s="1"/>
  <c r="AH160" i="32"/>
  <c r="AP160" i="32" s="1"/>
  <c r="AH100" i="29"/>
  <c r="AP100" i="29" s="1"/>
  <c r="AH176" i="32"/>
  <c r="AP176" i="32" s="1"/>
  <c r="AH59" i="32"/>
  <c r="AP59" i="32" s="1"/>
  <c r="AF121" i="32"/>
  <c r="AT121" i="32" s="1"/>
  <c r="AC121" i="32"/>
  <c r="AE121" i="32" s="1"/>
  <c r="AS121" i="32" s="1"/>
  <c r="AB121" i="32"/>
  <c r="AQ121" i="32"/>
  <c r="AW69" i="29"/>
  <c r="AU69" i="29"/>
  <c r="AO69" i="29"/>
  <c r="AV69" i="29" s="1"/>
  <c r="AA69" i="29"/>
  <c r="AR69" i="29" s="1"/>
  <c r="W69" i="29"/>
  <c r="AF69" i="29" s="1"/>
  <c r="AT69" i="29" s="1"/>
  <c r="P69" i="29"/>
  <c r="AW70" i="32"/>
  <c r="AO70" i="32"/>
  <c r="AV70" i="32" s="1"/>
  <c r="AA70" i="32"/>
  <c r="AR70" i="32" s="1"/>
  <c r="P70" i="32"/>
  <c r="W70" i="32" s="1"/>
  <c r="AW168" i="32"/>
  <c r="AO168" i="32"/>
  <c r="AV168" i="32" s="1"/>
  <c r="AA168" i="32"/>
  <c r="AR168" i="32" s="1"/>
  <c r="P168" i="32"/>
  <c r="W168" i="32" s="1"/>
  <c r="AW154" i="32"/>
  <c r="AO154" i="32"/>
  <c r="AV154" i="32" s="1"/>
  <c r="AA154" i="32"/>
  <c r="AR154" i="32" s="1"/>
  <c r="P154" i="32"/>
  <c r="W154" i="32" s="1"/>
  <c r="AW233" i="32"/>
  <c r="AO233" i="32"/>
  <c r="AV233" i="32" s="1"/>
  <c r="AA233" i="32"/>
  <c r="AR233" i="32" s="1"/>
  <c r="P233" i="32"/>
  <c r="W233" i="32" s="1"/>
  <c r="AW232" i="32"/>
  <c r="AO232" i="32"/>
  <c r="AV232" i="32" s="1"/>
  <c r="AA232" i="32"/>
  <c r="AR232" i="32" s="1"/>
  <c r="W232" i="32"/>
  <c r="AW211" i="32"/>
  <c r="AO211" i="32"/>
  <c r="AV211" i="32" s="1"/>
  <c r="AA211" i="32"/>
  <c r="AR211" i="32" s="1"/>
  <c r="P211" i="32"/>
  <c r="W211" i="32" s="1"/>
  <c r="AW45" i="32"/>
  <c r="AO45" i="32"/>
  <c r="AV45" i="32" s="1"/>
  <c r="AA45" i="32"/>
  <c r="AR45" i="32" s="1"/>
  <c r="P45" i="32"/>
  <c r="W45" i="32" s="1"/>
  <c r="AW239" i="32"/>
  <c r="AO239" i="32"/>
  <c r="AV239" i="32" s="1"/>
  <c r="AA239" i="32"/>
  <c r="AR239" i="32" s="1"/>
  <c r="P239" i="32"/>
  <c r="W239" i="32" s="1"/>
  <c r="AW52" i="32"/>
  <c r="AO52" i="32"/>
  <c r="AV52" i="32" s="1"/>
  <c r="AA52" i="32"/>
  <c r="AR52" i="32" s="1"/>
  <c r="P52" i="32"/>
  <c r="W52" i="32" s="1"/>
  <c r="AW77" i="32"/>
  <c r="AU77" i="32"/>
  <c r="AO77" i="32"/>
  <c r="AV77" i="32" s="1"/>
  <c r="AA77" i="32"/>
  <c r="AR77" i="32" s="1"/>
  <c r="P77" i="32"/>
  <c r="W77" i="32" s="1"/>
  <c r="AW76" i="32"/>
  <c r="AU76" i="32"/>
  <c r="AO76" i="32"/>
  <c r="AV76" i="32" s="1"/>
  <c r="AA76" i="32"/>
  <c r="AR76" i="32" s="1"/>
  <c r="P76" i="32"/>
  <c r="W76" i="32" s="1"/>
  <c r="AW83" i="32"/>
  <c r="AO83" i="32"/>
  <c r="AV83" i="32" s="1"/>
  <c r="AA83" i="32"/>
  <c r="AR83" i="32" s="1"/>
  <c r="P83" i="32"/>
  <c r="W83" i="32" s="1"/>
  <c r="AH121" i="32" l="1"/>
  <c r="AP121" i="32" s="1"/>
  <c r="AQ69" i="29"/>
  <c r="AB69" i="29"/>
  <c r="AC69" i="29"/>
  <c r="AE69" i="29" s="1"/>
  <c r="AS69" i="29" s="1"/>
  <c r="AC70" i="32"/>
  <c r="AE70" i="32" s="1"/>
  <c r="AS70" i="32" s="1"/>
  <c r="AB70" i="32"/>
  <c r="AQ70" i="32"/>
  <c r="AF70" i="32"/>
  <c r="AT70" i="32" s="1"/>
  <c r="AC168" i="32"/>
  <c r="AE168" i="32" s="1"/>
  <c r="AS168" i="32" s="1"/>
  <c r="AQ168" i="32"/>
  <c r="AF168" i="32"/>
  <c r="AT168" i="32" s="1"/>
  <c r="AB168" i="32"/>
  <c r="AC154" i="32"/>
  <c r="AE154" i="32" s="1"/>
  <c r="AS154" i="32" s="1"/>
  <c r="AB154" i="32"/>
  <c r="AQ154" i="32"/>
  <c r="AF154" i="32"/>
  <c r="AT154" i="32" s="1"/>
  <c r="AF233" i="32"/>
  <c r="AT233" i="32" s="1"/>
  <c r="AC233" i="32"/>
  <c r="AE233" i="32" s="1"/>
  <c r="AS233" i="32" s="1"/>
  <c r="AB233" i="32"/>
  <c r="AQ233" i="32"/>
  <c r="AC232" i="32"/>
  <c r="AE232" i="32" s="1"/>
  <c r="AS232" i="32" s="1"/>
  <c r="AB232" i="32"/>
  <c r="AF232" i="32"/>
  <c r="AT232" i="32" s="1"/>
  <c r="AQ232" i="32"/>
  <c r="AB211" i="32"/>
  <c r="AQ211" i="32"/>
  <c r="AF211" i="32"/>
  <c r="AT211" i="32" s="1"/>
  <c r="AC211" i="32"/>
  <c r="AE211" i="32" s="1"/>
  <c r="AS211" i="32" s="1"/>
  <c r="AC45" i="32"/>
  <c r="AE45" i="32" s="1"/>
  <c r="AS45" i="32" s="1"/>
  <c r="AB45" i="32"/>
  <c r="AQ45" i="32"/>
  <c r="AF45" i="32"/>
  <c r="AT45" i="32" s="1"/>
  <c r="AF239" i="32"/>
  <c r="AT239" i="32" s="1"/>
  <c r="AC239" i="32"/>
  <c r="AE239" i="32" s="1"/>
  <c r="AS239" i="32" s="1"/>
  <c r="AQ239" i="32"/>
  <c r="AB239" i="32"/>
  <c r="AC52" i="32"/>
  <c r="AE52" i="32" s="1"/>
  <c r="AS52" i="32" s="1"/>
  <c r="AB52" i="32"/>
  <c r="AF52" i="32"/>
  <c r="AT52" i="32" s="1"/>
  <c r="AQ52" i="32"/>
  <c r="AB77" i="32"/>
  <c r="AC77" i="32"/>
  <c r="AE77" i="32" s="1"/>
  <c r="AS77" i="32" s="1"/>
  <c r="AQ77" i="32"/>
  <c r="AF77" i="32"/>
  <c r="AT77" i="32" s="1"/>
  <c r="AF76" i="32"/>
  <c r="AT76" i="32" s="1"/>
  <c r="AC76" i="32"/>
  <c r="AE76" i="32" s="1"/>
  <c r="AS76" i="32" s="1"/>
  <c r="AB76" i="32"/>
  <c r="AQ76" i="32"/>
  <c r="AC83" i="32"/>
  <c r="AE83" i="32" s="1"/>
  <c r="AS83" i="32" s="1"/>
  <c r="AB83" i="32"/>
  <c r="AQ83" i="32"/>
  <c r="AF83" i="32"/>
  <c r="AT83" i="32" s="1"/>
  <c r="AW25" i="31"/>
  <c r="AU25" i="31"/>
  <c r="AO25" i="31"/>
  <c r="AV25" i="31" s="1"/>
  <c r="AA25" i="31"/>
  <c r="AR25" i="31" s="1"/>
  <c r="P25" i="31"/>
  <c r="W25" i="31" s="1"/>
  <c r="AW67" i="30"/>
  <c r="AU67" i="30"/>
  <c r="AO67" i="30"/>
  <c r="AV67" i="30" s="1"/>
  <c r="AA67" i="30"/>
  <c r="AR67" i="30" s="1"/>
  <c r="P67" i="30"/>
  <c r="W67" i="30" s="1"/>
  <c r="AF67" i="30" s="1"/>
  <c r="AT67" i="30" s="1"/>
  <c r="AW66" i="30"/>
  <c r="AU66" i="30"/>
  <c r="AO66" i="30"/>
  <c r="AV66" i="30" s="1"/>
  <c r="AA66" i="30"/>
  <c r="AR66" i="30" s="1"/>
  <c r="P66" i="30"/>
  <c r="W66" i="30" s="1"/>
  <c r="AF66" i="30" s="1"/>
  <c r="AT66" i="30" s="1"/>
  <c r="AW39" i="30"/>
  <c r="AU39" i="30"/>
  <c r="AO39" i="30"/>
  <c r="AV39" i="30" s="1"/>
  <c r="AA39" i="30"/>
  <c r="AR39" i="30" s="1"/>
  <c r="P39" i="30"/>
  <c r="W39" i="30" s="1"/>
  <c r="AW106" i="29"/>
  <c r="AU106" i="29"/>
  <c r="AO106" i="29"/>
  <c r="AV106" i="29" s="1"/>
  <c r="AA106" i="29"/>
  <c r="AR106" i="29" s="1"/>
  <c r="P106" i="29"/>
  <c r="W106" i="29" s="1"/>
  <c r="AW82" i="29"/>
  <c r="AU82" i="29"/>
  <c r="AO82" i="29"/>
  <c r="AV82" i="29" s="1"/>
  <c r="AA82" i="29"/>
  <c r="AR82" i="29" s="1"/>
  <c r="P82" i="29"/>
  <c r="W82" i="29" s="1"/>
  <c r="AW31" i="31"/>
  <c r="AU31" i="31"/>
  <c r="AO31" i="31"/>
  <c r="AV31" i="31" s="1"/>
  <c r="AA31" i="31"/>
  <c r="AR31" i="31" s="1"/>
  <c r="P31" i="31"/>
  <c r="W31" i="31" s="1"/>
  <c r="AW76" i="30"/>
  <c r="AU76" i="30"/>
  <c r="AO76" i="30"/>
  <c r="AV76" i="30" s="1"/>
  <c r="AA76" i="30"/>
  <c r="AR76" i="30" s="1"/>
  <c r="P76" i="30"/>
  <c r="W76" i="30" s="1"/>
  <c r="AW25" i="30"/>
  <c r="AU25" i="30"/>
  <c r="AO25" i="30"/>
  <c r="AV25" i="30" s="1"/>
  <c r="AA25" i="30"/>
  <c r="AR25" i="30" s="1"/>
  <c r="P25" i="30"/>
  <c r="W25" i="30" s="1"/>
  <c r="AW88" i="29"/>
  <c r="AU88" i="29"/>
  <c r="AO88" i="29"/>
  <c r="AV88" i="29" s="1"/>
  <c r="AA88" i="29"/>
  <c r="AR88" i="29" s="1"/>
  <c r="P88" i="29"/>
  <c r="W88" i="29" s="1"/>
  <c r="AW148" i="29"/>
  <c r="AU148" i="29"/>
  <c r="AO148" i="29"/>
  <c r="AV148" i="29" s="1"/>
  <c r="AA148" i="29"/>
  <c r="AR148" i="29" s="1"/>
  <c r="P148" i="29"/>
  <c r="W148" i="29" s="1"/>
  <c r="AF148" i="29" s="1"/>
  <c r="AT148" i="29" s="1"/>
  <c r="AW117" i="29"/>
  <c r="AU117" i="29"/>
  <c r="AO117" i="29"/>
  <c r="AV117" i="29" s="1"/>
  <c r="AA117" i="29"/>
  <c r="AR117" i="29" s="1"/>
  <c r="P117" i="29"/>
  <c r="W117" i="29" s="1"/>
  <c r="AW94" i="29"/>
  <c r="AU94" i="29"/>
  <c r="AO94" i="29"/>
  <c r="AV94" i="29" s="1"/>
  <c r="AA94" i="29"/>
  <c r="AR94" i="29" s="1"/>
  <c r="P94" i="29"/>
  <c r="W94" i="29" s="1"/>
  <c r="AH69" i="29" l="1"/>
  <c r="AP69" i="29" s="1"/>
  <c r="AB82" i="29"/>
  <c r="AH70" i="32"/>
  <c r="AP70" i="32" s="1"/>
  <c r="AH168" i="32"/>
  <c r="AP168" i="32" s="1"/>
  <c r="AH154" i="32"/>
  <c r="AP154" i="32" s="1"/>
  <c r="AH233" i="32"/>
  <c r="AP233" i="32" s="1"/>
  <c r="AH232" i="32"/>
  <c r="AP232" i="32" s="1"/>
  <c r="AH211" i="32"/>
  <c r="AP211" i="32" s="1"/>
  <c r="AH45" i="32"/>
  <c r="AP45" i="32" s="1"/>
  <c r="AH239" i="32"/>
  <c r="AP239" i="32" s="1"/>
  <c r="AH52" i="32"/>
  <c r="AP52" i="32" s="1"/>
  <c r="AH77" i="32"/>
  <c r="AP77" i="32" s="1"/>
  <c r="AH76" i="32"/>
  <c r="AP76" i="32" s="1"/>
  <c r="AH83" i="32"/>
  <c r="AP83" i="32" s="1"/>
  <c r="AF25" i="31"/>
  <c r="AT25" i="31" s="1"/>
  <c r="AC25" i="31"/>
  <c r="AE25" i="31" s="1"/>
  <c r="AS25" i="31" s="1"/>
  <c r="AB25" i="31"/>
  <c r="AQ25" i="31"/>
  <c r="AQ67" i="30"/>
  <c r="AB67" i="30"/>
  <c r="AC67" i="30"/>
  <c r="AE67" i="30" s="1"/>
  <c r="AS67" i="30" s="1"/>
  <c r="AQ66" i="30"/>
  <c r="AB66" i="30"/>
  <c r="AC66" i="30"/>
  <c r="AE66" i="30" s="1"/>
  <c r="AS66" i="30" s="1"/>
  <c r="AF39" i="30"/>
  <c r="AT39" i="30" s="1"/>
  <c r="AC39" i="30"/>
  <c r="AE39" i="30" s="1"/>
  <c r="AS39" i="30" s="1"/>
  <c r="AB39" i="30"/>
  <c r="AQ39" i="30"/>
  <c r="AF106" i="29"/>
  <c r="AT106" i="29" s="1"/>
  <c r="AB106" i="29"/>
  <c r="AC106" i="29"/>
  <c r="AE106" i="29" s="1"/>
  <c r="AS106" i="29" s="1"/>
  <c r="AQ106" i="29"/>
  <c r="AF82" i="29"/>
  <c r="AT82" i="29" s="1"/>
  <c r="AQ82" i="29"/>
  <c r="AC82" i="29"/>
  <c r="AE82" i="29" s="1"/>
  <c r="AS82" i="29" s="1"/>
  <c r="AB31" i="31"/>
  <c r="AF31" i="31"/>
  <c r="AT31" i="31" s="1"/>
  <c r="AC31" i="31"/>
  <c r="AE31" i="31" s="1"/>
  <c r="AS31" i="31" s="1"/>
  <c r="AQ31" i="31"/>
  <c r="AF76" i="30"/>
  <c r="AT76" i="30" s="1"/>
  <c r="AC76" i="30"/>
  <c r="AE76" i="30" s="1"/>
  <c r="AS76" i="30" s="1"/>
  <c r="AB76" i="30"/>
  <c r="AQ76" i="30"/>
  <c r="AF25" i="30"/>
  <c r="AT25" i="30" s="1"/>
  <c r="AC25" i="30"/>
  <c r="AE25" i="30" s="1"/>
  <c r="AS25" i="30" s="1"/>
  <c r="AB25" i="30"/>
  <c r="AQ25" i="30"/>
  <c r="AF88" i="29"/>
  <c r="AT88" i="29" s="1"/>
  <c r="AC88" i="29"/>
  <c r="AE88" i="29" s="1"/>
  <c r="AS88" i="29" s="1"/>
  <c r="AB88" i="29"/>
  <c r="AQ88" i="29"/>
  <c r="AC148" i="29"/>
  <c r="AE148" i="29" s="1"/>
  <c r="AS148" i="29" s="1"/>
  <c r="AQ148" i="29"/>
  <c r="AB148" i="29"/>
  <c r="AF117" i="29"/>
  <c r="AT117" i="29" s="1"/>
  <c r="AC117" i="29"/>
  <c r="AE117" i="29" s="1"/>
  <c r="AS117" i="29" s="1"/>
  <c r="AB117" i="29"/>
  <c r="AQ117" i="29"/>
  <c r="AB94" i="29"/>
  <c r="AF94" i="29"/>
  <c r="AT94" i="29" s="1"/>
  <c r="AC94" i="29"/>
  <c r="AE94" i="29" s="1"/>
  <c r="AS94" i="29" s="1"/>
  <c r="AQ94" i="29"/>
  <c r="AW125" i="29"/>
  <c r="AU125" i="29"/>
  <c r="AO125" i="29"/>
  <c r="AV125" i="29" s="1"/>
  <c r="AA125" i="29"/>
  <c r="AR125" i="29" s="1"/>
  <c r="P125" i="29"/>
  <c r="W125" i="29" s="1"/>
  <c r="AF125" i="29" s="1"/>
  <c r="AT125" i="29" s="1"/>
  <c r="AW76" i="29"/>
  <c r="AU76" i="29"/>
  <c r="AO76" i="29"/>
  <c r="AV76" i="29" s="1"/>
  <c r="AA76" i="29"/>
  <c r="AR76" i="29" s="1"/>
  <c r="P76" i="29"/>
  <c r="W76" i="29" s="1"/>
  <c r="AF76" i="29" s="1"/>
  <c r="AT76" i="29" s="1"/>
  <c r="AW139" i="29"/>
  <c r="AU139" i="29"/>
  <c r="AO139" i="29"/>
  <c r="AV139" i="29" s="1"/>
  <c r="AA139" i="29"/>
  <c r="AR139" i="29" s="1"/>
  <c r="P139" i="29"/>
  <c r="W139" i="29" s="1"/>
  <c r="AF139" i="29" s="1"/>
  <c r="AT139" i="29" s="1"/>
  <c r="AW162" i="29"/>
  <c r="AU162" i="29"/>
  <c r="AO162" i="29"/>
  <c r="AV162" i="29" s="1"/>
  <c r="AA162" i="29"/>
  <c r="AR162" i="29" s="1"/>
  <c r="P162" i="29"/>
  <c r="W162" i="29" s="1"/>
  <c r="AF162" i="29" s="1"/>
  <c r="AT162" i="29" s="1"/>
  <c r="AW111" i="29"/>
  <c r="AU111" i="29"/>
  <c r="AO111" i="29"/>
  <c r="AV111" i="29" s="1"/>
  <c r="AA111" i="29"/>
  <c r="AR111" i="29" s="1"/>
  <c r="P111" i="29"/>
  <c r="W111" i="29" s="1"/>
  <c r="AF111" i="29" s="1"/>
  <c r="AT111" i="29" s="1"/>
  <c r="AD244" i="32"/>
  <c r="Z244" i="32"/>
  <c r="Y244" i="32"/>
  <c r="X244" i="32"/>
  <c r="AD242" i="32"/>
  <c r="Z242" i="32"/>
  <c r="Y242" i="32"/>
  <c r="X242" i="32"/>
  <c r="AD236" i="32"/>
  <c r="Z236" i="32"/>
  <c r="Y236" i="32"/>
  <c r="X236" i="32"/>
  <c r="AD229" i="32"/>
  <c r="Z229" i="32"/>
  <c r="Y229" i="32"/>
  <c r="X229" i="32"/>
  <c r="AD224" i="32"/>
  <c r="Z224" i="32"/>
  <c r="Y224" i="32"/>
  <c r="X224" i="32"/>
  <c r="AD219" i="32"/>
  <c r="Z219" i="32"/>
  <c r="Y219" i="32"/>
  <c r="X219" i="32"/>
  <c r="AD214" i="32"/>
  <c r="Z214" i="32"/>
  <c r="Y214" i="32"/>
  <c r="X214" i="32"/>
  <c r="AD208" i="32"/>
  <c r="Z208" i="32"/>
  <c r="Y208" i="32"/>
  <c r="X208" i="32"/>
  <c r="AD205" i="32"/>
  <c r="Z205" i="32"/>
  <c r="Y205" i="32"/>
  <c r="X205" i="32"/>
  <c r="AD200" i="32"/>
  <c r="Z200" i="32"/>
  <c r="Y200" i="32"/>
  <c r="X200" i="32"/>
  <c r="AD190" i="32"/>
  <c r="Z190" i="32"/>
  <c r="Y190" i="32"/>
  <c r="X190" i="32"/>
  <c r="AD185" i="32"/>
  <c r="Z185" i="32"/>
  <c r="Y185" i="32"/>
  <c r="X185" i="32"/>
  <c r="AD182" i="32"/>
  <c r="Z182" i="32"/>
  <c r="Y182" i="32"/>
  <c r="X182" i="32"/>
  <c r="AD180" i="32"/>
  <c r="Z180" i="32"/>
  <c r="Y180" i="32"/>
  <c r="X180" i="32"/>
  <c r="AD171" i="32"/>
  <c r="Z171" i="32"/>
  <c r="Y171" i="32"/>
  <c r="X171" i="32"/>
  <c r="AD166" i="32"/>
  <c r="Z166" i="32"/>
  <c r="Y166" i="32"/>
  <c r="X166" i="32"/>
  <c r="AD163" i="32"/>
  <c r="Z163" i="32"/>
  <c r="Y163" i="32"/>
  <c r="X163" i="32"/>
  <c r="AD157" i="32"/>
  <c r="Z157" i="32"/>
  <c r="Y157" i="32"/>
  <c r="X157" i="32"/>
  <c r="AD152" i="32"/>
  <c r="Z152" i="32"/>
  <c r="Y152" i="32"/>
  <c r="X152" i="32"/>
  <c r="AD149" i="32"/>
  <c r="Z149" i="32"/>
  <c r="Y149" i="32"/>
  <c r="X149" i="32"/>
  <c r="AD144" i="32"/>
  <c r="Z144" i="32"/>
  <c r="Y144" i="32"/>
  <c r="X144" i="32"/>
  <c r="AD139" i="32"/>
  <c r="Z139" i="32"/>
  <c r="Y139" i="32"/>
  <c r="X139" i="32"/>
  <c r="AD134" i="32"/>
  <c r="Z134" i="32"/>
  <c r="Y134" i="32"/>
  <c r="X134" i="32"/>
  <c r="AD129" i="32"/>
  <c r="Z129" i="32"/>
  <c r="Y129" i="32"/>
  <c r="X129" i="32"/>
  <c r="AD126" i="32"/>
  <c r="Z126" i="32"/>
  <c r="Y126" i="32"/>
  <c r="X126" i="32"/>
  <c r="AD124" i="32"/>
  <c r="Z124" i="32"/>
  <c r="Y124" i="32"/>
  <c r="X124" i="32"/>
  <c r="AD118" i="32"/>
  <c r="Z118" i="32"/>
  <c r="Y118" i="32"/>
  <c r="X118" i="32"/>
  <c r="AD113" i="32"/>
  <c r="Z113" i="32"/>
  <c r="Y113" i="32"/>
  <c r="X113" i="32"/>
  <c r="AD109" i="32"/>
  <c r="Z109" i="32"/>
  <c r="Y109" i="32"/>
  <c r="X109" i="32"/>
  <c r="AD106" i="32"/>
  <c r="Z106" i="32"/>
  <c r="Y106" i="32"/>
  <c r="X106" i="32"/>
  <c r="AD101" i="32"/>
  <c r="Z101" i="32"/>
  <c r="Y101" i="32"/>
  <c r="X101" i="32"/>
  <c r="AD98" i="32"/>
  <c r="Z98" i="32"/>
  <c r="Y98" i="32"/>
  <c r="X98" i="32"/>
  <c r="AD96" i="32"/>
  <c r="Z96" i="32"/>
  <c r="Y96" i="32"/>
  <c r="X96" i="32"/>
  <c r="AD86" i="32"/>
  <c r="Z86" i="32"/>
  <c r="Y86" i="32"/>
  <c r="X86" i="32"/>
  <c r="AD80" i="32"/>
  <c r="Z80" i="32"/>
  <c r="Y80" i="32"/>
  <c r="X80" i="32"/>
  <c r="AD74" i="32"/>
  <c r="Z74" i="32"/>
  <c r="Y74" i="32"/>
  <c r="X74" i="32"/>
  <c r="AD68" i="32"/>
  <c r="Z68" i="32"/>
  <c r="Y68" i="32"/>
  <c r="X68" i="32"/>
  <c r="AD62" i="32"/>
  <c r="Z62" i="32"/>
  <c r="Y62" i="32"/>
  <c r="X62" i="32"/>
  <c r="AD56" i="32"/>
  <c r="Z56" i="32"/>
  <c r="Y56" i="32"/>
  <c r="X56" i="32"/>
  <c r="AD49" i="32"/>
  <c r="Z49" i="32"/>
  <c r="Y49" i="32"/>
  <c r="X49" i="32"/>
  <c r="AD42" i="32"/>
  <c r="Z42" i="32"/>
  <c r="Y42" i="32"/>
  <c r="X42" i="32"/>
  <c r="AD36" i="32"/>
  <c r="Z36" i="32"/>
  <c r="Y36" i="32"/>
  <c r="X36" i="32"/>
  <c r="AD33" i="32"/>
  <c r="Z33" i="32"/>
  <c r="Y33" i="32"/>
  <c r="X33" i="32"/>
  <c r="AD30" i="32"/>
  <c r="Z30" i="32"/>
  <c r="Y30" i="32"/>
  <c r="X30" i="32"/>
  <c r="AD27" i="32"/>
  <c r="Z27" i="32"/>
  <c r="Y27" i="32"/>
  <c r="X27" i="32"/>
  <c r="AD24" i="32"/>
  <c r="Z24" i="32"/>
  <c r="Y24" i="32"/>
  <c r="X24" i="32"/>
  <c r="AD20" i="32"/>
  <c r="Z20" i="32"/>
  <c r="Y20" i="32"/>
  <c r="X20" i="32"/>
  <c r="AD16" i="32"/>
  <c r="Z16" i="32"/>
  <c r="Y16" i="32"/>
  <c r="X16" i="32"/>
  <c r="AD13" i="32"/>
  <c r="Z13" i="32"/>
  <c r="Y13" i="32"/>
  <c r="X13" i="32"/>
  <c r="AD60" i="31"/>
  <c r="Z60" i="31"/>
  <c r="Y60" i="31"/>
  <c r="X60" i="31"/>
  <c r="AD56" i="31"/>
  <c r="Z56" i="31"/>
  <c r="Y56" i="31"/>
  <c r="X56" i="31"/>
  <c r="AD54" i="31"/>
  <c r="Z54" i="31"/>
  <c r="Y54" i="31"/>
  <c r="X54" i="31"/>
  <c r="AD49" i="31"/>
  <c r="Z49" i="31"/>
  <c r="Y49" i="31"/>
  <c r="X49" i="31"/>
  <c r="AD44" i="31"/>
  <c r="Z44" i="31"/>
  <c r="Y44" i="31"/>
  <c r="X44" i="31"/>
  <c r="AD41" i="31"/>
  <c r="Z41" i="31"/>
  <c r="Y41" i="31"/>
  <c r="X41" i="31"/>
  <c r="AD36" i="31"/>
  <c r="Z36" i="31"/>
  <c r="Y36" i="31"/>
  <c r="X36" i="31"/>
  <c r="AD34" i="31"/>
  <c r="Z34" i="31"/>
  <c r="Y34" i="31"/>
  <c r="X34" i="31"/>
  <c r="AD28" i="31"/>
  <c r="Z28" i="31"/>
  <c r="Y28" i="31"/>
  <c r="X28" i="31"/>
  <c r="AD22" i="31"/>
  <c r="Z22" i="31"/>
  <c r="Y22" i="31"/>
  <c r="X22" i="31"/>
  <c r="AD20" i="31"/>
  <c r="Z20" i="31"/>
  <c r="Y20" i="31"/>
  <c r="X20" i="31"/>
  <c r="AD17" i="31"/>
  <c r="Z17" i="31"/>
  <c r="Y17" i="31"/>
  <c r="X17" i="31"/>
  <c r="AD14" i="31"/>
  <c r="Z14" i="31"/>
  <c r="Y14" i="31"/>
  <c r="X14" i="31"/>
  <c r="AD84" i="30"/>
  <c r="Z84" i="30"/>
  <c r="Y84" i="30"/>
  <c r="X84" i="30"/>
  <c r="AD79" i="30"/>
  <c r="Z79" i="30"/>
  <c r="Y79" i="30"/>
  <c r="X79" i="30"/>
  <c r="AD73" i="30"/>
  <c r="Z73" i="30"/>
  <c r="Y73" i="30"/>
  <c r="X73" i="30"/>
  <c r="AD70" i="30"/>
  <c r="Z70" i="30"/>
  <c r="Y70" i="30"/>
  <c r="X70" i="30"/>
  <c r="AD64" i="30"/>
  <c r="Z64" i="30"/>
  <c r="Y64" i="30"/>
  <c r="X64" i="30"/>
  <c r="AD61" i="30"/>
  <c r="Z61" i="30"/>
  <c r="Y61" i="30"/>
  <c r="X61" i="30"/>
  <c r="AD57" i="30"/>
  <c r="Z57" i="30"/>
  <c r="Y57" i="30"/>
  <c r="X57" i="30"/>
  <c r="AD54" i="30"/>
  <c r="Z54" i="30"/>
  <c r="Y54" i="30"/>
  <c r="X54" i="30"/>
  <c r="AD49" i="30"/>
  <c r="Z49" i="30"/>
  <c r="Y49" i="30"/>
  <c r="X49" i="30"/>
  <c r="AD45" i="30"/>
  <c r="Z45" i="30"/>
  <c r="Y45" i="30"/>
  <c r="X45" i="30"/>
  <c r="AD42" i="30"/>
  <c r="Z42" i="30"/>
  <c r="Y42" i="30"/>
  <c r="X42" i="30"/>
  <c r="AD35" i="30"/>
  <c r="Z35" i="30"/>
  <c r="Y35" i="30"/>
  <c r="X35" i="30"/>
  <c r="AD30" i="30"/>
  <c r="Z30" i="30"/>
  <c r="Y30" i="30"/>
  <c r="X30" i="30"/>
  <c r="AD28" i="30"/>
  <c r="Z28" i="30"/>
  <c r="Y28" i="30"/>
  <c r="X28" i="30"/>
  <c r="AD22" i="30"/>
  <c r="Z22" i="30"/>
  <c r="Y22" i="30"/>
  <c r="X22" i="30"/>
  <c r="AD16" i="30"/>
  <c r="Z16" i="30"/>
  <c r="Y16" i="30"/>
  <c r="X16" i="30"/>
  <c r="AD14" i="30"/>
  <c r="Z14" i="30"/>
  <c r="Y14" i="30"/>
  <c r="X14" i="30"/>
  <c r="AE253" i="32"/>
  <c r="AE255" i="32"/>
  <c r="AE67" i="31"/>
  <c r="AE69" i="31"/>
  <c r="AE70" i="31"/>
  <c r="AE71" i="31"/>
  <c r="AE91" i="30"/>
  <c r="AE93" i="30"/>
  <c r="AE94" i="30"/>
  <c r="AE95" i="30"/>
  <c r="AE172" i="29"/>
  <c r="AE174" i="29"/>
  <c r="AE175" i="29"/>
  <c r="AE176" i="29"/>
  <c r="AD258" i="32"/>
  <c r="AD257" i="32"/>
  <c r="AD256" i="32"/>
  <c r="AD255" i="32"/>
  <c r="AD254" i="32"/>
  <c r="AD253" i="32"/>
  <c r="AD252" i="32"/>
  <c r="AD251" i="32"/>
  <c r="AD250" i="32"/>
  <c r="AD249" i="32"/>
  <c r="AD74" i="31"/>
  <c r="AD73" i="31"/>
  <c r="AD72" i="31"/>
  <c r="AD71" i="31"/>
  <c r="AD70" i="31"/>
  <c r="AD69" i="31"/>
  <c r="AD68" i="31"/>
  <c r="AD67" i="31"/>
  <c r="AD66" i="31"/>
  <c r="AD65" i="31"/>
  <c r="AD98" i="30"/>
  <c r="AD97" i="30"/>
  <c r="AD96" i="30"/>
  <c r="AD95" i="30"/>
  <c r="AD94" i="30"/>
  <c r="AD93" i="30"/>
  <c r="AD92" i="30"/>
  <c r="AD91" i="30"/>
  <c r="AD90" i="30"/>
  <c r="AD89" i="30"/>
  <c r="AD179" i="29"/>
  <c r="AD178" i="29"/>
  <c r="AD177" i="29"/>
  <c r="AD176" i="29"/>
  <c r="AD175" i="29"/>
  <c r="AD174" i="29"/>
  <c r="AD173" i="29"/>
  <c r="AD172" i="29"/>
  <c r="AD171" i="29"/>
  <c r="AD170" i="29"/>
  <c r="AD165" i="29"/>
  <c r="AD158" i="29"/>
  <c r="AD154" i="29"/>
  <c r="AD151" i="29"/>
  <c r="AD145" i="29"/>
  <c r="AD142" i="29"/>
  <c r="AD137" i="29"/>
  <c r="AD134" i="29"/>
  <c r="AD129" i="29"/>
  <c r="AD122" i="29"/>
  <c r="AD120" i="29"/>
  <c r="AD114" i="29"/>
  <c r="AD109" i="29"/>
  <c r="AD103" i="29"/>
  <c r="AD97" i="29"/>
  <c r="AD91" i="29"/>
  <c r="AD85" i="29"/>
  <c r="AD79" i="29"/>
  <c r="AD66" i="29"/>
  <c r="AD64" i="29"/>
  <c r="AD60" i="29"/>
  <c r="AD57" i="29"/>
  <c r="AD54" i="29"/>
  <c r="AD51" i="29"/>
  <c r="AD48" i="29"/>
  <c r="AD45" i="29"/>
  <c r="AD42" i="29"/>
  <c r="AD39" i="29"/>
  <c r="AD36" i="29"/>
  <c r="AD33" i="29"/>
  <c r="AD30" i="29"/>
  <c r="AD27" i="29"/>
  <c r="AD25" i="29"/>
  <c r="AD22" i="29"/>
  <c r="AD19" i="29"/>
  <c r="AD16" i="29"/>
  <c r="AD13" i="29"/>
  <c r="Q258" i="32"/>
  <c r="Q257" i="32"/>
  <c r="Q256" i="32"/>
  <c r="Q255" i="32"/>
  <c r="Q254" i="32"/>
  <c r="Q253" i="32"/>
  <c r="Q252" i="32"/>
  <c r="Q251" i="32"/>
  <c r="Q250" i="32"/>
  <c r="Q249" i="32"/>
  <c r="Q244" i="32"/>
  <c r="Q242" i="32"/>
  <c r="Q236" i="32"/>
  <c r="Q229" i="32"/>
  <c r="Q224" i="32"/>
  <c r="Q219" i="32"/>
  <c r="Q214" i="32"/>
  <c r="Q208" i="32"/>
  <c r="Q205" i="32"/>
  <c r="Q200" i="32"/>
  <c r="Q190" i="32"/>
  <c r="Q185" i="32"/>
  <c r="Q182" i="32"/>
  <c r="Q180" i="32"/>
  <c r="Q171" i="32"/>
  <c r="Q166" i="32"/>
  <c r="Q163" i="32"/>
  <c r="Q157" i="32"/>
  <c r="Q152" i="32"/>
  <c r="Q149" i="32"/>
  <c r="Q144" i="32"/>
  <c r="Q139" i="32"/>
  <c r="Q134" i="32"/>
  <c r="Q129" i="32"/>
  <c r="Q126" i="32"/>
  <c r="Q124" i="32"/>
  <c r="Q118" i="32"/>
  <c r="Q113" i="32"/>
  <c r="Q109" i="32"/>
  <c r="Q106" i="32"/>
  <c r="Q101" i="32"/>
  <c r="Q98" i="32"/>
  <c r="Q96" i="32"/>
  <c r="Q86" i="32"/>
  <c r="Q80" i="32"/>
  <c r="Q74" i="32"/>
  <c r="Q68" i="32"/>
  <c r="Q62" i="32"/>
  <c r="Q56" i="32"/>
  <c r="Q49" i="32"/>
  <c r="Q42" i="32"/>
  <c r="Q36" i="32"/>
  <c r="Q33" i="32"/>
  <c r="Q30" i="32"/>
  <c r="Q27" i="32"/>
  <c r="Q24" i="32"/>
  <c r="Q20" i="32"/>
  <c r="Q16" i="32"/>
  <c r="Q13" i="32"/>
  <c r="Q74" i="31"/>
  <c r="Q73" i="31"/>
  <c r="Q72" i="31"/>
  <c r="Q71" i="31"/>
  <c r="Q70" i="31"/>
  <c r="Q69" i="31"/>
  <c r="Q68" i="31"/>
  <c r="Q67" i="31"/>
  <c r="Q66" i="31"/>
  <c r="Q65" i="31"/>
  <c r="Q60" i="31"/>
  <c r="Q56" i="31"/>
  <c r="Q54" i="31"/>
  <c r="Q49" i="31"/>
  <c r="Q44" i="31"/>
  <c r="Q41" i="31"/>
  <c r="Q36" i="31"/>
  <c r="Q34" i="31"/>
  <c r="Q28" i="31"/>
  <c r="Q22" i="31"/>
  <c r="Q20" i="31"/>
  <c r="Q17" i="31"/>
  <c r="Q14" i="31"/>
  <c r="Q98" i="30"/>
  <c r="Q97" i="30"/>
  <c r="Q96" i="30"/>
  <c r="Q95" i="30"/>
  <c r="Q94" i="30"/>
  <c r="Q93" i="30"/>
  <c r="Q92" i="30"/>
  <c r="Q91" i="30"/>
  <c r="Q90" i="30"/>
  <c r="Q89" i="30"/>
  <c r="Q84" i="30"/>
  <c r="Q79" i="30"/>
  <c r="Q73" i="30"/>
  <c r="Q70" i="30"/>
  <c r="Q64" i="30"/>
  <c r="Q61" i="30"/>
  <c r="Q57" i="30"/>
  <c r="Q54" i="30"/>
  <c r="Q49" i="30"/>
  <c r="Q45" i="30"/>
  <c r="Q42" i="30"/>
  <c r="Q35" i="30"/>
  <c r="Q30" i="30"/>
  <c r="Q28" i="30"/>
  <c r="Q22" i="30"/>
  <c r="Q16" i="30"/>
  <c r="Q14" i="30"/>
  <c r="Q19" i="29"/>
  <c r="Q16" i="29"/>
  <c r="Q13" i="29"/>
  <c r="Q179" i="29"/>
  <c r="Q178" i="29"/>
  <c r="Q177" i="29"/>
  <c r="Q176" i="29"/>
  <c r="Q175" i="29"/>
  <c r="Q174" i="29"/>
  <c r="Q173" i="29"/>
  <c r="Q172" i="29"/>
  <c r="Q171" i="29"/>
  <c r="Q170" i="29"/>
  <c r="Q165" i="29"/>
  <c r="Q158" i="29"/>
  <c r="Q154" i="29"/>
  <c r="Q151" i="29"/>
  <c r="Q145" i="29"/>
  <c r="Q142" i="29"/>
  <c r="Q137" i="29"/>
  <c r="Q134" i="29"/>
  <c r="Q129" i="29"/>
  <c r="Q122" i="29"/>
  <c r="Q120" i="29"/>
  <c r="Q114" i="29"/>
  <c r="Q109" i="29"/>
  <c r="Q103" i="29"/>
  <c r="Q97" i="29"/>
  <c r="Q91" i="29"/>
  <c r="Q85" i="29"/>
  <c r="Q79" i="29"/>
  <c r="Q66" i="29"/>
  <c r="Q64" i="29"/>
  <c r="Q60" i="29"/>
  <c r="Q57" i="29"/>
  <c r="Q54" i="29"/>
  <c r="Q51" i="29"/>
  <c r="Q48" i="29"/>
  <c r="Q45" i="29"/>
  <c r="Q42" i="29"/>
  <c r="Q39" i="29"/>
  <c r="Q36" i="29"/>
  <c r="Q33" i="29"/>
  <c r="Q30" i="29"/>
  <c r="Q27" i="29"/>
  <c r="Q25" i="29"/>
  <c r="Q22" i="29"/>
  <c r="AN244" i="32"/>
  <c r="AM244" i="32"/>
  <c r="AL244" i="32"/>
  <c r="AK244" i="32"/>
  <c r="AJ244" i="32"/>
  <c r="AI244" i="32"/>
  <c r="AG244" i="32"/>
  <c r="V244" i="32"/>
  <c r="U244" i="32"/>
  <c r="T244" i="32"/>
  <c r="S244" i="32"/>
  <c r="R244" i="32"/>
  <c r="AN242" i="32"/>
  <c r="AM242" i="32"/>
  <c r="AL242" i="32"/>
  <c r="AK242" i="32"/>
  <c r="AJ242" i="32"/>
  <c r="AI242" i="32"/>
  <c r="AG242" i="32"/>
  <c r="V242" i="32"/>
  <c r="U242" i="32"/>
  <c r="T242" i="32"/>
  <c r="S242" i="32"/>
  <c r="R242" i="32"/>
  <c r="AN236" i="32"/>
  <c r="AM236" i="32"/>
  <c r="AL236" i="32"/>
  <c r="AK236" i="32"/>
  <c r="AJ236" i="32"/>
  <c r="AI236" i="32"/>
  <c r="AG236" i="32"/>
  <c r="V236" i="32"/>
  <c r="U236" i="32"/>
  <c r="T236" i="32"/>
  <c r="S236" i="32"/>
  <c r="R236" i="32"/>
  <c r="AN229" i="32"/>
  <c r="AM229" i="32"/>
  <c r="AL229" i="32"/>
  <c r="AK229" i="32"/>
  <c r="AJ229" i="32"/>
  <c r="AI229" i="32"/>
  <c r="AG229" i="32"/>
  <c r="V229" i="32"/>
  <c r="U229" i="32"/>
  <c r="T229" i="32"/>
  <c r="S229" i="32"/>
  <c r="R229" i="32"/>
  <c r="AN224" i="32"/>
  <c r="AM224" i="32"/>
  <c r="AL224" i="32"/>
  <c r="AK224" i="32"/>
  <c r="AJ224" i="32"/>
  <c r="AI224" i="32"/>
  <c r="AG224" i="32"/>
  <c r="V224" i="32"/>
  <c r="U224" i="32"/>
  <c r="T224" i="32"/>
  <c r="S224" i="32"/>
  <c r="R224" i="32"/>
  <c r="AN219" i="32"/>
  <c r="AM219" i="32"/>
  <c r="AL219" i="32"/>
  <c r="AK219" i="32"/>
  <c r="AJ219" i="32"/>
  <c r="AI219" i="32"/>
  <c r="AG219" i="32"/>
  <c r="V219" i="32"/>
  <c r="U219" i="32"/>
  <c r="T219" i="32"/>
  <c r="S219" i="32"/>
  <c r="R219" i="32"/>
  <c r="AN214" i="32"/>
  <c r="AM214" i="32"/>
  <c r="AL214" i="32"/>
  <c r="AK214" i="32"/>
  <c r="AJ214" i="32"/>
  <c r="AI214" i="32"/>
  <c r="AG214" i="32"/>
  <c r="V214" i="32"/>
  <c r="U214" i="32"/>
  <c r="T214" i="32"/>
  <c r="S214" i="32"/>
  <c r="R214" i="32"/>
  <c r="AN208" i="32"/>
  <c r="AM208" i="32"/>
  <c r="AL208" i="32"/>
  <c r="AK208" i="32"/>
  <c r="AJ208" i="32"/>
  <c r="AI208" i="32"/>
  <c r="AG208" i="32"/>
  <c r="V208" i="32"/>
  <c r="U208" i="32"/>
  <c r="T208" i="32"/>
  <c r="S208" i="32"/>
  <c r="R208" i="32"/>
  <c r="AN205" i="32"/>
  <c r="AM205" i="32"/>
  <c r="AL205" i="32"/>
  <c r="AK205" i="32"/>
  <c r="AJ205" i="32"/>
  <c r="AI205" i="32"/>
  <c r="AG205" i="32"/>
  <c r="V205" i="32"/>
  <c r="U205" i="32"/>
  <c r="T205" i="32"/>
  <c r="S205" i="32"/>
  <c r="R205" i="32"/>
  <c r="AN200" i="32"/>
  <c r="AM200" i="32"/>
  <c r="AL200" i="32"/>
  <c r="AK200" i="32"/>
  <c r="AJ200" i="32"/>
  <c r="AI200" i="32"/>
  <c r="AG200" i="32"/>
  <c r="V200" i="32"/>
  <c r="U200" i="32"/>
  <c r="T200" i="32"/>
  <c r="S200" i="32"/>
  <c r="R200" i="32"/>
  <c r="AN190" i="32"/>
  <c r="AM190" i="32"/>
  <c r="AL190" i="32"/>
  <c r="AK190" i="32"/>
  <c r="AJ190" i="32"/>
  <c r="AI190" i="32"/>
  <c r="AG190" i="32"/>
  <c r="V190" i="32"/>
  <c r="U190" i="32"/>
  <c r="T190" i="32"/>
  <c r="S190" i="32"/>
  <c r="R190" i="32"/>
  <c r="AN185" i="32"/>
  <c r="AM185" i="32"/>
  <c r="AL185" i="32"/>
  <c r="AK185" i="32"/>
  <c r="AJ185" i="32"/>
  <c r="AI185" i="32"/>
  <c r="AG185" i="32"/>
  <c r="V185" i="32"/>
  <c r="U185" i="32"/>
  <c r="T185" i="32"/>
  <c r="S185" i="32"/>
  <c r="R185" i="32"/>
  <c r="AN182" i="32"/>
  <c r="AM182" i="32"/>
  <c r="AL182" i="32"/>
  <c r="AK182" i="32"/>
  <c r="AJ182" i="32"/>
  <c r="AI182" i="32"/>
  <c r="AG182" i="32"/>
  <c r="V182" i="32"/>
  <c r="U182" i="32"/>
  <c r="T182" i="32"/>
  <c r="S182" i="32"/>
  <c r="R182" i="32"/>
  <c r="AN180" i="32"/>
  <c r="AM180" i="32"/>
  <c r="AL180" i="32"/>
  <c r="AK180" i="32"/>
  <c r="AJ180" i="32"/>
  <c r="AI180" i="32"/>
  <c r="AG180" i="32"/>
  <c r="V180" i="32"/>
  <c r="U180" i="32"/>
  <c r="T180" i="32"/>
  <c r="S180" i="32"/>
  <c r="R180" i="32"/>
  <c r="AN171" i="32"/>
  <c r="AM171" i="32"/>
  <c r="AL171" i="32"/>
  <c r="AK171" i="32"/>
  <c r="AJ171" i="32"/>
  <c r="AI171" i="32"/>
  <c r="AG171" i="32"/>
  <c r="V171" i="32"/>
  <c r="U171" i="32"/>
  <c r="T171" i="32"/>
  <c r="S171" i="32"/>
  <c r="R171" i="32"/>
  <c r="AN166" i="32"/>
  <c r="AM166" i="32"/>
  <c r="AL166" i="32"/>
  <c r="AK166" i="32"/>
  <c r="AJ166" i="32"/>
  <c r="AI166" i="32"/>
  <c r="AG166" i="32"/>
  <c r="V166" i="32"/>
  <c r="U166" i="32"/>
  <c r="T166" i="32"/>
  <c r="S166" i="32"/>
  <c r="R166" i="32"/>
  <c r="AN163" i="32"/>
  <c r="AM163" i="32"/>
  <c r="AL163" i="32"/>
  <c r="AK163" i="32"/>
  <c r="AJ163" i="32"/>
  <c r="AI163" i="32"/>
  <c r="AG163" i="32"/>
  <c r="V163" i="32"/>
  <c r="U163" i="32"/>
  <c r="T163" i="32"/>
  <c r="S163" i="32"/>
  <c r="R163" i="32"/>
  <c r="AN157" i="32"/>
  <c r="AM157" i="32"/>
  <c r="AL157" i="32"/>
  <c r="AK157" i="32"/>
  <c r="AJ157" i="32"/>
  <c r="AI157" i="32"/>
  <c r="AG157" i="32"/>
  <c r="V157" i="32"/>
  <c r="U157" i="32"/>
  <c r="T157" i="32"/>
  <c r="S157" i="32"/>
  <c r="R157" i="32"/>
  <c r="AN152" i="32"/>
  <c r="AM152" i="32"/>
  <c r="AL152" i="32"/>
  <c r="AK152" i="32"/>
  <c r="AJ152" i="32"/>
  <c r="AI152" i="32"/>
  <c r="AG152" i="32"/>
  <c r="V152" i="32"/>
  <c r="U152" i="32"/>
  <c r="T152" i="32"/>
  <c r="S152" i="32"/>
  <c r="R152" i="32"/>
  <c r="AN149" i="32"/>
  <c r="AM149" i="32"/>
  <c r="AL149" i="32"/>
  <c r="AK149" i="32"/>
  <c r="AJ149" i="32"/>
  <c r="AI149" i="32"/>
  <c r="AG149" i="32"/>
  <c r="V149" i="32"/>
  <c r="U149" i="32"/>
  <c r="T149" i="32"/>
  <c r="S149" i="32"/>
  <c r="R149" i="32"/>
  <c r="AN144" i="32"/>
  <c r="AM144" i="32"/>
  <c r="AL144" i="32"/>
  <c r="AK144" i="32"/>
  <c r="AJ144" i="32"/>
  <c r="AI144" i="32"/>
  <c r="AG144" i="32"/>
  <c r="V144" i="32"/>
  <c r="U144" i="32"/>
  <c r="T144" i="32"/>
  <c r="S144" i="32"/>
  <c r="R144" i="32"/>
  <c r="AN139" i="32"/>
  <c r="AM139" i="32"/>
  <c r="AL139" i="32"/>
  <c r="AK139" i="32"/>
  <c r="AJ139" i="32"/>
  <c r="AI139" i="32"/>
  <c r="AG139" i="32"/>
  <c r="V139" i="32"/>
  <c r="U139" i="32"/>
  <c r="T139" i="32"/>
  <c r="S139" i="32"/>
  <c r="R139" i="32"/>
  <c r="AN134" i="32"/>
  <c r="AM134" i="32"/>
  <c r="AL134" i="32"/>
  <c r="AK134" i="32"/>
  <c r="AJ134" i="32"/>
  <c r="AI134" i="32"/>
  <c r="AG134" i="32"/>
  <c r="V134" i="32"/>
  <c r="U134" i="32"/>
  <c r="T134" i="32"/>
  <c r="S134" i="32"/>
  <c r="R134" i="32"/>
  <c r="AN129" i="32"/>
  <c r="AM129" i="32"/>
  <c r="AL129" i="32"/>
  <c r="AK129" i="32"/>
  <c r="AJ129" i="32"/>
  <c r="AI129" i="32"/>
  <c r="AG129" i="32"/>
  <c r="V129" i="32"/>
  <c r="U129" i="32"/>
  <c r="T129" i="32"/>
  <c r="S129" i="32"/>
  <c r="R129" i="32"/>
  <c r="AN126" i="32"/>
  <c r="AM126" i="32"/>
  <c r="AL126" i="32"/>
  <c r="AK126" i="32"/>
  <c r="AJ126" i="32"/>
  <c r="AI126" i="32"/>
  <c r="AG126" i="32"/>
  <c r="V126" i="32"/>
  <c r="U126" i="32"/>
  <c r="T126" i="32"/>
  <c r="S126" i="32"/>
  <c r="R126" i="32"/>
  <c r="AN124" i="32"/>
  <c r="AM124" i="32"/>
  <c r="AL124" i="32"/>
  <c r="AK124" i="32"/>
  <c r="AJ124" i="32"/>
  <c r="AI124" i="32"/>
  <c r="AG124" i="32"/>
  <c r="V124" i="32"/>
  <c r="U124" i="32"/>
  <c r="T124" i="32"/>
  <c r="S124" i="32"/>
  <c r="R124" i="32"/>
  <c r="AN118" i="32"/>
  <c r="AM118" i="32"/>
  <c r="AL118" i="32"/>
  <c r="AK118" i="32"/>
  <c r="AJ118" i="32"/>
  <c r="AI118" i="32"/>
  <c r="AG118" i="32"/>
  <c r="V118" i="32"/>
  <c r="U118" i="32"/>
  <c r="T118" i="32"/>
  <c r="S118" i="32"/>
  <c r="R118" i="32"/>
  <c r="AN113" i="32"/>
  <c r="AM113" i="32"/>
  <c r="AL113" i="32"/>
  <c r="AK113" i="32"/>
  <c r="AJ113" i="32"/>
  <c r="AI113" i="32"/>
  <c r="AG113" i="32"/>
  <c r="V113" i="32"/>
  <c r="U113" i="32"/>
  <c r="T113" i="32"/>
  <c r="S113" i="32"/>
  <c r="R113" i="32"/>
  <c r="AN109" i="32"/>
  <c r="AM109" i="32"/>
  <c r="AL109" i="32"/>
  <c r="AK109" i="32"/>
  <c r="AJ109" i="32"/>
  <c r="AI109" i="32"/>
  <c r="AG109" i="32"/>
  <c r="V109" i="32"/>
  <c r="U109" i="32"/>
  <c r="T109" i="32"/>
  <c r="S109" i="32"/>
  <c r="R109" i="32"/>
  <c r="AN106" i="32"/>
  <c r="AM106" i="32"/>
  <c r="AL106" i="32"/>
  <c r="AK106" i="32"/>
  <c r="AJ106" i="32"/>
  <c r="AI106" i="32"/>
  <c r="AG106" i="32"/>
  <c r="V106" i="32"/>
  <c r="U106" i="32"/>
  <c r="T106" i="32"/>
  <c r="S106" i="32"/>
  <c r="R106" i="32"/>
  <c r="AN101" i="32"/>
  <c r="AM101" i="32"/>
  <c r="AL101" i="32"/>
  <c r="AK101" i="32"/>
  <c r="AJ101" i="32"/>
  <c r="AI101" i="32"/>
  <c r="AG101" i="32"/>
  <c r="V101" i="32"/>
  <c r="U101" i="32"/>
  <c r="T101" i="32"/>
  <c r="S101" i="32"/>
  <c r="R101" i="32"/>
  <c r="AN98" i="32"/>
  <c r="AM98" i="32"/>
  <c r="AL98" i="32"/>
  <c r="AK98" i="32"/>
  <c r="AJ98" i="32"/>
  <c r="AI98" i="32"/>
  <c r="AG98" i="32"/>
  <c r="V98" i="32"/>
  <c r="U98" i="32"/>
  <c r="T98" i="32"/>
  <c r="S98" i="32"/>
  <c r="R98" i="32"/>
  <c r="AN96" i="32"/>
  <c r="AM96" i="32"/>
  <c r="AL96" i="32"/>
  <c r="AK96" i="32"/>
  <c r="AJ96" i="32"/>
  <c r="AI96" i="32"/>
  <c r="AG96" i="32"/>
  <c r="V96" i="32"/>
  <c r="U96" i="32"/>
  <c r="T96" i="32"/>
  <c r="S96" i="32"/>
  <c r="R96" i="32"/>
  <c r="AN86" i="32"/>
  <c r="AM86" i="32"/>
  <c r="AL86" i="32"/>
  <c r="AK86" i="32"/>
  <c r="AJ86" i="32"/>
  <c r="AI86" i="32"/>
  <c r="AG86" i="32"/>
  <c r="V86" i="32"/>
  <c r="U86" i="32"/>
  <c r="T86" i="32"/>
  <c r="S86" i="32"/>
  <c r="R86" i="32"/>
  <c r="AN80" i="32"/>
  <c r="AM80" i="32"/>
  <c r="AL80" i="32"/>
  <c r="AK80" i="32"/>
  <c r="AJ80" i="32"/>
  <c r="AI80" i="32"/>
  <c r="AG80" i="32"/>
  <c r="V80" i="32"/>
  <c r="U80" i="32"/>
  <c r="T80" i="32"/>
  <c r="S80" i="32"/>
  <c r="R80" i="32"/>
  <c r="AN74" i="32"/>
  <c r="AM74" i="32"/>
  <c r="AL74" i="32"/>
  <c r="AK74" i="32"/>
  <c r="AJ74" i="32"/>
  <c r="AI74" i="32"/>
  <c r="AG74" i="32"/>
  <c r="V74" i="32"/>
  <c r="U74" i="32"/>
  <c r="T74" i="32"/>
  <c r="S74" i="32"/>
  <c r="R74" i="32"/>
  <c r="AN68" i="32"/>
  <c r="AM68" i="32"/>
  <c r="AL68" i="32"/>
  <c r="AK68" i="32"/>
  <c r="AJ68" i="32"/>
  <c r="AI68" i="32"/>
  <c r="AG68" i="32"/>
  <c r="V68" i="32"/>
  <c r="U68" i="32"/>
  <c r="T68" i="32"/>
  <c r="S68" i="32"/>
  <c r="R68" i="32"/>
  <c r="AN62" i="32"/>
  <c r="AM62" i="32"/>
  <c r="AL62" i="32"/>
  <c r="AK62" i="32"/>
  <c r="AJ62" i="32"/>
  <c r="AI62" i="32"/>
  <c r="AG62" i="32"/>
  <c r="V62" i="32"/>
  <c r="U62" i="32"/>
  <c r="T62" i="32"/>
  <c r="S62" i="32"/>
  <c r="R62" i="32"/>
  <c r="AN56" i="32"/>
  <c r="AM56" i="32"/>
  <c r="AL56" i="32"/>
  <c r="AK56" i="32"/>
  <c r="AJ56" i="32"/>
  <c r="AI56" i="32"/>
  <c r="AG56" i="32"/>
  <c r="V56" i="32"/>
  <c r="U56" i="32"/>
  <c r="T56" i="32"/>
  <c r="S56" i="32"/>
  <c r="R56" i="32"/>
  <c r="AN49" i="32"/>
  <c r="AM49" i="32"/>
  <c r="AL49" i="32"/>
  <c r="AK49" i="32"/>
  <c r="AJ49" i="32"/>
  <c r="AI49" i="32"/>
  <c r="AG49" i="32"/>
  <c r="V49" i="32"/>
  <c r="U49" i="32"/>
  <c r="T49" i="32"/>
  <c r="S49" i="32"/>
  <c r="R49" i="32"/>
  <c r="AN42" i="32"/>
  <c r="AM42" i="32"/>
  <c r="AL42" i="32"/>
  <c r="AK42" i="32"/>
  <c r="AJ42" i="32"/>
  <c r="AI42" i="32"/>
  <c r="AG42" i="32"/>
  <c r="V42" i="32"/>
  <c r="U42" i="32"/>
  <c r="T42" i="32"/>
  <c r="S42" i="32"/>
  <c r="R42" i="32"/>
  <c r="AN36" i="32"/>
  <c r="AM36" i="32"/>
  <c r="AL36" i="32"/>
  <c r="AK36" i="32"/>
  <c r="AJ36" i="32"/>
  <c r="AI36" i="32"/>
  <c r="AG36" i="32"/>
  <c r="V36" i="32"/>
  <c r="U36" i="32"/>
  <c r="T36" i="32"/>
  <c r="S36" i="32"/>
  <c r="R36" i="32"/>
  <c r="AN33" i="32"/>
  <c r="AM33" i="32"/>
  <c r="AL33" i="32"/>
  <c r="AK33" i="32"/>
  <c r="AJ33" i="32"/>
  <c r="AI33" i="32"/>
  <c r="AG33" i="32"/>
  <c r="V33" i="32"/>
  <c r="U33" i="32"/>
  <c r="T33" i="32"/>
  <c r="S33" i="32"/>
  <c r="R33" i="32"/>
  <c r="AN30" i="32"/>
  <c r="AM30" i="32"/>
  <c r="AL30" i="32"/>
  <c r="AK30" i="32"/>
  <c r="AJ30" i="32"/>
  <c r="AI30" i="32"/>
  <c r="AG30" i="32"/>
  <c r="V30" i="32"/>
  <c r="U30" i="32"/>
  <c r="T30" i="32"/>
  <c r="S30" i="32"/>
  <c r="R30" i="32"/>
  <c r="AN27" i="32"/>
  <c r="AM27" i="32"/>
  <c r="AL27" i="32"/>
  <c r="AK27" i="32"/>
  <c r="AJ27" i="32"/>
  <c r="AI27" i="32"/>
  <c r="AG27" i="32"/>
  <c r="V27" i="32"/>
  <c r="U27" i="32"/>
  <c r="T27" i="32"/>
  <c r="S27" i="32"/>
  <c r="R27" i="32"/>
  <c r="AN24" i="32"/>
  <c r="AM24" i="32"/>
  <c r="AL24" i="32"/>
  <c r="AK24" i="32"/>
  <c r="AJ24" i="32"/>
  <c r="AI24" i="32"/>
  <c r="AG24" i="32"/>
  <c r="V24" i="32"/>
  <c r="U24" i="32"/>
  <c r="T24" i="32"/>
  <c r="S24" i="32"/>
  <c r="R24" i="32"/>
  <c r="AN20" i="32"/>
  <c r="AM20" i="32"/>
  <c r="AL20" i="32"/>
  <c r="AK20" i="32"/>
  <c r="AJ20" i="32"/>
  <c r="AI20" i="32"/>
  <c r="AG20" i="32"/>
  <c r="V20" i="32"/>
  <c r="U20" i="32"/>
  <c r="T20" i="32"/>
  <c r="S20" i="32"/>
  <c r="R20" i="32"/>
  <c r="AN16" i="32"/>
  <c r="AM16" i="32"/>
  <c r="AL16" i="32"/>
  <c r="AK16" i="32"/>
  <c r="AJ16" i="32"/>
  <c r="AI16" i="32"/>
  <c r="AG16" i="32"/>
  <c r="V16" i="32"/>
  <c r="U16" i="32"/>
  <c r="T16" i="32"/>
  <c r="S16" i="32"/>
  <c r="R16" i="32"/>
  <c r="AN13" i="32"/>
  <c r="AM13" i="32"/>
  <c r="AL13" i="32"/>
  <c r="AK13" i="32"/>
  <c r="AJ13" i="32"/>
  <c r="AI13" i="32"/>
  <c r="AG13" i="32"/>
  <c r="V13" i="32"/>
  <c r="U13" i="32"/>
  <c r="T13" i="32"/>
  <c r="S13" i="32"/>
  <c r="R13" i="32"/>
  <c r="AO243" i="32"/>
  <c r="AO244" i="32" s="1"/>
  <c r="AA243" i="32"/>
  <c r="AA244" i="32" s="1"/>
  <c r="P243" i="32"/>
  <c r="W243" i="32" s="1"/>
  <c r="W244" i="32" s="1"/>
  <c r="AO241" i="32"/>
  <c r="AA241" i="32"/>
  <c r="AR241" i="32" s="1"/>
  <c r="P241" i="32"/>
  <c r="W241" i="32" s="1"/>
  <c r="AO240" i="32"/>
  <c r="AV240" i="32" s="1"/>
  <c r="AA240" i="32"/>
  <c r="AR240" i="32" s="1"/>
  <c r="P240" i="32"/>
  <c r="W240" i="32" s="1"/>
  <c r="AO238" i="32"/>
  <c r="AV238" i="32" s="1"/>
  <c r="AA238" i="32"/>
  <c r="AR238" i="32" s="1"/>
  <c r="P238" i="32"/>
  <c r="W238" i="32" s="1"/>
  <c r="AO237" i="32"/>
  <c r="AA237" i="32"/>
  <c r="P237" i="32"/>
  <c r="W237" i="32" s="1"/>
  <c r="AO235" i="32"/>
  <c r="AV235" i="32" s="1"/>
  <c r="AA235" i="32"/>
  <c r="AR235" i="32" s="1"/>
  <c r="P235" i="32"/>
  <c r="W235" i="32" s="1"/>
  <c r="AO234" i="32"/>
  <c r="AV234" i="32" s="1"/>
  <c r="AA234" i="32"/>
  <c r="P234" i="32"/>
  <c r="W234" i="32" s="1"/>
  <c r="AO231" i="32"/>
  <c r="AV231" i="32" s="1"/>
  <c r="AA231" i="32"/>
  <c r="AR231" i="32" s="1"/>
  <c r="P231" i="32"/>
  <c r="W231" i="32" s="1"/>
  <c r="AO230" i="32"/>
  <c r="AA230" i="32"/>
  <c r="P230" i="32"/>
  <c r="W230" i="32" s="1"/>
  <c r="AO228" i="32"/>
  <c r="AA228" i="32"/>
  <c r="AR228" i="32" s="1"/>
  <c r="P228" i="32"/>
  <c r="W228" i="32" s="1"/>
  <c r="AO227" i="32"/>
  <c r="AV227" i="32" s="1"/>
  <c r="AA227" i="32"/>
  <c r="AR227" i="32" s="1"/>
  <c r="P227" i="32"/>
  <c r="W227" i="32" s="1"/>
  <c r="AO226" i="32"/>
  <c r="AV226" i="32" s="1"/>
  <c r="AA226" i="32"/>
  <c r="AR226" i="32" s="1"/>
  <c r="P226" i="32"/>
  <c r="W226" i="32" s="1"/>
  <c r="AO225" i="32"/>
  <c r="AA225" i="32"/>
  <c r="P225" i="32"/>
  <c r="W225" i="32" s="1"/>
  <c r="AO223" i="32"/>
  <c r="AV223" i="32" s="1"/>
  <c r="AA223" i="32"/>
  <c r="AR223" i="32" s="1"/>
  <c r="P223" i="32"/>
  <c r="W223" i="32" s="1"/>
  <c r="AO222" i="32"/>
  <c r="AV222" i="32" s="1"/>
  <c r="AA222" i="32"/>
  <c r="P222" i="32"/>
  <c r="W222" i="32" s="1"/>
  <c r="AO221" i="32"/>
  <c r="AV221" i="32" s="1"/>
  <c r="AA221" i="32"/>
  <c r="AR221" i="32" s="1"/>
  <c r="P221" i="32"/>
  <c r="W221" i="32" s="1"/>
  <c r="AO220" i="32"/>
  <c r="AA220" i="32"/>
  <c r="P220" i="32"/>
  <c r="W220" i="32" s="1"/>
  <c r="AO218" i="32"/>
  <c r="AA218" i="32"/>
  <c r="AR218" i="32" s="1"/>
  <c r="P218" i="32"/>
  <c r="W218" i="32" s="1"/>
  <c r="AO217" i="32"/>
  <c r="AV217" i="32" s="1"/>
  <c r="AA217" i="32"/>
  <c r="AR217" i="32" s="1"/>
  <c r="P217" i="32"/>
  <c r="W217" i="32" s="1"/>
  <c r="AO216" i="32"/>
  <c r="AV216" i="32" s="1"/>
  <c r="AA216" i="32"/>
  <c r="AR216" i="32" s="1"/>
  <c r="P216" i="32"/>
  <c r="W216" i="32" s="1"/>
  <c r="AO215" i="32"/>
  <c r="AA215" i="32"/>
  <c r="P215" i="32"/>
  <c r="W215" i="32" s="1"/>
  <c r="AO213" i="32"/>
  <c r="AV213" i="32" s="1"/>
  <c r="AA213" i="32"/>
  <c r="AR213" i="32" s="1"/>
  <c r="P213" i="32"/>
  <c r="W213" i="32" s="1"/>
  <c r="AO212" i="32"/>
  <c r="AV212" i="32" s="1"/>
  <c r="AA212" i="32"/>
  <c r="P212" i="32"/>
  <c r="W212" i="32" s="1"/>
  <c r="AO210" i="32"/>
  <c r="AV210" i="32" s="1"/>
  <c r="AA210" i="32"/>
  <c r="AR210" i="32" s="1"/>
  <c r="P210" i="32"/>
  <c r="W210" i="32" s="1"/>
  <c r="AO209" i="32"/>
  <c r="AA209" i="32"/>
  <c r="P209" i="32"/>
  <c r="W209" i="32" s="1"/>
  <c r="AO207" i="32"/>
  <c r="AA207" i="32"/>
  <c r="AR207" i="32" s="1"/>
  <c r="P207" i="32"/>
  <c r="W207" i="32" s="1"/>
  <c r="AO206" i="32"/>
  <c r="AA206" i="32"/>
  <c r="P206" i="32"/>
  <c r="W206" i="32" s="1"/>
  <c r="AO204" i="32"/>
  <c r="AV204" i="32" s="1"/>
  <c r="AA204" i="32"/>
  <c r="AR204" i="32" s="1"/>
  <c r="P204" i="32"/>
  <c r="W204" i="32" s="1"/>
  <c r="AO203" i="32"/>
  <c r="AV203" i="32" s="1"/>
  <c r="AA203" i="32"/>
  <c r="AR203" i="32" s="1"/>
  <c r="P203" i="32"/>
  <c r="W203" i="32" s="1"/>
  <c r="AO202" i="32"/>
  <c r="AV202" i="32" s="1"/>
  <c r="AA202" i="32"/>
  <c r="AR202" i="32" s="1"/>
  <c r="P202" i="32"/>
  <c r="W202" i="32" s="1"/>
  <c r="AO201" i="32"/>
  <c r="AA201" i="32"/>
  <c r="P201" i="32"/>
  <c r="W201" i="32" s="1"/>
  <c r="AO199" i="32"/>
  <c r="AV199" i="32" s="1"/>
  <c r="AA199" i="32"/>
  <c r="AR199" i="32" s="1"/>
  <c r="P199" i="32"/>
  <c r="W199" i="32" s="1"/>
  <c r="AO198" i="32"/>
  <c r="AA198" i="32"/>
  <c r="P198" i="32"/>
  <c r="W198" i="32" s="1"/>
  <c r="AO195" i="32"/>
  <c r="AA195" i="32"/>
  <c r="AR195" i="32" s="1"/>
  <c r="P195" i="32"/>
  <c r="W195" i="32" s="1"/>
  <c r="AO194" i="32"/>
  <c r="AV194" i="32" s="1"/>
  <c r="AA194" i="32"/>
  <c r="AR194" i="32" s="1"/>
  <c r="P194" i="32"/>
  <c r="W194" i="32" s="1"/>
  <c r="AO192" i="32"/>
  <c r="AA192" i="32"/>
  <c r="AR192" i="32" s="1"/>
  <c r="P192" i="32"/>
  <c r="W192" i="32" s="1"/>
  <c r="W197" i="32" s="1"/>
  <c r="AO191" i="32"/>
  <c r="AA191" i="32"/>
  <c r="P191" i="32"/>
  <c r="W191" i="32" s="1"/>
  <c r="AO189" i="32"/>
  <c r="AV189" i="32" s="1"/>
  <c r="AA189" i="32"/>
  <c r="AR189" i="32" s="1"/>
  <c r="P189" i="32"/>
  <c r="W189" i="32" s="1"/>
  <c r="AO188" i="32"/>
  <c r="AV188" i="32" s="1"/>
  <c r="AA188" i="32"/>
  <c r="P188" i="32"/>
  <c r="W188" i="32" s="1"/>
  <c r="AO187" i="32"/>
  <c r="AV187" i="32" s="1"/>
  <c r="AA187" i="32"/>
  <c r="AR187" i="32" s="1"/>
  <c r="P187" i="32"/>
  <c r="W187" i="32" s="1"/>
  <c r="AO186" i="32"/>
  <c r="AA186" i="32"/>
  <c r="P186" i="32"/>
  <c r="W186" i="32" s="1"/>
  <c r="AO184" i="32"/>
  <c r="AA184" i="32"/>
  <c r="AR184" i="32" s="1"/>
  <c r="P184" i="32"/>
  <c r="W184" i="32" s="1"/>
  <c r="AO183" i="32"/>
  <c r="AA183" i="32"/>
  <c r="P183" i="32"/>
  <c r="W183" i="32" s="1"/>
  <c r="AO181" i="32"/>
  <c r="AO182" i="32" s="1"/>
  <c r="AA181" i="32"/>
  <c r="AA182" i="32" s="1"/>
  <c r="P181" i="32"/>
  <c r="W181" i="32" s="1"/>
  <c r="W182" i="32" s="1"/>
  <c r="AO179" i="32"/>
  <c r="AV179" i="32" s="1"/>
  <c r="AA179" i="32"/>
  <c r="AR179" i="32" s="1"/>
  <c r="P179" i="32"/>
  <c r="W179" i="32" s="1"/>
  <c r="AO178" i="32"/>
  <c r="AV178" i="32" s="1"/>
  <c r="AA178" i="32"/>
  <c r="AR178" i="32" s="1"/>
  <c r="P178" i="32"/>
  <c r="W178" i="32" s="1"/>
  <c r="AO177" i="32"/>
  <c r="AV177" i="32" s="1"/>
  <c r="AA177" i="32"/>
  <c r="P177" i="32"/>
  <c r="W177" i="32" s="1"/>
  <c r="AO175" i="32"/>
  <c r="AV175" i="32" s="1"/>
  <c r="AA175" i="32"/>
  <c r="AR175" i="32" s="1"/>
  <c r="P175" i="32"/>
  <c r="W175" i="32" s="1"/>
  <c r="AO174" i="32"/>
  <c r="AV174" i="32" s="1"/>
  <c r="AA174" i="32"/>
  <c r="AR174" i="32" s="1"/>
  <c r="P174" i="32"/>
  <c r="W174" i="32" s="1"/>
  <c r="AO173" i="32"/>
  <c r="AA173" i="32"/>
  <c r="AR173" i="32" s="1"/>
  <c r="P173" i="32"/>
  <c r="W173" i="32" s="1"/>
  <c r="AO172" i="32"/>
  <c r="AA172" i="32"/>
  <c r="P172" i="32"/>
  <c r="W172" i="32" s="1"/>
  <c r="AO170" i="32"/>
  <c r="AV170" i="32" s="1"/>
  <c r="AA170" i="32"/>
  <c r="AR170" i="32" s="1"/>
  <c r="P170" i="32"/>
  <c r="W170" i="32" s="1"/>
  <c r="AO169" i="32"/>
  <c r="AV169" i="32" s="1"/>
  <c r="AA169" i="32"/>
  <c r="AR169" i="32" s="1"/>
  <c r="P169" i="32"/>
  <c r="W169" i="32" s="1"/>
  <c r="AO167" i="32"/>
  <c r="AA167" i="32"/>
  <c r="P167" i="32"/>
  <c r="W167" i="32" s="1"/>
  <c r="AO165" i="32"/>
  <c r="AV165" i="32" s="1"/>
  <c r="AA165" i="32"/>
  <c r="AR165" i="32" s="1"/>
  <c r="P165" i="32"/>
  <c r="W165" i="32" s="1"/>
  <c r="AO164" i="32"/>
  <c r="AA164" i="32"/>
  <c r="P164" i="32"/>
  <c r="W164" i="32" s="1"/>
  <c r="AO162" i="32"/>
  <c r="AV162" i="32" s="1"/>
  <c r="AA162" i="32"/>
  <c r="AR162" i="32" s="1"/>
  <c r="P162" i="32"/>
  <c r="W162" i="32" s="1"/>
  <c r="AO161" i="32"/>
  <c r="AV161" i="32" s="1"/>
  <c r="AA161" i="32"/>
  <c r="AR161" i="32" s="1"/>
  <c r="P161" i="32"/>
  <c r="W161" i="32" s="1"/>
  <c r="AO159" i="32"/>
  <c r="AV159" i="32" s="1"/>
  <c r="AA159" i="32"/>
  <c r="AR159" i="32" s="1"/>
  <c r="P159" i="32"/>
  <c r="W159" i="32" s="1"/>
  <c r="AO158" i="32"/>
  <c r="AA158" i="32"/>
  <c r="P158" i="32"/>
  <c r="W158" i="32" s="1"/>
  <c r="AO156" i="32"/>
  <c r="AV156" i="32" s="1"/>
  <c r="AA156" i="32"/>
  <c r="AR156" i="32" s="1"/>
  <c r="P156" i="32"/>
  <c r="W156" i="32" s="1"/>
  <c r="AO155" i="32"/>
  <c r="AV155" i="32" s="1"/>
  <c r="AA155" i="32"/>
  <c r="AR155" i="32" s="1"/>
  <c r="P155" i="32"/>
  <c r="W155" i="32" s="1"/>
  <c r="AO153" i="32"/>
  <c r="AA153" i="32"/>
  <c r="P153" i="32"/>
  <c r="W153" i="32" s="1"/>
  <c r="AO151" i="32"/>
  <c r="AV151" i="32" s="1"/>
  <c r="AA151" i="32"/>
  <c r="AR151" i="32" s="1"/>
  <c r="P151" i="32"/>
  <c r="W151" i="32" s="1"/>
  <c r="AO150" i="32"/>
  <c r="AA150" i="32"/>
  <c r="P150" i="32"/>
  <c r="W150" i="32" s="1"/>
  <c r="AO148" i="32"/>
  <c r="AV148" i="32" s="1"/>
  <c r="AA148" i="32"/>
  <c r="AR148" i="32" s="1"/>
  <c r="P148" i="32"/>
  <c r="W148" i="32" s="1"/>
  <c r="AO147" i="32"/>
  <c r="AV147" i="32" s="1"/>
  <c r="AA147" i="32"/>
  <c r="AR147" i="32" s="1"/>
  <c r="P147" i="32"/>
  <c r="W147" i="32" s="1"/>
  <c r="AO146" i="32"/>
  <c r="AV146" i="32" s="1"/>
  <c r="AA146" i="32"/>
  <c r="AR146" i="32" s="1"/>
  <c r="P146" i="32"/>
  <c r="W146" i="32" s="1"/>
  <c r="AO145" i="32"/>
  <c r="AA145" i="32"/>
  <c r="P145" i="32"/>
  <c r="W145" i="32" s="1"/>
  <c r="AO143" i="32"/>
  <c r="AV143" i="32" s="1"/>
  <c r="AA143" i="32"/>
  <c r="AR143" i="32" s="1"/>
  <c r="P143" i="32"/>
  <c r="W143" i="32" s="1"/>
  <c r="AO142" i="32"/>
  <c r="AV142" i="32" s="1"/>
  <c r="AA142" i="32"/>
  <c r="AR142" i="32" s="1"/>
  <c r="P142" i="32"/>
  <c r="W142" i="32" s="1"/>
  <c r="AO141" i="32"/>
  <c r="AV141" i="32" s="1"/>
  <c r="AA141" i="32"/>
  <c r="AR141" i="32" s="1"/>
  <c r="P141" i="32"/>
  <c r="W141" i="32" s="1"/>
  <c r="AO140" i="32"/>
  <c r="AA140" i="32"/>
  <c r="P140" i="32"/>
  <c r="W140" i="32" s="1"/>
  <c r="AO138" i="32"/>
  <c r="AV138" i="32" s="1"/>
  <c r="AA138" i="32"/>
  <c r="AR138" i="32" s="1"/>
  <c r="P138" i="32"/>
  <c r="W138" i="32" s="1"/>
  <c r="AO137" i="32"/>
  <c r="AV137" i="32" s="1"/>
  <c r="AA137" i="32"/>
  <c r="AR137" i="32" s="1"/>
  <c r="P137" i="32"/>
  <c r="W137" i="32" s="1"/>
  <c r="AO136" i="32"/>
  <c r="AV136" i="32" s="1"/>
  <c r="AA136" i="32"/>
  <c r="AR136" i="32" s="1"/>
  <c r="P136" i="32"/>
  <c r="W136" i="32" s="1"/>
  <c r="AO135" i="32"/>
  <c r="AA135" i="32"/>
  <c r="P135" i="32"/>
  <c r="W135" i="32" s="1"/>
  <c r="AO133" i="32"/>
  <c r="AV133" i="32" s="1"/>
  <c r="AA133" i="32"/>
  <c r="AR133" i="32" s="1"/>
  <c r="P133" i="32"/>
  <c r="W133" i="32" s="1"/>
  <c r="AO132" i="32"/>
  <c r="AV132" i="32" s="1"/>
  <c r="AA132" i="32"/>
  <c r="AR132" i="32" s="1"/>
  <c r="P132" i="32"/>
  <c r="W132" i="32" s="1"/>
  <c r="AO131" i="32"/>
  <c r="AV131" i="32" s="1"/>
  <c r="AA131" i="32"/>
  <c r="AR131" i="32" s="1"/>
  <c r="P131" i="32"/>
  <c r="W131" i="32" s="1"/>
  <c r="AO130" i="32"/>
  <c r="AA130" i="32"/>
  <c r="P130" i="32"/>
  <c r="W130" i="32" s="1"/>
  <c r="AO128" i="32"/>
  <c r="AV128" i="32" s="1"/>
  <c r="AA128" i="32"/>
  <c r="AR128" i="32" s="1"/>
  <c r="P128" i="32"/>
  <c r="W128" i="32" s="1"/>
  <c r="AO127" i="32"/>
  <c r="AA127" i="32"/>
  <c r="P127" i="32"/>
  <c r="W127" i="32" s="1"/>
  <c r="AO125" i="32"/>
  <c r="AO126" i="32" s="1"/>
  <c r="AA125" i="32"/>
  <c r="AA126" i="32" s="1"/>
  <c r="P125" i="32"/>
  <c r="W125" i="32" s="1"/>
  <c r="W126" i="32" s="1"/>
  <c r="AO123" i="32"/>
  <c r="AV123" i="32" s="1"/>
  <c r="AA123" i="32"/>
  <c r="AR123" i="32" s="1"/>
  <c r="P123" i="32"/>
  <c r="W123" i="32" s="1"/>
  <c r="AO122" i="32"/>
  <c r="AV122" i="32" s="1"/>
  <c r="AA122" i="32"/>
  <c r="AR122" i="32" s="1"/>
  <c r="P122" i="32"/>
  <c r="W122" i="32" s="1"/>
  <c r="AO120" i="32"/>
  <c r="AV120" i="32" s="1"/>
  <c r="AA120" i="32"/>
  <c r="AR120" i="32" s="1"/>
  <c r="P120" i="32"/>
  <c r="W120" i="32" s="1"/>
  <c r="AO119" i="32"/>
  <c r="AA119" i="32"/>
  <c r="P119" i="32"/>
  <c r="W119" i="32" s="1"/>
  <c r="AO117" i="32"/>
  <c r="AV117" i="32" s="1"/>
  <c r="AA117" i="32"/>
  <c r="AR117" i="32" s="1"/>
  <c r="P117" i="32"/>
  <c r="W117" i="32" s="1"/>
  <c r="AO116" i="32"/>
  <c r="AV116" i="32" s="1"/>
  <c r="AA116" i="32"/>
  <c r="AR116" i="32" s="1"/>
  <c r="P116" i="32"/>
  <c r="W116" i="32" s="1"/>
  <c r="AO115" i="32"/>
  <c r="AV115" i="32" s="1"/>
  <c r="AA115" i="32"/>
  <c r="AR115" i="32" s="1"/>
  <c r="P115" i="32"/>
  <c r="W115" i="32" s="1"/>
  <c r="AO114" i="32"/>
  <c r="AA114" i="32"/>
  <c r="P114" i="32"/>
  <c r="W114" i="32" s="1"/>
  <c r="AO112" i="32"/>
  <c r="AV112" i="32" s="1"/>
  <c r="AA112" i="32"/>
  <c r="AR112" i="32" s="1"/>
  <c r="P112" i="32"/>
  <c r="W112" i="32" s="1"/>
  <c r="AO111" i="32"/>
  <c r="AV111" i="32" s="1"/>
  <c r="AA111" i="32"/>
  <c r="AR111" i="32" s="1"/>
  <c r="P111" i="32"/>
  <c r="W111" i="32" s="1"/>
  <c r="AO110" i="32"/>
  <c r="AA110" i="32"/>
  <c r="P110" i="32"/>
  <c r="W110" i="32" s="1"/>
  <c r="AO108" i="32"/>
  <c r="AV108" i="32" s="1"/>
  <c r="AA108" i="32"/>
  <c r="AR108" i="32" s="1"/>
  <c r="P108" i="32"/>
  <c r="W108" i="32" s="1"/>
  <c r="AO107" i="32"/>
  <c r="AA107" i="32"/>
  <c r="P107" i="32"/>
  <c r="W107" i="32" s="1"/>
  <c r="AO105" i="32"/>
  <c r="AV105" i="32" s="1"/>
  <c r="AA105" i="32"/>
  <c r="AR105" i="32" s="1"/>
  <c r="P105" i="32"/>
  <c r="W105" i="32" s="1"/>
  <c r="AO104" i="32"/>
  <c r="AV104" i="32" s="1"/>
  <c r="AA104" i="32"/>
  <c r="AR104" i="32" s="1"/>
  <c r="P104" i="32"/>
  <c r="W104" i="32" s="1"/>
  <c r="AO103" i="32"/>
  <c r="AA103" i="32"/>
  <c r="P103" i="32"/>
  <c r="W103" i="32" s="1"/>
  <c r="AO102" i="32"/>
  <c r="AA102" i="32"/>
  <c r="P102" i="32"/>
  <c r="W102" i="32" s="1"/>
  <c r="AO100" i="32"/>
  <c r="AV100" i="32" s="1"/>
  <c r="AA100" i="32"/>
  <c r="AR100" i="32" s="1"/>
  <c r="P100" i="32"/>
  <c r="W100" i="32" s="1"/>
  <c r="AO99" i="32"/>
  <c r="AA99" i="32"/>
  <c r="P99" i="32"/>
  <c r="W99" i="32" s="1"/>
  <c r="AO97" i="32"/>
  <c r="AO98" i="32" s="1"/>
  <c r="AA97" i="32"/>
  <c r="AA98" i="32" s="1"/>
  <c r="P97" i="32"/>
  <c r="W97" i="32" s="1"/>
  <c r="AO95" i="32"/>
  <c r="AV95" i="32" s="1"/>
  <c r="AA95" i="32"/>
  <c r="AR95" i="32" s="1"/>
  <c r="P95" i="32"/>
  <c r="W95" i="32" s="1"/>
  <c r="AO94" i="32"/>
  <c r="AV94" i="32" s="1"/>
  <c r="AA94" i="32"/>
  <c r="AR94" i="32" s="1"/>
  <c r="P94" i="32"/>
  <c r="W94" i="32" s="1"/>
  <c r="AO93" i="32"/>
  <c r="AV93" i="32" s="1"/>
  <c r="AA93" i="32"/>
  <c r="AR93" i="32" s="1"/>
  <c r="P93" i="32"/>
  <c r="W93" i="32" s="1"/>
  <c r="AO92" i="32"/>
  <c r="AA92" i="32"/>
  <c r="P92" i="32"/>
  <c r="W92" i="32" s="1"/>
  <c r="AO91" i="32"/>
  <c r="AV91" i="32" s="1"/>
  <c r="AA91" i="32"/>
  <c r="AR91" i="32" s="1"/>
  <c r="P91" i="32"/>
  <c r="W91" i="32" s="1"/>
  <c r="AO90" i="32"/>
  <c r="AV90" i="32" s="1"/>
  <c r="AA90" i="32"/>
  <c r="AR90" i="32" s="1"/>
  <c r="P90" i="32"/>
  <c r="W90" i="32" s="1"/>
  <c r="AO89" i="32"/>
  <c r="AA89" i="32"/>
  <c r="P89" i="32"/>
  <c r="W89" i="32" s="1"/>
  <c r="AO88" i="32"/>
  <c r="AV88" i="32" s="1"/>
  <c r="AA88" i="32"/>
  <c r="AR88" i="32" s="1"/>
  <c r="P88" i="32"/>
  <c r="W88" i="32" s="1"/>
  <c r="AO87" i="32"/>
  <c r="AA87" i="32"/>
  <c r="P87" i="32"/>
  <c r="W87" i="32" s="1"/>
  <c r="AO85" i="32"/>
  <c r="AV85" i="32" s="1"/>
  <c r="AA85" i="32"/>
  <c r="AR85" i="32" s="1"/>
  <c r="P85" i="32"/>
  <c r="W85" i="32" s="1"/>
  <c r="AO84" i="32"/>
  <c r="AV84" i="32" s="1"/>
  <c r="AA84" i="32"/>
  <c r="AR84" i="32" s="1"/>
  <c r="P84" i="32"/>
  <c r="W84" i="32" s="1"/>
  <c r="AO82" i="32"/>
  <c r="AV82" i="32" s="1"/>
  <c r="AA82" i="32"/>
  <c r="AR82" i="32" s="1"/>
  <c r="P82" i="32"/>
  <c r="W82" i="32" s="1"/>
  <c r="AO81" i="32"/>
  <c r="AA81" i="32"/>
  <c r="P81" i="32"/>
  <c r="W81" i="32" s="1"/>
  <c r="AO79" i="32"/>
  <c r="AV79" i="32" s="1"/>
  <c r="AA79" i="32"/>
  <c r="AR79" i="32" s="1"/>
  <c r="P79" i="32"/>
  <c r="W79" i="32" s="1"/>
  <c r="AO78" i="32"/>
  <c r="AV78" i="32" s="1"/>
  <c r="AA78" i="32"/>
  <c r="AR78" i="32" s="1"/>
  <c r="P78" i="32"/>
  <c r="W78" i="32" s="1"/>
  <c r="AO75" i="32"/>
  <c r="AA75" i="32"/>
  <c r="P75" i="32"/>
  <c r="W75" i="32" s="1"/>
  <c r="AO73" i="32"/>
  <c r="AV73" i="32" s="1"/>
  <c r="AA73" i="32"/>
  <c r="AR73" i="32" s="1"/>
  <c r="P73" i="32"/>
  <c r="W73" i="32" s="1"/>
  <c r="AO72" i="32"/>
  <c r="AV72" i="32" s="1"/>
  <c r="AA72" i="32"/>
  <c r="AR72" i="32" s="1"/>
  <c r="P72" i="32"/>
  <c r="W72" i="32" s="1"/>
  <c r="AO71" i="32"/>
  <c r="AV71" i="32" s="1"/>
  <c r="AA71" i="32"/>
  <c r="AR71" i="32" s="1"/>
  <c r="P71" i="32"/>
  <c r="W71" i="32" s="1"/>
  <c r="AO69" i="32"/>
  <c r="AA69" i="32"/>
  <c r="P69" i="32"/>
  <c r="W69" i="32" s="1"/>
  <c r="AO67" i="32"/>
  <c r="AV67" i="32" s="1"/>
  <c r="AA67" i="32"/>
  <c r="AR67" i="32" s="1"/>
  <c r="P67" i="32"/>
  <c r="W67" i="32" s="1"/>
  <c r="AO66" i="32"/>
  <c r="AV66" i="32" s="1"/>
  <c r="AA66" i="32"/>
  <c r="AR66" i="32" s="1"/>
  <c r="P66" i="32"/>
  <c r="W66" i="32" s="1"/>
  <c r="AO64" i="32"/>
  <c r="AV64" i="32" s="1"/>
  <c r="AA64" i="32"/>
  <c r="AR64" i="32" s="1"/>
  <c r="P64" i="32"/>
  <c r="W64" i="32" s="1"/>
  <c r="AO63" i="32"/>
  <c r="AA63" i="32"/>
  <c r="P63" i="32"/>
  <c r="W63" i="32" s="1"/>
  <c r="AO61" i="32"/>
  <c r="AV61" i="32" s="1"/>
  <c r="AA61" i="32"/>
  <c r="AR61" i="32" s="1"/>
  <c r="P61" i="32"/>
  <c r="W61" i="32" s="1"/>
  <c r="AO60" i="32"/>
  <c r="AV60" i="32" s="1"/>
  <c r="AA60" i="32"/>
  <c r="AR60" i="32" s="1"/>
  <c r="P60" i="32"/>
  <c r="W60" i="32" s="1"/>
  <c r="AO58" i="32"/>
  <c r="AV58" i="32" s="1"/>
  <c r="AA58" i="32"/>
  <c r="AR58" i="32" s="1"/>
  <c r="P58" i="32"/>
  <c r="W58" i="32" s="1"/>
  <c r="AO57" i="32"/>
  <c r="AA57" i="32"/>
  <c r="P57" i="32"/>
  <c r="W57" i="32" s="1"/>
  <c r="AO55" i="32"/>
  <c r="AV55" i="32" s="1"/>
  <c r="AA55" i="32"/>
  <c r="AR55" i="32" s="1"/>
  <c r="P55" i="32"/>
  <c r="W55" i="32" s="1"/>
  <c r="AO54" i="32"/>
  <c r="AV54" i="32" s="1"/>
  <c r="AA54" i="32"/>
  <c r="AR54" i="32" s="1"/>
  <c r="P54" i="32"/>
  <c r="W54" i="32" s="1"/>
  <c r="AO53" i="32"/>
  <c r="AV53" i="32" s="1"/>
  <c r="AA53" i="32"/>
  <c r="AR53" i="32" s="1"/>
  <c r="P53" i="32"/>
  <c r="W53" i="32" s="1"/>
  <c r="AO51" i="32"/>
  <c r="AV51" i="32" s="1"/>
  <c r="AA51" i="32"/>
  <c r="AR51" i="32" s="1"/>
  <c r="P51" i="32"/>
  <c r="W51" i="32" s="1"/>
  <c r="AO50" i="32"/>
  <c r="AA50" i="32"/>
  <c r="P50" i="32"/>
  <c r="W50" i="32" s="1"/>
  <c r="AO48" i="32"/>
  <c r="AV48" i="32" s="1"/>
  <c r="AA48" i="32"/>
  <c r="AR48" i="32" s="1"/>
  <c r="P48" i="32"/>
  <c r="W48" i="32" s="1"/>
  <c r="AO47" i="32"/>
  <c r="AV47" i="32" s="1"/>
  <c r="AA47" i="32"/>
  <c r="AR47" i="32" s="1"/>
  <c r="P47" i="32"/>
  <c r="W47" i="32" s="1"/>
  <c r="AO46" i="32"/>
  <c r="AA46" i="32"/>
  <c r="AR46" i="32" s="1"/>
  <c r="P46" i="32"/>
  <c r="W46" i="32" s="1"/>
  <c r="AO44" i="32"/>
  <c r="AV44" i="32" s="1"/>
  <c r="AA44" i="32"/>
  <c r="AR44" i="32" s="1"/>
  <c r="P44" i="32"/>
  <c r="W44" i="32" s="1"/>
  <c r="AO43" i="32"/>
  <c r="AA43" i="32"/>
  <c r="P43" i="32"/>
  <c r="W43" i="32" s="1"/>
  <c r="AO41" i="32"/>
  <c r="AA41" i="32"/>
  <c r="P41" i="32"/>
  <c r="W41" i="32" s="1"/>
  <c r="AO40" i="32"/>
  <c r="AV40" i="32" s="1"/>
  <c r="AA40" i="32"/>
  <c r="AR40" i="32" s="1"/>
  <c r="P40" i="32"/>
  <c r="W40" i="32" s="1"/>
  <c r="AO38" i="32"/>
  <c r="AA38" i="32"/>
  <c r="P38" i="32"/>
  <c r="W38" i="32" s="1"/>
  <c r="AO37" i="32"/>
  <c r="AA37" i="32"/>
  <c r="P37" i="32"/>
  <c r="W37" i="32" s="1"/>
  <c r="AO35" i="32"/>
  <c r="AA35" i="32"/>
  <c r="AR35" i="32" s="1"/>
  <c r="P35" i="32"/>
  <c r="W35" i="32" s="1"/>
  <c r="AO34" i="32"/>
  <c r="AA34" i="32"/>
  <c r="P34" i="32"/>
  <c r="W34" i="32" s="1"/>
  <c r="AO32" i="32"/>
  <c r="AV32" i="32" s="1"/>
  <c r="AA32" i="32"/>
  <c r="AR32" i="32" s="1"/>
  <c r="P32" i="32"/>
  <c r="W32" i="32" s="1"/>
  <c r="AO31" i="32"/>
  <c r="AA31" i="32"/>
  <c r="P31" i="32"/>
  <c r="W31" i="32" s="1"/>
  <c r="AO29" i="32"/>
  <c r="AV29" i="32" s="1"/>
  <c r="AA29" i="32"/>
  <c r="AR29" i="32" s="1"/>
  <c r="P29" i="32"/>
  <c r="W29" i="32" s="1"/>
  <c r="AO28" i="32"/>
  <c r="AA28" i="32"/>
  <c r="P28" i="32"/>
  <c r="W28" i="32" s="1"/>
  <c r="AO26" i="32"/>
  <c r="AV26" i="32" s="1"/>
  <c r="AA26" i="32"/>
  <c r="AR26" i="32" s="1"/>
  <c r="P26" i="32"/>
  <c r="W26" i="32" s="1"/>
  <c r="AO25" i="32"/>
  <c r="AA25" i="32"/>
  <c r="P25" i="32"/>
  <c r="W25" i="32" s="1"/>
  <c r="AO23" i="32"/>
  <c r="AV23" i="32" s="1"/>
  <c r="AA23" i="32"/>
  <c r="AR23" i="32" s="1"/>
  <c r="P23" i="32"/>
  <c r="W23" i="32" s="1"/>
  <c r="AO22" i="32"/>
  <c r="AV22" i="32" s="1"/>
  <c r="AA22" i="32"/>
  <c r="AR22" i="32" s="1"/>
  <c r="P22" i="32"/>
  <c r="W22" i="32" s="1"/>
  <c r="AO21" i="32"/>
  <c r="AA21" i="32"/>
  <c r="P21" i="32"/>
  <c r="W21" i="32" s="1"/>
  <c r="AO19" i="32"/>
  <c r="AV19" i="32" s="1"/>
  <c r="AA19" i="32"/>
  <c r="AR19" i="32" s="1"/>
  <c r="P19" i="32"/>
  <c r="W19" i="32" s="1"/>
  <c r="AO18" i="32"/>
  <c r="AV18" i="32" s="1"/>
  <c r="AA18" i="32"/>
  <c r="AR18" i="32" s="1"/>
  <c r="P18" i="32"/>
  <c r="W18" i="32" s="1"/>
  <c r="AO17" i="32"/>
  <c r="AA17" i="32"/>
  <c r="P17" i="32"/>
  <c r="W17" i="32" s="1"/>
  <c r="AO15" i="32"/>
  <c r="AV15" i="32" s="1"/>
  <c r="AA15" i="32"/>
  <c r="AR15" i="32" s="1"/>
  <c r="P15" i="32"/>
  <c r="W15" i="32" s="1"/>
  <c r="AO14" i="32"/>
  <c r="AA14" i="32"/>
  <c r="P14" i="32"/>
  <c r="W14" i="32" s="1"/>
  <c r="AG60" i="31"/>
  <c r="AG56" i="31"/>
  <c r="AG54" i="31"/>
  <c r="AG49" i="31"/>
  <c r="AG44" i="31"/>
  <c r="AG41" i="31"/>
  <c r="AG36" i="31"/>
  <c r="AG34" i="31"/>
  <c r="AG28" i="31"/>
  <c r="AG22" i="31"/>
  <c r="AG20" i="31"/>
  <c r="AG17" i="31"/>
  <c r="AG14" i="31"/>
  <c r="AN60" i="31"/>
  <c r="AM60" i="31"/>
  <c r="AL60" i="31"/>
  <c r="AK60" i="31"/>
  <c r="AJ60" i="31"/>
  <c r="AI60" i="31"/>
  <c r="V60" i="31"/>
  <c r="U60" i="31"/>
  <c r="T60" i="31"/>
  <c r="S60" i="31"/>
  <c r="R60" i="31"/>
  <c r="AN56" i="31"/>
  <c r="AM56" i="31"/>
  <c r="AL56" i="31"/>
  <c r="AK56" i="31"/>
  <c r="AJ56" i="31"/>
  <c r="AI56" i="31"/>
  <c r="V56" i="31"/>
  <c r="U56" i="31"/>
  <c r="T56" i="31"/>
  <c r="S56" i="31"/>
  <c r="R56" i="31"/>
  <c r="AN54" i="31"/>
  <c r="AM54" i="31"/>
  <c r="AL54" i="31"/>
  <c r="AK54" i="31"/>
  <c r="AJ54" i="31"/>
  <c r="AI54" i="31"/>
  <c r="V54" i="31"/>
  <c r="U54" i="31"/>
  <c r="T54" i="31"/>
  <c r="S54" i="31"/>
  <c r="R54" i="31"/>
  <c r="AN49" i="31"/>
  <c r="AM49" i="31"/>
  <c r="AL49" i="31"/>
  <c r="AK49" i="31"/>
  <c r="AJ49" i="31"/>
  <c r="AI49" i="31"/>
  <c r="V49" i="31"/>
  <c r="U49" i="31"/>
  <c r="T49" i="31"/>
  <c r="S49" i="31"/>
  <c r="R49" i="31"/>
  <c r="AN44" i="31"/>
  <c r="AM44" i="31"/>
  <c r="AL44" i="31"/>
  <c r="AK44" i="31"/>
  <c r="AJ44" i="31"/>
  <c r="AI44" i="31"/>
  <c r="V44" i="31"/>
  <c r="U44" i="31"/>
  <c r="T44" i="31"/>
  <c r="S44" i="31"/>
  <c r="R44" i="31"/>
  <c r="AN41" i="31"/>
  <c r="AM41" i="31"/>
  <c r="AL41" i="31"/>
  <c r="AK41" i="31"/>
  <c r="AJ41" i="31"/>
  <c r="AI41" i="31"/>
  <c r="V41" i="31"/>
  <c r="U41" i="31"/>
  <c r="T41" i="31"/>
  <c r="S41" i="31"/>
  <c r="R41" i="31"/>
  <c r="AN36" i="31"/>
  <c r="AM36" i="31"/>
  <c r="AL36" i="31"/>
  <c r="AK36" i="31"/>
  <c r="AJ36" i="31"/>
  <c r="AI36" i="31"/>
  <c r="V36" i="31"/>
  <c r="U36" i="31"/>
  <c r="T36" i="31"/>
  <c r="S36" i="31"/>
  <c r="R36" i="31"/>
  <c r="AN34" i="31"/>
  <c r="AM34" i="31"/>
  <c r="AL34" i="31"/>
  <c r="AK34" i="31"/>
  <c r="AJ34" i="31"/>
  <c r="AI34" i="31"/>
  <c r="V34" i="31"/>
  <c r="U34" i="31"/>
  <c r="T34" i="31"/>
  <c r="S34" i="31"/>
  <c r="R34" i="31"/>
  <c r="AN28" i="31"/>
  <c r="AM28" i="31"/>
  <c r="AL28" i="31"/>
  <c r="AK28" i="31"/>
  <c r="AJ28" i="31"/>
  <c r="AI28" i="31"/>
  <c r="V28" i="31"/>
  <c r="U28" i="31"/>
  <c r="T28" i="31"/>
  <c r="S28" i="31"/>
  <c r="R28" i="31"/>
  <c r="AN22" i="31"/>
  <c r="AM22" i="31"/>
  <c r="AL22" i="31"/>
  <c r="AK22" i="31"/>
  <c r="AJ22" i="31"/>
  <c r="AI22" i="31"/>
  <c r="V22" i="31"/>
  <c r="U22" i="31"/>
  <c r="T22" i="31"/>
  <c r="S22" i="31"/>
  <c r="R22" i="31"/>
  <c r="AN20" i="31"/>
  <c r="AM20" i="31"/>
  <c r="AL20" i="31"/>
  <c r="AK20" i="31"/>
  <c r="AJ20" i="31"/>
  <c r="AI20" i="31"/>
  <c r="V20" i="31"/>
  <c r="U20" i="31"/>
  <c r="T20" i="31"/>
  <c r="S20" i="31"/>
  <c r="R20" i="31"/>
  <c r="AN17" i="31"/>
  <c r="AM17" i="31"/>
  <c r="AL17" i="31"/>
  <c r="AK17" i="31"/>
  <c r="AJ17" i="31"/>
  <c r="AI17" i="31"/>
  <c r="V17" i="31"/>
  <c r="U17" i="31"/>
  <c r="T17" i="31"/>
  <c r="S17" i="31"/>
  <c r="R17" i="31"/>
  <c r="AN14" i="31"/>
  <c r="AM14" i="31"/>
  <c r="AL14" i="31"/>
  <c r="AK14" i="31"/>
  <c r="AJ14" i="31"/>
  <c r="AI14" i="31"/>
  <c r="V14" i="31"/>
  <c r="U14" i="31"/>
  <c r="T14" i="31"/>
  <c r="S14" i="31"/>
  <c r="R14" i="31"/>
  <c r="P13" i="31"/>
  <c r="W13" i="31" s="1"/>
  <c r="AA13" i="31"/>
  <c r="AO13" i="31"/>
  <c r="P15" i="31"/>
  <c r="W15" i="31" s="1"/>
  <c r="AA15" i="31"/>
  <c r="AO15" i="31"/>
  <c r="P16" i="31"/>
  <c r="W16" i="31" s="1"/>
  <c r="AA16" i="31"/>
  <c r="AR16" i="31" s="1"/>
  <c r="AO16" i="31"/>
  <c r="P18" i="31"/>
  <c r="W18" i="31" s="1"/>
  <c r="AA18" i="31"/>
  <c r="AO18" i="31"/>
  <c r="P19" i="31"/>
  <c r="W19" i="31" s="1"/>
  <c r="AA19" i="31"/>
  <c r="AR19" i="31" s="1"/>
  <c r="AO19" i="31"/>
  <c r="AV19" i="31" s="1"/>
  <c r="P21" i="31"/>
  <c r="W21" i="31" s="1"/>
  <c r="W22" i="31" s="1"/>
  <c r="AA21" i="31"/>
  <c r="AA22" i="31" s="1"/>
  <c r="AO21" i="31"/>
  <c r="AO22" i="31" s="1"/>
  <c r="P23" i="31"/>
  <c r="W23" i="31" s="1"/>
  <c r="AA23" i="31"/>
  <c r="AO23" i="31"/>
  <c r="P24" i="31"/>
  <c r="W24" i="31" s="1"/>
  <c r="AA24" i="31"/>
  <c r="AR24" i="31" s="1"/>
  <c r="AO24" i="31"/>
  <c r="P26" i="31"/>
  <c r="W26" i="31" s="1"/>
  <c r="AA26" i="31"/>
  <c r="AR26" i="31" s="1"/>
  <c r="AO26" i="31"/>
  <c r="AV26" i="31" s="1"/>
  <c r="P27" i="31"/>
  <c r="W27" i="31" s="1"/>
  <c r="AA27" i="31"/>
  <c r="AO27" i="31"/>
  <c r="P29" i="31"/>
  <c r="W29" i="31" s="1"/>
  <c r="AA29" i="31"/>
  <c r="AO29" i="31"/>
  <c r="P30" i="31"/>
  <c r="W30" i="31" s="1"/>
  <c r="AA30" i="31"/>
  <c r="AO30" i="31"/>
  <c r="AV30" i="31" s="1"/>
  <c r="P32" i="31"/>
  <c r="W32" i="31" s="1"/>
  <c r="AA32" i="31"/>
  <c r="AR32" i="31" s="1"/>
  <c r="AO32" i="31"/>
  <c r="AV32" i="31" s="1"/>
  <c r="P33" i="31"/>
  <c r="W33" i="31" s="1"/>
  <c r="AA33" i="31"/>
  <c r="AO33" i="31"/>
  <c r="AV33" i="31" s="1"/>
  <c r="P35" i="31"/>
  <c r="W35" i="31" s="1"/>
  <c r="W36" i="31" s="1"/>
  <c r="AA35" i="31"/>
  <c r="AA36" i="31" s="1"/>
  <c r="AO35" i="31"/>
  <c r="AO36" i="31" s="1"/>
  <c r="P37" i="31"/>
  <c r="W37" i="31" s="1"/>
  <c r="AA37" i="31"/>
  <c r="AO37" i="31"/>
  <c r="P38" i="31"/>
  <c r="W38" i="31" s="1"/>
  <c r="AA38" i="31"/>
  <c r="AO38" i="31"/>
  <c r="P39" i="31"/>
  <c r="W39" i="31" s="1"/>
  <c r="AA39" i="31"/>
  <c r="AR39" i="31" s="1"/>
  <c r="AO39" i="31"/>
  <c r="AV39" i="31" s="1"/>
  <c r="P40" i="31"/>
  <c r="W40" i="31" s="1"/>
  <c r="AA40" i="31"/>
  <c r="AR40" i="31" s="1"/>
  <c r="AO40" i="31"/>
  <c r="P42" i="31"/>
  <c r="W42" i="31" s="1"/>
  <c r="AA42" i="31"/>
  <c r="AO42" i="31"/>
  <c r="P43" i="31"/>
  <c r="W43" i="31" s="1"/>
  <c r="AA43" i="31"/>
  <c r="AR43" i="31" s="1"/>
  <c r="AO43" i="31"/>
  <c r="AV43" i="31" s="1"/>
  <c r="P45" i="31"/>
  <c r="W45" i="31" s="1"/>
  <c r="AA45" i="31"/>
  <c r="AO45" i="31"/>
  <c r="P47" i="31"/>
  <c r="W47" i="31" s="1"/>
  <c r="AA47" i="31"/>
  <c r="AR47" i="31" s="1"/>
  <c r="AO47" i="31"/>
  <c r="AV47" i="31" s="1"/>
  <c r="P48" i="31"/>
  <c r="W48" i="31" s="1"/>
  <c r="AF48" i="31" s="1"/>
  <c r="AA48" i="31"/>
  <c r="AR48" i="31" s="1"/>
  <c r="AO48" i="31"/>
  <c r="AV48" i="31" s="1"/>
  <c r="P50" i="31"/>
  <c r="W50" i="31" s="1"/>
  <c r="AA50" i="31"/>
  <c r="AO50" i="31"/>
  <c r="P51" i="31"/>
  <c r="W51" i="31" s="1"/>
  <c r="AA51" i="31"/>
  <c r="AR51" i="31" s="1"/>
  <c r="AO51" i="31"/>
  <c r="AV51" i="31" s="1"/>
  <c r="P52" i="31"/>
  <c r="W52" i="31" s="1"/>
  <c r="AA52" i="31"/>
  <c r="AR52" i="31" s="1"/>
  <c r="AO52" i="31"/>
  <c r="P53" i="31"/>
  <c r="W53" i="31" s="1"/>
  <c r="AA53" i="31"/>
  <c r="AR53" i="31" s="1"/>
  <c r="AO53" i="31"/>
  <c r="AV53" i="31" s="1"/>
  <c r="P55" i="31"/>
  <c r="W55" i="31" s="1"/>
  <c r="W56" i="31" s="1"/>
  <c r="AA55" i="31"/>
  <c r="AA56" i="31" s="1"/>
  <c r="AO55" i="31"/>
  <c r="AO56" i="31" s="1"/>
  <c r="P57" i="31"/>
  <c r="W57" i="31" s="1"/>
  <c r="AA57" i="31"/>
  <c r="AO57" i="31"/>
  <c r="P58" i="31"/>
  <c r="W58" i="31" s="1"/>
  <c r="AA58" i="31"/>
  <c r="AR58" i="31" s="1"/>
  <c r="AO58" i="31"/>
  <c r="AV58" i="31" s="1"/>
  <c r="P59" i="31"/>
  <c r="W59" i="31" s="1"/>
  <c r="AA59" i="31"/>
  <c r="AR59" i="31" s="1"/>
  <c r="AO59" i="31"/>
  <c r="AV59" i="31" s="1"/>
  <c r="AN84" i="30"/>
  <c r="AM84" i="30"/>
  <c r="AL84" i="30"/>
  <c r="AK84" i="30"/>
  <c r="AJ84" i="30"/>
  <c r="AI84" i="30"/>
  <c r="AG84" i="30"/>
  <c r="V84" i="30"/>
  <c r="U84" i="30"/>
  <c r="T84" i="30"/>
  <c r="S84" i="30"/>
  <c r="R84" i="30"/>
  <c r="AN79" i="30"/>
  <c r="AM79" i="30"/>
  <c r="AL79" i="30"/>
  <c r="AK79" i="30"/>
  <c r="AJ79" i="30"/>
  <c r="AI79" i="30"/>
  <c r="AG79" i="30"/>
  <c r="V79" i="30"/>
  <c r="U79" i="30"/>
  <c r="T79" i="30"/>
  <c r="S79" i="30"/>
  <c r="R79" i="30"/>
  <c r="AN73" i="30"/>
  <c r="AM73" i="30"/>
  <c r="AL73" i="30"/>
  <c r="AK73" i="30"/>
  <c r="AJ73" i="30"/>
  <c r="AI73" i="30"/>
  <c r="AG73" i="30"/>
  <c r="V73" i="30"/>
  <c r="U73" i="30"/>
  <c r="T73" i="30"/>
  <c r="S73" i="30"/>
  <c r="R73" i="30"/>
  <c r="AN70" i="30"/>
  <c r="AM70" i="30"/>
  <c r="AL70" i="30"/>
  <c r="AK70" i="30"/>
  <c r="AJ70" i="30"/>
  <c r="AI70" i="30"/>
  <c r="AG70" i="30"/>
  <c r="V70" i="30"/>
  <c r="U70" i="30"/>
  <c r="T70" i="30"/>
  <c r="S70" i="30"/>
  <c r="R70" i="30"/>
  <c r="AN64" i="30"/>
  <c r="AM64" i="30"/>
  <c r="AL64" i="30"/>
  <c r="AK64" i="30"/>
  <c r="AJ64" i="30"/>
  <c r="AI64" i="30"/>
  <c r="AG64" i="30"/>
  <c r="V64" i="30"/>
  <c r="U64" i="30"/>
  <c r="T64" i="30"/>
  <c r="S64" i="30"/>
  <c r="R64" i="30"/>
  <c r="AN61" i="30"/>
  <c r="AM61" i="30"/>
  <c r="AL61" i="30"/>
  <c r="AK61" i="30"/>
  <c r="AJ61" i="30"/>
  <c r="AI61" i="30"/>
  <c r="AG61" i="30"/>
  <c r="V61" i="30"/>
  <c r="U61" i="30"/>
  <c r="T61" i="30"/>
  <c r="S61" i="30"/>
  <c r="R61" i="30"/>
  <c r="AN57" i="30"/>
  <c r="AM57" i="30"/>
  <c r="AL57" i="30"/>
  <c r="AK57" i="30"/>
  <c r="AJ57" i="30"/>
  <c r="AI57" i="30"/>
  <c r="AG57" i="30"/>
  <c r="V57" i="30"/>
  <c r="U57" i="30"/>
  <c r="T57" i="30"/>
  <c r="S57" i="30"/>
  <c r="R57" i="30"/>
  <c r="AN54" i="30"/>
  <c r="AM54" i="30"/>
  <c r="AL54" i="30"/>
  <c r="AK54" i="30"/>
  <c r="AJ54" i="30"/>
  <c r="AI54" i="30"/>
  <c r="AG54" i="30"/>
  <c r="V54" i="30"/>
  <c r="U54" i="30"/>
  <c r="T54" i="30"/>
  <c r="S54" i="30"/>
  <c r="R54" i="30"/>
  <c r="AN49" i="30"/>
  <c r="AM49" i="30"/>
  <c r="AL49" i="30"/>
  <c r="AK49" i="30"/>
  <c r="AJ49" i="30"/>
  <c r="AI49" i="30"/>
  <c r="AG49" i="30"/>
  <c r="V49" i="30"/>
  <c r="U49" i="30"/>
  <c r="T49" i="30"/>
  <c r="S49" i="30"/>
  <c r="R49" i="30"/>
  <c r="AN45" i="30"/>
  <c r="AM45" i="30"/>
  <c r="AL45" i="30"/>
  <c r="AK45" i="30"/>
  <c r="AJ45" i="30"/>
  <c r="AI45" i="30"/>
  <c r="AG45" i="30"/>
  <c r="V45" i="30"/>
  <c r="U45" i="30"/>
  <c r="T45" i="30"/>
  <c r="S45" i="30"/>
  <c r="R45" i="30"/>
  <c r="AN42" i="30"/>
  <c r="AM42" i="30"/>
  <c r="AL42" i="30"/>
  <c r="AK42" i="30"/>
  <c r="AJ42" i="30"/>
  <c r="AI42" i="30"/>
  <c r="AG42" i="30"/>
  <c r="V42" i="30"/>
  <c r="U42" i="30"/>
  <c r="T42" i="30"/>
  <c r="S42" i="30"/>
  <c r="R42" i="30"/>
  <c r="AN35" i="30"/>
  <c r="AM35" i="30"/>
  <c r="AL35" i="30"/>
  <c r="AK35" i="30"/>
  <c r="AJ35" i="30"/>
  <c r="AI35" i="30"/>
  <c r="AG35" i="30"/>
  <c r="V35" i="30"/>
  <c r="U35" i="30"/>
  <c r="T35" i="30"/>
  <c r="S35" i="30"/>
  <c r="R35" i="30"/>
  <c r="AN30" i="30"/>
  <c r="AM30" i="30"/>
  <c r="AL30" i="30"/>
  <c r="AK30" i="30"/>
  <c r="AJ30" i="30"/>
  <c r="AI30" i="30"/>
  <c r="AG30" i="30"/>
  <c r="V30" i="30"/>
  <c r="U30" i="30"/>
  <c r="T30" i="30"/>
  <c r="S30" i="30"/>
  <c r="R30" i="30"/>
  <c r="AN28" i="30"/>
  <c r="AM28" i="30"/>
  <c r="AL28" i="30"/>
  <c r="AK28" i="30"/>
  <c r="AJ28" i="30"/>
  <c r="AI28" i="30"/>
  <c r="AG28" i="30"/>
  <c r="V28" i="30"/>
  <c r="U28" i="30"/>
  <c r="T28" i="30"/>
  <c r="S28" i="30"/>
  <c r="R28" i="30"/>
  <c r="AN22" i="30"/>
  <c r="AM22" i="30"/>
  <c r="AL22" i="30"/>
  <c r="AK22" i="30"/>
  <c r="AJ22" i="30"/>
  <c r="AI22" i="30"/>
  <c r="AG22" i="30"/>
  <c r="V22" i="30"/>
  <c r="U22" i="30"/>
  <c r="T22" i="30"/>
  <c r="S22" i="30"/>
  <c r="R22" i="30"/>
  <c r="AN16" i="30"/>
  <c r="AM16" i="30"/>
  <c r="AL16" i="30"/>
  <c r="AK16" i="30"/>
  <c r="AJ16" i="30"/>
  <c r="AI16" i="30"/>
  <c r="AG16" i="30"/>
  <c r="V16" i="30"/>
  <c r="U16" i="30"/>
  <c r="T16" i="30"/>
  <c r="S16" i="30"/>
  <c r="R16" i="30"/>
  <c r="AN14" i="30"/>
  <c r="AM14" i="30"/>
  <c r="AL14" i="30"/>
  <c r="AK14" i="30"/>
  <c r="AJ14" i="30"/>
  <c r="AI14" i="30"/>
  <c r="AG14" i="30"/>
  <c r="V14" i="30"/>
  <c r="U14" i="30"/>
  <c r="T14" i="30"/>
  <c r="S14" i="30"/>
  <c r="R14" i="30"/>
  <c r="AO83" i="30"/>
  <c r="AV83" i="30" s="1"/>
  <c r="AA83" i="30"/>
  <c r="AR83" i="30" s="1"/>
  <c r="P83" i="30"/>
  <c r="W83" i="30" s="1"/>
  <c r="AO82" i="30"/>
  <c r="AV82" i="30" s="1"/>
  <c r="AA82" i="30"/>
  <c r="AR82" i="30" s="1"/>
  <c r="P82" i="30"/>
  <c r="W82" i="30" s="1"/>
  <c r="AO81" i="30"/>
  <c r="AV81" i="30" s="1"/>
  <c r="AA81" i="30"/>
  <c r="AR81" i="30" s="1"/>
  <c r="P81" i="30"/>
  <c r="W81" i="30" s="1"/>
  <c r="AO80" i="30"/>
  <c r="AA80" i="30"/>
  <c r="P80" i="30"/>
  <c r="W80" i="30" s="1"/>
  <c r="AO78" i="30"/>
  <c r="AV78" i="30" s="1"/>
  <c r="AA78" i="30"/>
  <c r="AR78" i="30" s="1"/>
  <c r="P78" i="30"/>
  <c r="W78" i="30" s="1"/>
  <c r="AO77" i="30"/>
  <c r="AV77" i="30" s="1"/>
  <c r="AA77" i="30"/>
  <c r="AR77" i="30" s="1"/>
  <c r="P77" i="30"/>
  <c r="W77" i="30" s="1"/>
  <c r="AO75" i="30"/>
  <c r="AA75" i="30"/>
  <c r="AR75" i="30" s="1"/>
  <c r="P75" i="30"/>
  <c r="W75" i="30" s="1"/>
  <c r="AO74" i="30"/>
  <c r="AA74" i="30"/>
  <c r="P74" i="30"/>
  <c r="W74" i="30" s="1"/>
  <c r="AO72" i="30"/>
  <c r="AV72" i="30" s="1"/>
  <c r="AA72" i="30"/>
  <c r="AR72" i="30" s="1"/>
  <c r="P72" i="30"/>
  <c r="W72" i="30" s="1"/>
  <c r="AO71" i="30"/>
  <c r="AA71" i="30"/>
  <c r="P71" i="30"/>
  <c r="W71" i="30" s="1"/>
  <c r="AO69" i="30"/>
  <c r="AV69" i="30" s="1"/>
  <c r="AA69" i="30"/>
  <c r="AR69" i="30" s="1"/>
  <c r="P69" i="30"/>
  <c r="W69" i="30" s="1"/>
  <c r="AO68" i="30"/>
  <c r="AV68" i="30" s="1"/>
  <c r="AA68" i="30"/>
  <c r="AR68" i="30" s="1"/>
  <c r="P68" i="30"/>
  <c r="W68" i="30" s="1"/>
  <c r="AO65" i="30"/>
  <c r="AA65" i="30"/>
  <c r="P65" i="30"/>
  <c r="W65" i="30" s="1"/>
  <c r="AO63" i="30"/>
  <c r="AV63" i="30" s="1"/>
  <c r="AA63" i="30"/>
  <c r="AR63" i="30" s="1"/>
  <c r="P63" i="30"/>
  <c r="W63" i="30" s="1"/>
  <c r="AO62" i="30"/>
  <c r="AA62" i="30"/>
  <c r="P62" i="30"/>
  <c r="W62" i="30" s="1"/>
  <c r="AO60" i="30"/>
  <c r="AV60" i="30" s="1"/>
  <c r="AA60" i="30"/>
  <c r="AR60" i="30" s="1"/>
  <c r="P60" i="30"/>
  <c r="W60" i="30" s="1"/>
  <c r="AO59" i="30"/>
  <c r="AV59" i="30" s="1"/>
  <c r="AA59" i="30"/>
  <c r="AR59" i="30" s="1"/>
  <c r="P59" i="30"/>
  <c r="W59" i="30" s="1"/>
  <c r="AO58" i="30"/>
  <c r="AA58" i="30"/>
  <c r="P58" i="30"/>
  <c r="W58" i="30" s="1"/>
  <c r="AO56" i="30"/>
  <c r="AA56" i="30"/>
  <c r="AR56" i="30" s="1"/>
  <c r="P56" i="30"/>
  <c r="W56" i="30" s="1"/>
  <c r="AO55" i="30"/>
  <c r="AA55" i="30"/>
  <c r="P55" i="30"/>
  <c r="W55" i="30" s="1"/>
  <c r="AO53" i="30"/>
  <c r="AV53" i="30" s="1"/>
  <c r="AA53" i="30"/>
  <c r="AR53" i="30" s="1"/>
  <c r="P53" i="30"/>
  <c r="W53" i="30" s="1"/>
  <c r="AO52" i="30"/>
  <c r="AV52" i="30" s="1"/>
  <c r="AA52" i="30"/>
  <c r="AR52" i="30" s="1"/>
  <c r="P52" i="30"/>
  <c r="W52" i="30" s="1"/>
  <c r="AO51" i="30"/>
  <c r="AA51" i="30"/>
  <c r="AR51" i="30" s="1"/>
  <c r="P51" i="30"/>
  <c r="W51" i="30" s="1"/>
  <c r="AO50" i="30"/>
  <c r="AA50" i="30"/>
  <c r="P50" i="30"/>
  <c r="W50" i="30" s="1"/>
  <c r="AO48" i="30"/>
  <c r="AV48" i="30" s="1"/>
  <c r="AA48" i="30"/>
  <c r="AR48" i="30" s="1"/>
  <c r="P48" i="30"/>
  <c r="W48" i="30" s="1"/>
  <c r="AO47" i="30"/>
  <c r="AV47" i="30" s="1"/>
  <c r="AA47" i="30"/>
  <c r="AR47" i="30" s="1"/>
  <c r="P47" i="30"/>
  <c r="W47" i="30" s="1"/>
  <c r="AO46" i="30"/>
  <c r="AA46" i="30"/>
  <c r="P46" i="30"/>
  <c r="W46" i="30" s="1"/>
  <c r="AO44" i="30"/>
  <c r="AV44" i="30" s="1"/>
  <c r="AA44" i="30"/>
  <c r="P44" i="30"/>
  <c r="W44" i="30" s="1"/>
  <c r="AO43" i="30"/>
  <c r="AA43" i="30"/>
  <c r="P43" i="30"/>
  <c r="W43" i="30" s="1"/>
  <c r="AO41" i="30"/>
  <c r="AV41" i="30" s="1"/>
  <c r="AA41" i="30"/>
  <c r="AR41" i="30" s="1"/>
  <c r="P41" i="30"/>
  <c r="W41" i="30" s="1"/>
  <c r="AO40" i="30"/>
  <c r="AV40" i="30" s="1"/>
  <c r="AA40" i="30"/>
  <c r="AR40" i="30" s="1"/>
  <c r="P40" i="30"/>
  <c r="W40" i="30" s="1"/>
  <c r="AO38" i="30"/>
  <c r="AA38" i="30"/>
  <c r="AR38" i="30" s="1"/>
  <c r="P38" i="30"/>
  <c r="W38" i="30" s="1"/>
  <c r="AO37" i="30"/>
  <c r="AV37" i="30" s="1"/>
  <c r="AA37" i="30"/>
  <c r="AR37" i="30" s="1"/>
  <c r="P37" i="30"/>
  <c r="W37" i="30" s="1"/>
  <c r="AO36" i="30"/>
  <c r="AA36" i="30"/>
  <c r="P36" i="30"/>
  <c r="W36" i="30" s="1"/>
  <c r="AO34" i="30"/>
  <c r="AA34" i="30"/>
  <c r="AR34" i="30" s="1"/>
  <c r="P34" i="30"/>
  <c r="W34" i="30" s="1"/>
  <c r="AO33" i="30"/>
  <c r="AV33" i="30" s="1"/>
  <c r="AA33" i="30"/>
  <c r="P33" i="30"/>
  <c r="W33" i="30" s="1"/>
  <c r="AO32" i="30"/>
  <c r="AA32" i="30"/>
  <c r="P32" i="30"/>
  <c r="W32" i="30" s="1"/>
  <c r="AO31" i="30"/>
  <c r="AA31" i="30"/>
  <c r="P31" i="30"/>
  <c r="W31" i="30" s="1"/>
  <c r="AO29" i="30"/>
  <c r="AO30" i="30" s="1"/>
  <c r="AA29" i="30"/>
  <c r="AA30" i="30" s="1"/>
  <c r="P29" i="30"/>
  <c r="W29" i="30" s="1"/>
  <c r="W30" i="30" s="1"/>
  <c r="AO27" i="30"/>
  <c r="AV27" i="30" s="1"/>
  <c r="AA27" i="30"/>
  <c r="AR27" i="30" s="1"/>
  <c r="P27" i="30"/>
  <c r="W27" i="30" s="1"/>
  <c r="AO26" i="30"/>
  <c r="AV26" i="30" s="1"/>
  <c r="AA26" i="30"/>
  <c r="AR26" i="30" s="1"/>
  <c r="P26" i="30"/>
  <c r="W26" i="30" s="1"/>
  <c r="AO24" i="30"/>
  <c r="AV24" i="30" s="1"/>
  <c r="AA24" i="30"/>
  <c r="AR24" i="30" s="1"/>
  <c r="P24" i="30"/>
  <c r="W24" i="30" s="1"/>
  <c r="AO23" i="30"/>
  <c r="AA23" i="30"/>
  <c r="P23" i="30"/>
  <c r="W23" i="30" s="1"/>
  <c r="AO21" i="30"/>
  <c r="AV21" i="30" s="1"/>
  <c r="AA21" i="30"/>
  <c r="P21" i="30"/>
  <c r="W21" i="30" s="1"/>
  <c r="AO20" i="30"/>
  <c r="AA20" i="30"/>
  <c r="P20" i="30"/>
  <c r="W20" i="30" s="1"/>
  <c r="AO19" i="30"/>
  <c r="AV19" i="30" s="1"/>
  <c r="AA19" i="30"/>
  <c r="AR19" i="30" s="1"/>
  <c r="P19" i="30"/>
  <c r="W19" i="30" s="1"/>
  <c r="AO18" i="30"/>
  <c r="AV18" i="30" s="1"/>
  <c r="AA18" i="30"/>
  <c r="AR18" i="30" s="1"/>
  <c r="P18" i="30"/>
  <c r="W18" i="30" s="1"/>
  <c r="AO17" i="30"/>
  <c r="AA17" i="30"/>
  <c r="P17" i="30"/>
  <c r="W17" i="30" s="1"/>
  <c r="AO15" i="30"/>
  <c r="AO16" i="30" s="1"/>
  <c r="AA15" i="30"/>
  <c r="AA16" i="30" s="1"/>
  <c r="P15" i="30"/>
  <c r="W15" i="30" s="1"/>
  <c r="W16" i="30" s="1"/>
  <c r="AO13" i="30"/>
  <c r="AV13" i="30" s="1"/>
  <c r="AA13" i="30"/>
  <c r="AR13" i="30" s="1"/>
  <c r="P13" i="30"/>
  <c r="W13" i="30" s="1"/>
  <c r="AN165" i="29"/>
  <c r="AM165" i="29"/>
  <c r="AL165" i="29"/>
  <c r="AK165" i="29"/>
  <c r="AJ165" i="29"/>
  <c r="AI165" i="29"/>
  <c r="AN158" i="29"/>
  <c r="AM158" i="29"/>
  <c r="AL158" i="29"/>
  <c r="AK158" i="29"/>
  <c r="AJ158" i="29"/>
  <c r="AI158" i="29"/>
  <c r="AN154" i="29"/>
  <c r="AM154" i="29"/>
  <c r="AL154" i="29"/>
  <c r="AK154" i="29"/>
  <c r="AJ154" i="29"/>
  <c r="AI154" i="29"/>
  <c r="AN151" i="29"/>
  <c r="AM151" i="29"/>
  <c r="AL151" i="29"/>
  <c r="AK151" i="29"/>
  <c r="AJ151" i="29"/>
  <c r="AI151" i="29"/>
  <c r="AN145" i="29"/>
  <c r="AM145" i="29"/>
  <c r="AL145" i="29"/>
  <c r="AK145" i="29"/>
  <c r="AJ145" i="29"/>
  <c r="AI145" i="29"/>
  <c r="AN142" i="29"/>
  <c r="AM142" i="29"/>
  <c r="AL142" i="29"/>
  <c r="AK142" i="29"/>
  <c r="AJ142" i="29"/>
  <c r="AI142" i="29"/>
  <c r="AN137" i="29"/>
  <c r="AM137" i="29"/>
  <c r="AL137" i="29"/>
  <c r="AK137" i="29"/>
  <c r="AJ137" i="29"/>
  <c r="AI137" i="29"/>
  <c r="AN134" i="29"/>
  <c r="AM134" i="29"/>
  <c r="AL134" i="29"/>
  <c r="AK134" i="29"/>
  <c r="AJ134" i="29"/>
  <c r="AI134" i="29"/>
  <c r="AN129" i="29"/>
  <c r="AM129" i="29"/>
  <c r="AL129" i="29"/>
  <c r="AK129" i="29"/>
  <c r="AJ129" i="29"/>
  <c r="AI129" i="29"/>
  <c r="AN122" i="29"/>
  <c r="AM122" i="29"/>
  <c r="AL122" i="29"/>
  <c r="AK122" i="29"/>
  <c r="AJ122" i="29"/>
  <c r="AI122" i="29"/>
  <c r="AN120" i="29"/>
  <c r="AM120" i="29"/>
  <c r="AL120" i="29"/>
  <c r="AK120" i="29"/>
  <c r="AJ120" i="29"/>
  <c r="AI120" i="29"/>
  <c r="AN114" i="29"/>
  <c r="AM114" i="29"/>
  <c r="AL114" i="29"/>
  <c r="AK114" i="29"/>
  <c r="AJ114" i="29"/>
  <c r="AI114" i="29"/>
  <c r="AN109" i="29"/>
  <c r="AM109" i="29"/>
  <c r="AL109" i="29"/>
  <c r="AK109" i="29"/>
  <c r="AJ109" i="29"/>
  <c r="AI109" i="29"/>
  <c r="AN103" i="29"/>
  <c r="AM103" i="29"/>
  <c r="AL103" i="29"/>
  <c r="AK103" i="29"/>
  <c r="AJ103" i="29"/>
  <c r="AI103" i="29"/>
  <c r="AN97" i="29"/>
  <c r="AM97" i="29"/>
  <c r="AL97" i="29"/>
  <c r="AK97" i="29"/>
  <c r="AJ97" i="29"/>
  <c r="AI97" i="29"/>
  <c r="AN91" i="29"/>
  <c r="AM91" i="29"/>
  <c r="AL91" i="29"/>
  <c r="AK91" i="29"/>
  <c r="AJ91" i="29"/>
  <c r="AI91" i="29"/>
  <c r="AN85" i="29"/>
  <c r="AM85" i="29"/>
  <c r="AL85" i="29"/>
  <c r="AK85" i="29"/>
  <c r="AJ85" i="29"/>
  <c r="AI85" i="29"/>
  <c r="AN79" i="29"/>
  <c r="AM79" i="29"/>
  <c r="AL79" i="29"/>
  <c r="AK79" i="29"/>
  <c r="AJ79" i="29"/>
  <c r="AI79" i="29"/>
  <c r="AN66" i="29"/>
  <c r="AM66" i="29"/>
  <c r="AL66" i="29"/>
  <c r="AK66" i="29"/>
  <c r="AJ66" i="29"/>
  <c r="AI66" i="29"/>
  <c r="AN64" i="29"/>
  <c r="AM64" i="29"/>
  <c r="AL64" i="29"/>
  <c r="AK64" i="29"/>
  <c r="AJ64" i="29"/>
  <c r="AI64" i="29"/>
  <c r="AN60" i="29"/>
  <c r="AM60" i="29"/>
  <c r="AL60" i="29"/>
  <c r="AK60" i="29"/>
  <c r="AJ60" i="29"/>
  <c r="AI60" i="29"/>
  <c r="AN57" i="29"/>
  <c r="AM57" i="29"/>
  <c r="AL57" i="29"/>
  <c r="AK57" i="29"/>
  <c r="AJ57" i="29"/>
  <c r="AI57" i="29"/>
  <c r="AN54" i="29"/>
  <c r="AM54" i="29"/>
  <c r="AL54" i="29"/>
  <c r="AK54" i="29"/>
  <c r="AJ54" i="29"/>
  <c r="AI54" i="29"/>
  <c r="AN51" i="29"/>
  <c r="AM51" i="29"/>
  <c r="AL51" i="29"/>
  <c r="AK51" i="29"/>
  <c r="AJ51" i="29"/>
  <c r="AI51" i="29"/>
  <c r="AN48" i="29"/>
  <c r="AM48" i="29"/>
  <c r="AL48" i="29"/>
  <c r="AK48" i="29"/>
  <c r="AJ48" i="29"/>
  <c r="AI48" i="29"/>
  <c r="AN45" i="29"/>
  <c r="AM45" i="29"/>
  <c r="AL45" i="29"/>
  <c r="AK45" i="29"/>
  <c r="AJ45" i="29"/>
  <c r="AI45" i="29"/>
  <c r="AN42" i="29"/>
  <c r="AM42" i="29"/>
  <c r="AL42" i="29"/>
  <c r="AK42" i="29"/>
  <c r="AJ42" i="29"/>
  <c r="AI42" i="29"/>
  <c r="AN39" i="29"/>
  <c r="AM39" i="29"/>
  <c r="AL39" i="29"/>
  <c r="AK39" i="29"/>
  <c r="AJ39" i="29"/>
  <c r="AI39" i="29"/>
  <c r="AN36" i="29"/>
  <c r="AM36" i="29"/>
  <c r="AL36" i="29"/>
  <c r="AK36" i="29"/>
  <c r="AJ36" i="29"/>
  <c r="AI36" i="29"/>
  <c r="AN33" i="29"/>
  <c r="AM33" i="29"/>
  <c r="AL33" i="29"/>
  <c r="AK33" i="29"/>
  <c r="AJ33" i="29"/>
  <c r="AI33" i="29"/>
  <c r="AN30" i="29"/>
  <c r="AM30" i="29"/>
  <c r="AL30" i="29"/>
  <c r="AK30" i="29"/>
  <c r="AJ30" i="29"/>
  <c r="AI30" i="29"/>
  <c r="AN27" i="29"/>
  <c r="AM27" i="29"/>
  <c r="AL27" i="29"/>
  <c r="AK27" i="29"/>
  <c r="AJ27" i="29"/>
  <c r="AI27" i="29"/>
  <c r="AN25" i="29"/>
  <c r="AM25" i="29"/>
  <c r="AL25" i="29"/>
  <c r="AK25" i="29"/>
  <c r="AJ25" i="29"/>
  <c r="AI25" i="29"/>
  <c r="AN22" i="29"/>
  <c r="AM22" i="29"/>
  <c r="AL22" i="29"/>
  <c r="AK22" i="29"/>
  <c r="AJ22" i="29"/>
  <c r="AI22" i="29"/>
  <c r="AN19" i="29"/>
  <c r="AM19" i="29"/>
  <c r="AL19" i="29"/>
  <c r="AK19" i="29"/>
  <c r="AJ19" i="29"/>
  <c r="AI19" i="29"/>
  <c r="AN16" i="29"/>
  <c r="AM16" i="29"/>
  <c r="AL16" i="29"/>
  <c r="AK16" i="29"/>
  <c r="AJ16" i="29"/>
  <c r="AI16" i="29"/>
  <c r="AN13" i="29"/>
  <c r="AM13" i="29"/>
  <c r="AL13" i="29"/>
  <c r="AK13" i="29"/>
  <c r="AJ13" i="29"/>
  <c r="AI13" i="29"/>
  <c r="AO164" i="29"/>
  <c r="AV164" i="29" s="1"/>
  <c r="AO163" i="29"/>
  <c r="AV163" i="29" s="1"/>
  <c r="AO161" i="29"/>
  <c r="AV161" i="29" s="1"/>
  <c r="AO160" i="29"/>
  <c r="AO159" i="29"/>
  <c r="AO157" i="29"/>
  <c r="AV157" i="29" s="1"/>
  <c r="AO156" i="29"/>
  <c r="AV156" i="29" s="1"/>
  <c r="AO155" i="29"/>
  <c r="AO153" i="29"/>
  <c r="AV153" i="29" s="1"/>
  <c r="AO152" i="29"/>
  <c r="AO150" i="29"/>
  <c r="AV150" i="29" s="1"/>
  <c r="AO149" i="29"/>
  <c r="AV149" i="29" s="1"/>
  <c r="AO147" i="29"/>
  <c r="AO146" i="29"/>
  <c r="AO144" i="29"/>
  <c r="AV144" i="29" s="1"/>
  <c r="AO143" i="29"/>
  <c r="AO141" i="29"/>
  <c r="AV141" i="29" s="1"/>
  <c r="AO140" i="29"/>
  <c r="AV140" i="29" s="1"/>
  <c r="AO138" i="29"/>
  <c r="AO136" i="29"/>
  <c r="AV136" i="29" s="1"/>
  <c r="AO135" i="29"/>
  <c r="AO133" i="29"/>
  <c r="AV133" i="29" s="1"/>
  <c r="AO132" i="29"/>
  <c r="AV132" i="29" s="1"/>
  <c r="AO131" i="29"/>
  <c r="AV131" i="29" s="1"/>
  <c r="AO130" i="29"/>
  <c r="AO128" i="29"/>
  <c r="AV128" i="29" s="1"/>
  <c r="AO127" i="29"/>
  <c r="AV127" i="29" s="1"/>
  <c r="AO126" i="29"/>
  <c r="AV126" i="29" s="1"/>
  <c r="AO124" i="29"/>
  <c r="AV124" i="29" s="1"/>
  <c r="AO123" i="29"/>
  <c r="AO121" i="29"/>
  <c r="AO122" i="29" s="1"/>
  <c r="AO119" i="29"/>
  <c r="AV119" i="29" s="1"/>
  <c r="AO118" i="29"/>
  <c r="AV118" i="29" s="1"/>
  <c r="AO116" i="29"/>
  <c r="AO115" i="29"/>
  <c r="AO113" i="29"/>
  <c r="AV113" i="29" s="1"/>
  <c r="AO112" i="29"/>
  <c r="AV112" i="29" s="1"/>
  <c r="AO110" i="29"/>
  <c r="AO108" i="29"/>
  <c r="AV108" i="29" s="1"/>
  <c r="AO107" i="29"/>
  <c r="AV107" i="29" s="1"/>
  <c r="AO105" i="29"/>
  <c r="AV105" i="29" s="1"/>
  <c r="AO104" i="29"/>
  <c r="AO102" i="29"/>
  <c r="AV102" i="29" s="1"/>
  <c r="AO101" i="29"/>
  <c r="AV101" i="29" s="1"/>
  <c r="AO99" i="29"/>
  <c r="AV99" i="29" s="1"/>
  <c r="AO98" i="29"/>
  <c r="AO96" i="29"/>
  <c r="AV96" i="29" s="1"/>
  <c r="AO95" i="29"/>
  <c r="AV95" i="29" s="1"/>
  <c r="AO93" i="29"/>
  <c r="AV93" i="29" s="1"/>
  <c r="AO92" i="29"/>
  <c r="AO90" i="29"/>
  <c r="AV90" i="29" s="1"/>
  <c r="AO89" i="29"/>
  <c r="AV89" i="29" s="1"/>
  <c r="AO87" i="29"/>
  <c r="AV87" i="29" s="1"/>
  <c r="AO86" i="29"/>
  <c r="AO84" i="29"/>
  <c r="AV84" i="29" s="1"/>
  <c r="AO83" i="29"/>
  <c r="AV83" i="29" s="1"/>
  <c r="AO81" i="29"/>
  <c r="AV81" i="29" s="1"/>
  <c r="AO80" i="29"/>
  <c r="AO78" i="29"/>
  <c r="AV78" i="29" s="1"/>
  <c r="AO77" i="29"/>
  <c r="AO75" i="29"/>
  <c r="AV75" i="29" s="1"/>
  <c r="AO74" i="29"/>
  <c r="AO71" i="29"/>
  <c r="AO70" i="29"/>
  <c r="AV70" i="29" s="1"/>
  <c r="AO68" i="29"/>
  <c r="AV68" i="29" s="1"/>
  <c r="AO67" i="29"/>
  <c r="AO65" i="29"/>
  <c r="AO66" i="29" s="1"/>
  <c r="AO63" i="29"/>
  <c r="AV63" i="29" s="1"/>
  <c r="AO62" i="29"/>
  <c r="AV62" i="29" s="1"/>
  <c r="AO61" i="29"/>
  <c r="AO59" i="29"/>
  <c r="AV59" i="29" s="1"/>
  <c r="AO58" i="29"/>
  <c r="AO56" i="29"/>
  <c r="AV56" i="29" s="1"/>
  <c r="AO55" i="29"/>
  <c r="AO53" i="29"/>
  <c r="AV53" i="29" s="1"/>
  <c r="AO52" i="29"/>
  <c r="AO50" i="29"/>
  <c r="AV50" i="29" s="1"/>
  <c r="AO49" i="29"/>
  <c r="AO47" i="29"/>
  <c r="AV47" i="29" s="1"/>
  <c r="AO46" i="29"/>
  <c r="AO44" i="29"/>
  <c r="AV44" i="29" s="1"/>
  <c r="AO43" i="29"/>
  <c r="AO41" i="29"/>
  <c r="AV41" i="29" s="1"/>
  <c r="AO40" i="29"/>
  <c r="AO38" i="29"/>
  <c r="AV38" i="29" s="1"/>
  <c r="AO37" i="29"/>
  <c r="AO35" i="29"/>
  <c r="AV35" i="29" s="1"/>
  <c r="AO34" i="29"/>
  <c r="AO32" i="29"/>
  <c r="AV32" i="29" s="1"/>
  <c r="AO31" i="29"/>
  <c r="AO29" i="29"/>
  <c r="AV29" i="29" s="1"/>
  <c r="AO28" i="29"/>
  <c r="AO26" i="29"/>
  <c r="AO27" i="29" s="1"/>
  <c r="AO24" i="29"/>
  <c r="AV24" i="29" s="1"/>
  <c r="AO23" i="29"/>
  <c r="AO21" i="29"/>
  <c r="AV21" i="29" s="1"/>
  <c r="AO20" i="29"/>
  <c r="AO18" i="29"/>
  <c r="AV18" i="29" s="1"/>
  <c r="AO17" i="29"/>
  <c r="AO15" i="29"/>
  <c r="AV15" i="29" s="1"/>
  <c r="AO14" i="29"/>
  <c r="AG104" i="29"/>
  <c r="AG109" i="29" s="1"/>
  <c r="AG80" i="29"/>
  <c r="AG73" i="29"/>
  <c r="BC74" i="31"/>
  <c r="BB74" i="31"/>
  <c r="BA74" i="31"/>
  <c r="AZ74" i="31"/>
  <c r="AY74" i="31"/>
  <c r="AX74" i="31"/>
  <c r="AN74" i="31"/>
  <c r="AM74" i="31"/>
  <c r="AL74" i="31"/>
  <c r="AK74" i="31"/>
  <c r="AJ74" i="31"/>
  <c r="AI74" i="31"/>
  <c r="AG74" i="31"/>
  <c r="Z74" i="31"/>
  <c r="Y74" i="31"/>
  <c r="X74" i="31"/>
  <c r="V74" i="31"/>
  <c r="U74" i="31"/>
  <c r="T74" i="31"/>
  <c r="S74" i="31"/>
  <c r="R74" i="31"/>
  <c r="O74" i="31"/>
  <c r="N74" i="31"/>
  <c r="M74" i="31"/>
  <c r="L74" i="31"/>
  <c r="K74" i="31"/>
  <c r="J74" i="31"/>
  <c r="I74" i="31"/>
  <c r="BC73" i="31"/>
  <c r="BB73" i="31"/>
  <c r="BA73" i="31"/>
  <c r="AZ73" i="31"/>
  <c r="AY73" i="31"/>
  <c r="AX73" i="31"/>
  <c r="AN73" i="31"/>
  <c r="AM73" i="31"/>
  <c r="AL73" i="31"/>
  <c r="AK73" i="31"/>
  <c r="AJ73" i="31"/>
  <c r="AI73" i="31"/>
  <c r="AG73" i="31"/>
  <c r="Z73" i="31"/>
  <c r="Y73" i="31"/>
  <c r="X73" i="31"/>
  <c r="V73" i="31"/>
  <c r="U73" i="31"/>
  <c r="T73" i="31"/>
  <c r="S73" i="31"/>
  <c r="R73" i="31"/>
  <c r="O73" i="31"/>
  <c r="N73" i="31"/>
  <c r="M73" i="31"/>
  <c r="L73" i="31"/>
  <c r="K73" i="31"/>
  <c r="J73" i="31"/>
  <c r="I73" i="31"/>
  <c r="BC72" i="31"/>
  <c r="BB72" i="31"/>
  <c r="BA72" i="31"/>
  <c r="AZ72" i="31"/>
  <c r="AY72" i="31"/>
  <c r="AX72" i="31"/>
  <c r="AN72" i="31"/>
  <c r="AM72" i="31"/>
  <c r="AL72" i="31"/>
  <c r="AK72" i="31"/>
  <c r="AJ72" i="31"/>
  <c r="AI72" i="31"/>
  <c r="AG72" i="31"/>
  <c r="Z72" i="31"/>
  <c r="Y72" i="31"/>
  <c r="X72" i="31"/>
  <c r="V72" i="31"/>
  <c r="U72" i="31"/>
  <c r="T72" i="31"/>
  <c r="S72" i="31"/>
  <c r="R72" i="31"/>
  <c r="O72" i="31"/>
  <c r="N72" i="31"/>
  <c r="M72" i="31"/>
  <c r="L72" i="31"/>
  <c r="K72" i="31"/>
  <c r="J72" i="31"/>
  <c r="I72" i="31"/>
  <c r="BC71" i="31"/>
  <c r="BB71" i="31"/>
  <c r="BA71" i="31"/>
  <c r="AZ71" i="31"/>
  <c r="AY71" i="31"/>
  <c r="AX71" i="31"/>
  <c r="AW71" i="31"/>
  <c r="AV71" i="31"/>
  <c r="AU71" i="31"/>
  <c r="AT71" i="31"/>
  <c r="AS71" i="31"/>
  <c r="AR71" i="31"/>
  <c r="AQ71" i="31"/>
  <c r="AP71" i="31"/>
  <c r="AO71" i="31"/>
  <c r="AN71" i="31"/>
  <c r="AM71" i="31"/>
  <c r="AL71" i="31"/>
  <c r="AK71" i="31"/>
  <c r="AJ71" i="31"/>
  <c r="AI71" i="31"/>
  <c r="AH71" i="31"/>
  <c r="AG71" i="31"/>
  <c r="AF71" i="31"/>
  <c r="AC71" i="31"/>
  <c r="AB71" i="31"/>
  <c r="AA71" i="31"/>
  <c r="Z71" i="31"/>
  <c r="Y71" i="31"/>
  <c r="X71" i="31"/>
  <c r="W71" i="31"/>
  <c r="V71" i="31"/>
  <c r="U71" i="31"/>
  <c r="T71" i="31"/>
  <c r="S71" i="31"/>
  <c r="R71" i="31"/>
  <c r="P71" i="31"/>
  <c r="O71" i="31"/>
  <c r="N71" i="31"/>
  <c r="M71" i="31"/>
  <c r="L71" i="31"/>
  <c r="K71" i="31"/>
  <c r="J71" i="31"/>
  <c r="I71" i="31"/>
  <c r="BC70" i="31"/>
  <c r="BB70" i="31"/>
  <c r="BA70" i="31"/>
  <c r="AZ70" i="31"/>
  <c r="AY70" i="31"/>
  <c r="AX70" i="31"/>
  <c r="AW70" i="31"/>
  <c r="AV70" i="31"/>
  <c r="AU70" i="31"/>
  <c r="AT70" i="31"/>
  <c r="AS70" i="31"/>
  <c r="AR70" i="31"/>
  <c r="AQ70" i="31"/>
  <c r="AP70" i="31"/>
  <c r="AO70" i="31"/>
  <c r="AN70" i="31"/>
  <c r="AM70" i="31"/>
  <c r="AL70" i="31"/>
  <c r="AK70" i="31"/>
  <c r="AJ70" i="31"/>
  <c r="AI70" i="31"/>
  <c r="AH70" i="31"/>
  <c r="AG70" i="31"/>
  <c r="AF70" i="31"/>
  <c r="AC70" i="31"/>
  <c r="AB70" i="31"/>
  <c r="AA70" i="31"/>
  <c r="Z70" i="31"/>
  <c r="Y70" i="31"/>
  <c r="X70" i="31"/>
  <c r="W70" i="31"/>
  <c r="V70" i="31"/>
  <c r="U70" i="31"/>
  <c r="T70" i="31"/>
  <c r="S70" i="31"/>
  <c r="R70" i="31"/>
  <c r="P70" i="31"/>
  <c r="O70" i="31"/>
  <c r="N70" i="31"/>
  <c r="M70" i="31"/>
  <c r="L70" i="31"/>
  <c r="K70" i="31"/>
  <c r="J70" i="31"/>
  <c r="I70" i="31"/>
  <c r="BC69" i="31"/>
  <c r="BB69" i="31"/>
  <c r="BA69" i="31"/>
  <c r="AZ69" i="31"/>
  <c r="AY69" i="31"/>
  <c r="AX69" i="31"/>
  <c r="AW69" i="31"/>
  <c r="AV69" i="31"/>
  <c r="AU69" i="31"/>
  <c r="AT69" i="31"/>
  <c r="AS69" i="31"/>
  <c r="AR69" i="31"/>
  <c r="AQ69" i="31"/>
  <c r="AP69" i="31"/>
  <c r="AO69" i="31"/>
  <c r="AN69" i="31"/>
  <c r="AM69" i="31"/>
  <c r="AL69" i="31"/>
  <c r="AK69" i="31"/>
  <c r="AJ69" i="31"/>
  <c r="AI69" i="31"/>
  <c r="AH69" i="31"/>
  <c r="AG69" i="31"/>
  <c r="AF69" i="31"/>
  <c r="AC69" i="31"/>
  <c r="AB69" i="31"/>
  <c r="AA69" i="31"/>
  <c r="Z69" i="31"/>
  <c r="Y69" i="31"/>
  <c r="X69" i="31"/>
  <c r="W69" i="31"/>
  <c r="V69" i="31"/>
  <c r="U69" i="31"/>
  <c r="T69" i="31"/>
  <c r="S69" i="31"/>
  <c r="R69" i="31"/>
  <c r="P69" i="31"/>
  <c r="O69" i="31"/>
  <c r="N69" i="31"/>
  <c r="M69" i="31"/>
  <c r="L69" i="31"/>
  <c r="K69" i="31"/>
  <c r="J69" i="31"/>
  <c r="I69" i="31"/>
  <c r="BC68" i="31"/>
  <c r="BB68" i="31"/>
  <c r="BA68" i="31"/>
  <c r="AZ68" i="31"/>
  <c r="AY68" i="31"/>
  <c r="AX68" i="31"/>
  <c r="AN68" i="31"/>
  <c r="AM68" i="31"/>
  <c r="AL68" i="31"/>
  <c r="AK68" i="31"/>
  <c r="AJ68" i="31"/>
  <c r="AI68" i="31"/>
  <c r="AG68" i="31"/>
  <c r="Z68" i="31"/>
  <c r="Y68" i="31"/>
  <c r="X68" i="31"/>
  <c r="V68" i="31"/>
  <c r="U68" i="31"/>
  <c r="T68" i="31"/>
  <c r="S68" i="31"/>
  <c r="R68" i="31"/>
  <c r="O68" i="31"/>
  <c r="N68" i="31"/>
  <c r="M68" i="31"/>
  <c r="L68" i="31"/>
  <c r="K68" i="31"/>
  <c r="J68" i="31"/>
  <c r="I68" i="31"/>
  <c r="BC67" i="31"/>
  <c r="BB67" i="31"/>
  <c r="BA67" i="31"/>
  <c r="AZ67" i="31"/>
  <c r="AY67" i="31"/>
  <c r="AX67" i="31"/>
  <c r="AW67" i="31"/>
  <c r="AV67" i="31"/>
  <c r="AU67" i="31"/>
  <c r="AT67" i="31"/>
  <c r="AS67" i="31"/>
  <c r="AR67" i="31"/>
  <c r="AQ67" i="31"/>
  <c r="AP67" i="31"/>
  <c r="AO67" i="31"/>
  <c r="AN67" i="31"/>
  <c r="AM67" i="31"/>
  <c r="AL67" i="31"/>
  <c r="AK67" i="31"/>
  <c r="AJ67" i="31"/>
  <c r="AI67" i="31"/>
  <c r="AH67" i="31"/>
  <c r="AG67" i="31"/>
  <c r="AF67" i="31"/>
  <c r="AC67" i="31"/>
  <c r="AB67" i="31"/>
  <c r="AA67" i="31"/>
  <c r="Z67" i="31"/>
  <c r="Y67" i="31"/>
  <c r="X67" i="31"/>
  <c r="W67" i="31"/>
  <c r="V67" i="31"/>
  <c r="U67" i="31"/>
  <c r="T67" i="31"/>
  <c r="S67" i="31"/>
  <c r="R67" i="31"/>
  <c r="P67" i="31"/>
  <c r="O67" i="31"/>
  <c r="N67" i="31"/>
  <c r="M67" i="31"/>
  <c r="L67" i="31"/>
  <c r="K67" i="31"/>
  <c r="J67" i="31"/>
  <c r="I67" i="31"/>
  <c r="BC66" i="31"/>
  <c r="BB66" i="31"/>
  <c r="BA66" i="31"/>
  <c r="AZ66" i="31"/>
  <c r="AY66" i="31"/>
  <c r="AX66" i="31"/>
  <c r="AN66" i="31"/>
  <c r="AM66" i="31"/>
  <c r="AL66" i="31"/>
  <c r="AK66" i="31"/>
  <c r="AJ66" i="31"/>
  <c r="AI66" i="31"/>
  <c r="AG66" i="31"/>
  <c r="Z66" i="31"/>
  <c r="Y66" i="31"/>
  <c r="X66" i="31"/>
  <c r="V66" i="31"/>
  <c r="U66" i="31"/>
  <c r="T66" i="31"/>
  <c r="S66" i="31"/>
  <c r="R66" i="31"/>
  <c r="O66" i="31"/>
  <c r="N66" i="31"/>
  <c r="M66" i="31"/>
  <c r="L66" i="31"/>
  <c r="K66" i="31"/>
  <c r="J66" i="31"/>
  <c r="I66" i="31"/>
  <c r="BC65" i="31"/>
  <c r="BB65" i="31"/>
  <c r="BA65" i="31"/>
  <c r="AZ65" i="31"/>
  <c r="AY65" i="31"/>
  <c r="AX65" i="31"/>
  <c r="AN65" i="31"/>
  <c r="AM65" i="31"/>
  <c r="AL65" i="31"/>
  <c r="AK65" i="31"/>
  <c r="AJ65" i="31"/>
  <c r="AI65" i="31"/>
  <c r="AG65" i="31"/>
  <c r="Z65" i="31"/>
  <c r="Y65" i="31"/>
  <c r="X65" i="31"/>
  <c r="V65" i="31"/>
  <c r="U65" i="31"/>
  <c r="T65" i="31"/>
  <c r="S65" i="31"/>
  <c r="R65" i="31"/>
  <c r="O65" i="31"/>
  <c r="N65" i="31"/>
  <c r="M65" i="31"/>
  <c r="L65" i="31"/>
  <c r="K65" i="31"/>
  <c r="J65" i="31"/>
  <c r="I65" i="31"/>
  <c r="O61" i="31"/>
  <c r="H17" i="47" s="1"/>
  <c r="N61" i="31"/>
  <c r="G17" i="47" s="1"/>
  <c r="M61" i="31"/>
  <c r="F17" i="47" s="1"/>
  <c r="L61" i="31"/>
  <c r="E17" i="47" s="1"/>
  <c r="K61" i="31"/>
  <c r="D17" i="47" s="1"/>
  <c r="J61" i="31"/>
  <c r="C17" i="47" s="1"/>
  <c r="I61" i="31"/>
  <c r="B17" i="47" s="1"/>
  <c r="BC60" i="31"/>
  <c r="BB60" i="31"/>
  <c r="BA60" i="31"/>
  <c r="AZ60" i="31"/>
  <c r="AY60" i="31"/>
  <c r="AX60" i="31"/>
  <c r="AW59" i="31"/>
  <c r="AU59" i="31"/>
  <c r="AW58" i="31"/>
  <c r="AU58" i="31"/>
  <c r="AW57" i="31"/>
  <c r="AU57" i="31"/>
  <c r="BC56" i="31"/>
  <c r="BB56" i="31"/>
  <c r="BA56" i="31"/>
  <c r="AZ56" i="31"/>
  <c r="AY56" i="31"/>
  <c r="AX56" i="31"/>
  <c r="AW55" i="31"/>
  <c r="AW56" i="31" s="1"/>
  <c r="AU55" i="31"/>
  <c r="AU56" i="31" s="1"/>
  <c r="BC54" i="31"/>
  <c r="BB54" i="31"/>
  <c r="BA54" i="31"/>
  <c r="AZ54" i="31"/>
  <c r="AY54" i="31"/>
  <c r="AX54" i="31"/>
  <c r="AW53" i="31"/>
  <c r="AU53" i="31"/>
  <c r="AW52" i="31"/>
  <c r="AU52" i="31"/>
  <c r="AV52" i="31"/>
  <c r="AW51" i="31"/>
  <c r="AU51" i="31"/>
  <c r="AW50" i="31"/>
  <c r="AU50" i="31"/>
  <c r="BC49" i="31"/>
  <c r="BB49" i="31"/>
  <c r="BA49" i="31"/>
  <c r="AZ49" i="31"/>
  <c r="AY49" i="31"/>
  <c r="AX49" i="31"/>
  <c r="AW48" i="31"/>
  <c r="AU48" i="31"/>
  <c r="AW47" i="31"/>
  <c r="AU47" i="31"/>
  <c r="AW45" i="31"/>
  <c r="AU45" i="31"/>
  <c r="BC44" i="31"/>
  <c r="BB44" i="31"/>
  <c r="BA44" i="31"/>
  <c r="AZ44" i="31"/>
  <c r="AY44" i="31"/>
  <c r="AX44" i="31"/>
  <c r="AW43" i="31"/>
  <c r="AU43" i="31"/>
  <c r="AW42" i="31"/>
  <c r="AU42" i="31"/>
  <c r="BC41" i="31"/>
  <c r="BB41" i="31"/>
  <c r="BA41" i="31"/>
  <c r="AZ41" i="31"/>
  <c r="AY41" i="31"/>
  <c r="AX41" i="31"/>
  <c r="AW40" i="31"/>
  <c r="AU40" i="31"/>
  <c r="AV40" i="31"/>
  <c r="AW39" i="31"/>
  <c r="AU39" i="31"/>
  <c r="AW38" i="31"/>
  <c r="AU38" i="31"/>
  <c r="AW37" i="31"/>
  <c r="AU37" i="31"/>
  <c r="BC36" i="31"/>
  <c r="BB36" i="31"/>
  <c r="BA36" i="31"/>
  <c r="AZ36" i="31"/>
  <c r="AY36" i="31"/>
  <c r="AX36" i="31"/>
  <c r="AW35" i="31"/>
  <c r="AU35" i="31"/>
  <c r="BC34" i="31"/>
  <c r="BB34" i="31"/>
  <c r="BA34" i="31"/>
  <c r="AZ34" i="31"/>
  <c r="AY34" i="31"/>
  <c r="AX34" i="31"/>
  <c r="AW33" i="31"/>
  <c r="AU33" i="31"/>
  <c r="AR33" i="31"/>
  <c r="AW32" i="31"/>
  <c r="AU32" i="31"/>
  <c r="AW30" i="31"/>
  <c r="AU30" i="31"/>
  <c r="AR30" i="31"/>
  <c r="AW29" i="31"/>
  <c r="AU29" i="31"/>
  <c r="BC28" i="31"/>
  <c r="BB28" i="31"/>
  <c r="BA28" i="31"/>
  <c r="AZ28" i="31"/>
  <c r="AY28" i="31"/>
  <c r="AX28" i="31"/>
  <c r="AW27" i="31"/>
  <c r="AU27" i="31"/>
  <c r="AW26" i="31"/>
  <c r="AU26" i="31"/>
  <c r="AW24" i="31"/>
  <c r="AU24" i="31"/>
  <c r="AV24" i="31"/>
  <c r="AW23" i="31"/>
  <c r="AU23" i="31"/>
  <c r="BC22" i="31"/>
  <c r="BB22" i="31"/>
  <c r="BA22" i="31"/>
  <c r="AZ22" i="31"/>
  <c r="AY22" i="31"/>
  <c r="AX22" i="31"/>
  <c r="AW21" i="31"/>
  <c r="AU21" i="31"/>
  <c r="BC20" i="31"/>
  <c r="BB20" i="31"/>
  <c r="BA20" i="31"/>
  <c r="AZ20" i="31"/>
  <c r="AY20" i="31"/>
  <c r="AX20" i="31"/>
  <c r="AW19" i="31"/>
  <c r="AU19" i="31"/>
  <c r="AW18" i="31"/>
  <c r="AU18" i="31"/>
  <c r="BC17" i="31"/>
  <c r="BB17" i="31"/>
  <c r="BA17" i="31"/>
  <c r="AZ17" i="31"/>
  <c r="AY17" i="31"/>
  <c r="AX17" i="31"/>
  <c r="AW16" i="31"/>
  <c r="AU16" i="31"/>
  <c r="AV16" i="31"/>
  <c r="AW15" i="31"/>
  <c r="AU15" i="31"/>
  <c r="BC14" i="31"/>
  <c r="BB14" i="31"/>
  <c r="BA14" i="31"/>
  <c r="AZ14" i="31"/>
  <c r="AY14" i="31"/>
  <c r="AX14" i="31"/>
  <c r="AW13" i="31"/>
  <c r="AU13" i="31"/>
  <c r="AV13" i="31"/>
  <c r="AR13" i="31"/>
  <c r="AW12" i="31"/>
  <c r="AU12" i="31"/>
  <c r="AO12" i="31"/>
  <c r="AO14" i="31" s="1"/>
  <c r="AA12" i="31"/>
  <c r="AA14" i="31" s="1"/>
  <c r="P12" i="31"/>
  <c r="BC258" i="32"/>
  <c r="BB258" i="32"/>
  <c r="BA258" i="32"/>
  <c r="AZ258" i="32"/>
  <c r="AY258" i="32"/>
  <c r="AX258" i="32"/>
  <c r="AU258" i="32"/>
  <c r="AN258" i="32"/>
  <c r="AM258" i="32"/>
  <c r="AL258" i="32"/>
  <c r="AK258" i="32"/>
  <c r="AJ258" i="32"/>
  <c r="AI258" i="32"/>
  <c r="AG258" i="32"/>
  <c r="Z258" i="32"/>
  <c r="Y258" i="32"/>
  <c r="X258" i="32"/>
  <c r="V258" i="32"/>
  <c r="U258" i="32"/>
  <c r="T258" i="32"/>
  <c r="S258" i="32"/>
  <c r="R258" i="32"/>
  <c r="O258" i="32"/>
  <c r="N258" i="32"/>
  <c r="M258" i="32"/>
  <c r="L258" i="32"/>
  <c r="K258" i="32"/>
  <c r="J258" i="32"/>
  <c r="I258" i="32"/>
  <c r="BC257" i="32"/>
  <c r="BB257" i="32"/>
  <c r="BA257" i="32"/>
  <c r="AZ257" i="32"/>
  <c r="AY257" i="32"/>
  <c r="AX257" i="32"/>
  <c r="AU257" i="32"/>
  <c r="AN257" i="32"/>
  <c r="AM257" i="32"/>
  <c r="AL257" i="32"/>
  <c r="AK257" i="32"/>
  <c r="AJ257" i="32"/>
  <c r="AI257" i="32"/>
  <c r="AG257" i="32"/>
  <c r="Z257" i="32"/>
  <c r="Y257" i="32"/>
  <c r="X257" i="32"/>
  <c r="V257" i="32"/>
  <c r="U257" i="32"/>
  <c r="T257" i="32"/>
  <c r="S257" i="32"/>
  <c r="R257" i="32"/>
  <c r="O257" i="32"/>
  <c r="N257" i="32"/>
  <c r="M257" i="32"/>
  <c r="L257" i="32"/>
  <c r="K257" i="32"/>
  <c r="J257" i="32"/>
  <c r="I257" i="32"/>
  <c r="BC256" i="32"/>
  <c r="BB256" i="32"/>
  <c r="BA256" i="32"/>
  <c r="AZ256" i="32"/>
  <c r="AY256" i="32"/>
  <c r="AX256" i="32"/>
  <c r="AU256" i="32"/>
  <c r="AN256" i="32"/>
  <c r="AM256" i="32"/>
  <c r="AL256" i="32"/>
  <c r="AK256" i="32"/>
  <c r="AJ256" i="32"/>
  <c r="AI256" i="32"/>
  <c r="AG256" i="32"/>
  <c r="Z256" i="32"/>
  <c r="Y256" i="32"/>
  <c r="X256" i="32"/>
  <c r="V256" i="32"/>
  <c r="U256" i="32"/>
  <c r="T256" i="32"/>
  <c r="S256" i="32"/>
  <c r="R256" i="32"/>
  <c r="O256" i="32"/>
  <c r="N256" i="32"/>
  <c r="M256" i="32"/>
  <c r="L256" i="32"/>
  <c r="K256" i="32"/>
  <c r="J256" i="32"/>
  <c r="I256" i="32"/>
  <c r="BC255" i="32"/>
  <c r="BB255" i="32"/>
  <c r="BA255" i="32"/>
  <c r="AZ255" i="32"/>
  <c r="AY255" i="32"/>
  <c r="AX255" i="32"/>
  <c r="AW255" i="32"/>
  <c r="AV255" i="32"/>
  <c r="AU255" i="32"/>
  <c r="AT255" i="32"/>
  <c r="AS255" i="32"/>
  <c r="AR255" i="32"/>
  <c r="AQ255" i="32"/>
  <c r="AP255" i="32"/>
  <c r="AO255" i="32"/>
  <c r="AN255" i="32"/>
  <c r="AM255" i="32"/>
  <c r="AL255" i="32"/>
  <c r="AK255" i="32"/>
  <c r="AJ255" i="32"/>
  <c r="AI255" i="32"/>
  <c r="AH255" i="32"/>
  <c r="AG255" i="32"/>
  <c r="AF255" i="32"/>
  <c r="AC255" i="32"/>
  <c r="AB255" i="32"/>
  <c r="AA255" i="32"/>
  <c r="Z255" i="32"/>
  <c r="Y255" i="32"/>
  <c r="X255" i="32"/>
  <c r="W255" i="32"/>
  <c r="V255" i="32"/>
  <c r="U255" i="32"/>
  <c r="T255" i="32"/>
  <c r="S255" i="32"/>
  <c r="R255" i="32"/>
  <c r="P255" i="32"/>
  <c r="O255" i="32"/>
  <c r="N255" i="32"/>
  <c r="M255" i="32"/>
  <c r="L255" i="32"/>
  <c r="K255" i="32"/>
  <c r="J255" i="32"/>
  <c r="I255" i="32"/>
  <c r="BC254" i="32"/>
  <c r="BB254" i="32"/>
  <c r="BA254" i="32"/>
  <c r="AZ254" i="32"/>
  <c r="AY254" i="32"/>
  <c r="AX254" i="32"/>
  <c r="AU254" i="32"/>
  <c r="AN254" i="32"/>
  <c r="AM254" i="32"/>
  <c r="AL254" i="32"/>
  <c r="AK254" i="32"/>
  <c r="AJ254" i="32"/>
  <c r="AI254" i="32"/>
  <c r="AG254" i="32"/>
  <c r="Z254" i="32"/>
  <c r="Y254" i="32"/>
  <c r="X254" i="32"/>
  <c r="V254" i="32"/>
  <c r="U254" i="32"/>
  <c r="T254" i="32"/>
  <c r="S254" i="32"/>
  <c r="R254" i="32"/>
  <c r="O254" i="32"/>
  <c r="N254" i="32"/>
  <c r="M254" i="32"/>
  <c r="L254" i="32"/>
  <c r="K254" i="32"/>
  <c r="J254" i="32"/>
  <c r="I254" i="32"/>
  <c r="BC253" i="32"/>
  <c r="BB253" i="32"/>
  <c r="BA253" i="32"/>
  <c r="AZ253" i="32"/>
  <c r="AY253" i="32"/>
  <c r="AX253" i="32"/>
  <c r="AW253" i="32"/>
  <c r="AV253" i="32"/>
  <c r="AU253" i="32"/>
  <c r="AT253" i="32"/>
  <c r="AS253" i="32"/>
  <c r="AR253" i="32"/>
  <c r="AQ253" i="32"/>
  <c r="AP253" i="32"/>
  <c r="AO253" i="32"/>
  <c r="AN253" i="32"/>
  <c r="AM253" i="32"/>
  <c r="AL253" i="32"/>
  <c r="AK253" i="32"/>
  <c r="AJ253" i="32"/>
  <c r="AI253" i="32"/>
  <c r="AH253" i="32"/>
  <c r="AG253" i="32"/>
  <c r="AF253" i="32"/>
  <c r="AC253" i="32"/>
  <c r="AB253" i="32"/>
  <c r="AA253" i="32"/>
  <c r="Z253" i="32"/>
  <c r="Y253" i="32"/>
  <c r="X253" i="32"/>
  <c r="W253" i="32"/>
  <c r="V253" i="32"/>
  <c r="U253" i="32"/>
  <c r="T253" i="32"/>
  <c r="S253" i="32"/>
  <c r="R253" i="32"/>
  <c r="P253" i="32"/>
  <c r="O253" i="32"/>
  <c r="N253" i="32"/>
  <c r="M253" i="32"/>
  <c r="L253" i="32"/>
  <c r="K253" i="32"/>
  <c r="J253" i="32"/>
  <c r="I253" i="32"/>
  <c r="BC252" i="32"/>
  <c r="BB252" i="32"/>
  <c r="BA252" i="32"/>
  <c r="AZ252" i="32"/>
  <c r="AY252" i="32"/>
  <c r="AX252" i="32"/>
  <c r="AU252" i="32"/>
  <c r="AN252" i="32"/>
  <c r="AM252" i="32"/>
  <c r="AL252" i="32"/>
  <c r="AK252" i="32"/>
  <c r="AJ252" i="32"/>
  <c r="AI252" i="32"/>
  <c r="AG252" i="32"/>
  <c r="Z252" i="32"/>
  <c r="Y252" i="32"/>
  <c r="X252" i="32"/>
  <c r="V252" i="32"/>
  <c r="U252" i="32"/>
  <c r="T252" i="32"/>
  <c r="S252" i="32"/>
  <c r="R252" i="32"/>
  <c r="O252" i="32"/>
  <c r="N252" i="32"/>
  <c r="M252" i="32"/>
  <c r="L252" i="32"/>
  <c r="K252" i="32"/>
  <c r="J252" i="32"/>
  <c r="I252" i="32"/>
  <c r="BC251" i="32"/>
  <c r="BB251" i="32"/>
  <c r="BA251" i="32"/>
  <c r="AZ251" i="32"/>
  <c r="AY251" i="32"/>
  <c r="AX251" i="32"/>
  <c r="AU251" i="32"/>
  <c r="AN251" i="32"/>
  <c r="AM251" i="32"/>
  <c r="AL251" i="32"/>
  <c r="AK251" i="32"/>
  <c r="AJ251" i="32"/>
  <c r="AI251" i="32"/>
  <c r="AG251" i="32"/>
  <c r="Z251" i="32"/>
  <c r="Y251" i="32"/>
  <c r="X251" i="32"/>
  <c r="V251" i="32"/>
  <c r="U251" i="32"/>
  <c r="T251" i="32"/>
  <c r="S251" i="32"/>
  <c r="R251" i="32"/>
  <c r="O251" i="32"/>
  <c r="N251" i="32"/>
  <c r="M251" i="32"/>
  <c r="L251" i="32"/>
  <c r="K251" i="32"/>
  <c r="J251" i="32"/>
  <c r="I251" i="32"/>
  <c r="BC250" i="32"/>
  <c r="BB250" i="32"/>
  <c r="BA250" i="32"/>
  <c r="AZ250" i="32"/>
  <c r="AY250" i="32"/>
  <c r="AX250" i="32"/>
  <c r="AN250" i="32"/>
  <c r="AM250" i="32"/>
  <c r="AL250" i="32"/>
  <c r="AK250" i="32"/>
  <c r="AI250" i="32"/>
  <c r="AG250" i="32"/>
  <c r="Z250" i="32"/>
  <c r="Y250" i="32"/>
  <c r="X250" i="32"/>
  <c r="V250" i="32"/>
  <c r="U250" i="32"/>
  <c r="T250" i="32"/>
  <c r="S250" i="32"/>
  <c r="O250" i="32"/>
  <c r="N250" i="32"/>
  <c r="M250" i="32"/>
  <c r="L250" i="32"/>
  <c r="K250" i="32"/>
  <c r="J250" i="32"/>
  <c r="I250" i="32"/>
  <c r="BC249" i="32"/>
  <c r="BB249" i="32"/>
  <c r="BA249" i="32"/>
  <c r="AZ249" i="32"/>
  <c r="AY249" i="32"/>
  <c r="AX249" i="32"/>
  <c r="AU249" i="32"/>
  <c r="AN249" i="32"/>
  <c r="AM249" i="32"/>
  <c r="AL249" i="32"/>
  <c r="AK249" i="32"/>
  <c r="AI249" i="32"/>
  <c r="AG249" i="32"/>
  <c r="Z249" i="32"/>
  <c r="Y249" i="32"/>
  <c r="X249" i="32"/>
  <c r="V249" i="32"/>
  <c r="U249" i="32"/>
  <c r="T249" i="32"/>
  <c r="S249" i="32"/>
  <c r="O249" i="32"/>
  <c r="N249" i="32"/>
  <c r="M249" i="32"/>
  <c r="L249" i="32"/>
  <c r="K249" i="32"/>
  <c r="J249" i="32"/>
  <c r="I249" i="32"/>
  <c r="O245" i="32"/>
  <c r="H18" i="47" s="1"/>
  <c r="N245" i="32"/>
  <c r="G18" i="47" s="1"/>
  <c r="M245" i="32"/>
  <c r="F18" i="47" s="1"/>
  <c r="L245" i="32"/>
  <c r="E18" i="47" s="1"/>
  <c r="K245" i="32"/>
  <c r="D18" i="47" s="1"/>
  <c r="J245" i="32"/>
  <c r="I245" i="32"/>
  <c r="B18" i="47" s="1"/>
  <c r="BC244" i="32"/>
  <c r="BB244" i="32"/>
  <c r="BA244" i="32"/>
  <c r="AZ244" i="32"/>
  <c r="AY244" i="32"/>
  <c r="AX244" i="32"/>
  <c r="AU244" i="32"/>
  <c r="AW243" i="32"/>
  <c r="AW244" i="32" s="1"/>
  <c r="BC242" i="32"/>
  <c r="BB242" i="32"/>
  <c r="BA242" i="32"/>
  <c r="AZ242" i="32"/>
  <c r="AY242" i="32"/>
  <c r="AX242" i="32"/>
  <c r="AU242" i="32"/>
  <c r="AW241" i="32"/>
  <c r="AV241" i="32"/>
  <c r="AW240" i="32"/>
  <c r="AW238" i="32"/>
  <c r="AW237" i="32"/>
  <c r="BC236" i="32"/>
  <c r="BB236" i="32"/>
  <c r="BA236" i="32"/>
  <c r="AZ236" i="32"/>
  <c r="AY236" i="32"/>
  <c r="AX236" i="32"/>
  <c r="AU236" i="32"/>
  <c r="AW235" i="32"/>
  <c r="AW234" i="32"/>
  <c r="AR234" i="32"/>
  <c r="AW231" i="32"/>
  <c r="AW230" i="32"/>
  <c r="BC229" i="32"/>
  <c r="BB229" i="32"/>
  <c r="BA229" i="32"/>
  <c r="AZ229" i="32"/>
  <c r="AY229" i="32"/>
  <c r="AX229" i="32"/>
  <c r="AU229" i="32"/>
  <c r="AW228" i="32"/>
  <c r="AV228" i="32"/>
  <c r="AW227" i="32"/>
  <c r="AW226" i="32"/>
  <c r="AW225" i="32"/>
  <c r="BC224" i="32"/>
  <c r="BB224" i="32"/>
  <c r="BA224" i="32"/>
  <c r="AZ224" i="32"/>
  <c r="AY224" i="32"/>
  <c r="AX224" i="32"/>
  <c r="AU224" i="32"/>
  <c r="AW223" i="32"/>
  <c r="AW222" i="32"/>
  <c r="AR222" i="32"/>
  <c r="AW221" i="32"/>
  <c r="AW220" i="32"/>
  <c r="BC219" i="32"/>
  <c r="BB219" i="32"/>
  <c r="BA219" i="32"/>
  <c r="AZ219" i="32"/>
  <c r="AY219" i="32"/>
  <c r="AX219" i="32"/>
  <c r="AU219" i="32"/>
  <c r="AW218" i="32"/>
  <c r="AV218" i="32"/>
  <c r="AW217" i="32"/>
  <c r="AW216" i="32"/>
  <c r="AW215" i="32"/>
  <c r="BC214" i="32"/>
  <c r="BB214" i="32"/>
  <c r="BA214" i="32"/>
  <c r="AZ214" i="32"/>
  <c r="AY214" i="32"/>
  <c r="AX214" i="32"/>
  <c r="AU214" i="32"/>
  <c r="AW213" i="32"/>
  <c r="AW212" i="32"/>
  <c r="AR212" i="32"/>
  <c r="AW210" i="32"/>
  <c r="AW209" i="32"/>
  <c r="BC208" i="32"/>
  <c r="BB208" i="32"/>
  <c r="BA208" i="32"/>
  <c r="AZ208" i="32"/>
  <c r="AY208" i="32"/>
  <c r="AX208" i="32"/>
  <c r="AU208" i="32"/>
  <c r="AW207" i="32"/>
  <c r="AV207" i="32"/>
  <c r="AW206" i="32"/>
  <c r="BC205" i="32"/>
  <c r="BB205" i="32"/>
  <c r="BA205" i="32"/>
  <c r="AZ205" i="32"/>
  <c r="AY205" i="32"/>
  <c r="AX205" i="32"/>
  <c r="AU205" i="32"/>
  <c r="AW204" i="32"/>
  <c r="AW203" i="32"/>
  <c r="AW202" i="32"/>
  <c r="AW201" i="32"/>
  <c r="BC200" i="32"/>
  <c r="BB200" i="32"/>
  <c r="BA200" i="32"/>
  <c r="AZ200" i="32"/>
  <c r="AY200" i="32"/>
  <c r="AX200" i="32"/>
  <c r="AU200" i="32"/>
  <c r="AW199" i="32"/>
  <c r="AW198" i="32"/>
  <c r="AW195" i="32"/>
  <c r="AV195" i="32"/>
  <c r="AW194" i="32"/>
  <c r="AW192" i="32"/>
  <c r="AW191" i="32"/>
  <c r="BC190" i="32"/>
  <c r="BB190" i="32"/>
  <c r="BA190" i="32"/>
  <c r="AZ190" i="32"/>
  <c r="AY190" i="32"/>
  <c r="AX190" i="32"/>
  <c r="AU190" i="32"/>
  <c r="AW189" i="32"/>
  <c r="AW188" i="32"/>
  <c r="AR188" i="32"/>
  <c r="AW187" i="32"/>
  <c r="AW186" i="32"/>
  <c r="BC185" i="32"/>
  <c r="BB185" i="32"/>
  <c r="BA185" i="32"/>
  <c r="AZ185" i="32"/>
  <c r="AY185" i="32"/>
  <c r="AX185" i="32"/>
  <c r="AU185" i="32"/>
  <c r="AW184" i="32"/>
  <c r="AV184" i="32"/>
  <c r="AW183" i="32"/>
  <c r="BC182" i="32"/>
  <c r="BB182" i="32"/>
  <c r="BA182" i="32"/>
  <c r="AZ182" i="32"/>
  <c r="AY182" i="32"/>
  <c r="AX182" i="32"/>
  <c r="AU182" i="32"/>
  <c r="AW181" i="32"/>
  <c r="AW182" i="32" s="1"/>
  <c r="BC180" i="32"/>
  <c r="BB180" i="32"/>
  <c r="BA180" i="32"/>
  <c r="AZ180" i="32"/>
  <c r="AY180" i="32"/>
  <c r="AX180" i="32"/>
  <c r="AU180" i="32"/>
  <c r="AW179" i="32"/>
  <c r="AW178" i="32"/>
  <c r="AW177" i="32"/>
  <c r="AR177" i="32"/>
  <c r="AW175" i="32"/>
  <c r="AW174" i="32"/>
  <c r="AW173" i="32"/>
  <c r="AV173" i="32"/>
  <c r="AW172" i="32"/>
  <c r="BC171" i="32"/>
  <c r="BB171" i="32"/>
  <c r="BA171" i="32"/>
  <c r="AZ171" i="32"/>
  <c r="AY171" i="32"/>
  <c r="AX171" i="32"/>
  <c r="AU171" i="32"/>
  <c r="AW170" i="32"/>
  <c r="AW169" i="32"/>
  <c r="AW167" i="32"/>
  <c r="BC166" i="32"/>
  <c r="BB166" i="32"/>
  <c r="BA166" i="32"/>
  <c r="AZ166" i="32"/>
  <c r="AY166" i="32"/>
  <c r="AX166" i="32"/>
  <c r="AU166" i="32"/>
  <c r="AW165" i="32"/>
  <c r="AW164" i="32"/>
  <c r="BC163" i="32"/>
  <c r="BB163" i="32"/>
  <c r="BA163" i="32"/>
  <c r="AZ163" i="32"/>
  <c r="AY163" i="32"/>
  <c r="AX163" i="32"/>
  <c r="AU163" i="32"/>
  <c r="AW162" i="32"/>
  <c r="AW161" i="32"/>
  <c r="AW159" i="32"/>
  <c r="AW158" i="32"/>
  <c r="BC157" i="32"/>
  <c r="BB157" i="32"/>
  <c r="BA157" i="32"/>
  <c r="AZ157" i="32"/>
  <c r="AY157" i="32"/>
  <c r="AX157" i="32"/>
  <c r="AU157" i="32"/>
  <c r="AW156" i="32"/>
  <c r="AW155" i="32"/>
  <c r="AW153" i="32"/>
  <c r="BC152" i="32"/>
  <c r="BB152" i="32"/>
  <c r="BA152" i="32"/>
  <c r="AZ152" i="32"/>
  <c r="AY152" i="32"/>
  <c r="AX152" i="32"/>
  <c r="AU152" i="32"/>
  <c r="AW151" i="32"/>
  <c r="AW150" i="32"/>
  <c r="BC149" i="32"/>
  <c r="BB149" i="32"/>
  <c r="BA149" i="32"/>
  <c r="AZ149" i="32"/>
  <c r="AY149" i="32"/>
  <c r="AX149" i="32"/>
  <c r="AU149" i="32"/>
  <c r="AW148" i="32"/>
  <c r="AW147" i="32"/>
  <c r="AW146" i="32"/>
  <c r="AW145" i="32"/>
  <c r="BC144" i="32"/>
  <c r="BB144" i="32"/>
  <c r="BA144" i="32"/>
  <c r="AZ144" i="32"/>
  <c r="AY144" i="32"/>
  <c r="AX144" i="32"/>
  <c r="AU144" i="32"/>
  <c r="AW143" i="32"/>
  <c r="AW142" i="32"/>
  <c r="AW141" i="32"/>
  <c r="AW140" i="32"/>
  <c r="BC139" i="32"/>
  <c r="BB139" i="32"/>
  <c r="BA139" i="32"/>
  <c r="AZ139" i="32"/>
  <c r="AY139" i="32"/>
  <c r="AX139" i="32"/>
  <c r="AU139" i="32"/>
  <c r="AW138" i="32"/>
  <c r="AW137" i="32"/>
  <c r="AW136" i="32"/>
  <c r="AW135" i="32"/>
  <c r="BC134" i="32"/>
  <c r="BB134" i="32"/>
  <c r="BA134" i="32"/>
  <c r="AZ134" i="32"/>
  <c r="AY134" i="32"/>
  <c r="AX134" i="32"/>
  <c r="AU134" i="32"/>
  <c r="AW133" i="32"/>
  <c r="AW132" i="32"/>
  <c r="AW131" i="32"/>
  <c r="AW130" i="32"/>
  <c r="BC129" i="32"/>
  <c r="BB129" i="32"/>
  <c r="BA129" i="32"/>
  <c r="AZ129" i="32"/>
  <c r="AY129" i="32"/>
  <c r="AX129" i="32"/>
  <c r="AU129" i="32"/>
  <c r="AW128" i="32"/>
  <c r="AW127" i="32"/>
  <c r="BC126" i="32"/>
  <c r="BB126" i="32"/>
  <c r="BA126" i="32"/>
  <c r="AZ126" i="32"/>
  <c r="AY126" i="32"/>
  <c r="AX126" i="32"/>
  <c r="AU126" i="32"/>
  <c r="AW125" i="32"/>
  <c r="AW126" i="32" s="1"/>
  <c r="BC124" i="32"/>
  <c r="BB124" i="32"/>
  <c r="BA124" i="32"/>
  <c r="AZ124" i="32"/>
  <c r="AY124" i="32"/>
  <c r="AX124" i="32"/>
  <c r="AW123" i="32"/>
  <c r="AW122" i="32"/>
  <c r="AW120" i="32"/>
  <c r="AW119" i="32"/>
  <c r="AU119" i="32"/>
  <c r="AU124" i="32" s="1"/>
  <c r="BC118" i="32"/>
  <c r="BB118" i="32"/>
  <c r="BA118" i="32"/>
  <c r="AZ118" i="32"/>
  <c r="AY118" i="32"/>
  <c r="AX118" i="32"/>
  <c r="AU118" i="32"/>
  <c r="AW117" i="32"/>
  <c r="AW116" i="32"/>
  <c r="AW115" i="32"/>
  <c r="AW114" i="32"/>
  <c r="BC113" i="32"/>
  <c r="BB113" i="32"/>
  <c r="BA113" i="32"/>
  <c r="AZ113" i="32"/>
  <c r="AY113" i="32"/>
  <c r="AX113" i="32"/>
  <c r="AU113" i="32"/>
  <c r="AW112" i="32"/>
  <c r="AW111" i="32"/>
  <c r="AW110" i="32"/>
  <c r="BC109" i="32"/>
  <c r="BB109" i="32"/>
  <c r="BA109" i="32"/>
  <c r="AZ109" i="32"/>
  <c r="AY109" i="32"/>
  <c r="AX109" i="32"/>
  <c r="AU109" i="32"/>
  <c r="AW108" i="32"/>
  <c r="AW107" i="32"/>
  <c r="BC106" i="32"/>
  <c r="BB106" i="32"/>
  <c r="BA106" i="32"/>
  <c r="AZ106" i="32"/>
  <c r="AY106" i="32"/>
  <c r="AX106" i="32"/>
  <c r="AU106" i="32"/>
  <c r="AW105" i="32"/>
  <c r="AW104" i="32"/>
  <c r="AW103" i="32"/>
  <c r="AW102" i="32"/>
  <c r="BC101" i="32"/>
  <c r="BB101" i="32"/>
  <c r="BA101" i="32"/>
  <c r="AZ101" i="32"/>
  <c r="AY101" i="32"/>
  <c r="AX101" i="32"/>
  <c r="AU101" i="32"/>
  <c r="AW100" i="32"/>
  <c r="AW99" i="32"/>
  <c r="BC98" i="32"/>
  <c r="BB98" i="32"/>
  <c r="BA98" i="32"/>
  <c r="AZ98" i="32"/>
  <c r="AY98" i="32"/>
  <c r="AX98" i="32"/>
  <c r="AU98" i="32"/>
  <c r="AW97" i="32"/>
  <c r="BC96" i="32"/>
  <c r="BB96" i="32"/>
  <c r="BA96" i="32"/>
  <c r="AZ96" i="32"/>
  <c r="AY96" i="32"/>
  <c r="AX96" i="32"/>
  <c r="AU96" i="32"/>
  <c r="AW95" i="32"/>
  <c r="AW94" i="32"/>
  <c r="AW93" i="32"/>
  <c r="AW92" i="32"/>
  <c r="AW91" i="32"/>
  <c r="AW90" i="32"/>
  <c r="AW89" i="32"/>
  <c r="AW88" i="32"/>
  <c r="AW87" i="32"/>
  <c r="BC86" i="32"/>
  <c r="BB86" i="32"/>
  <c r="BA86" i="32"/>
  <c r="AZ86" i="32"/>
  <c r="AY86" i="32"/>
  <c r="AX86" i="32"/>
  <c r="AW85" i="32"/>
  <c r="AW84" i="32"/>
  <c r="AW82" i="32"/>
  <c r="AW81" i="32"/>
  <c r="AU81" i="32"/>
  <c r="AU86" i="32" s="1"/>
  <c r="BC80" i="32"/>
  <c r="BB80" i="32"/>
  <c r="BA80" i="32"/>
  <c r="AZ80" i="32"/>
  <c r="AY80" i="32"/>
  <c r="AX80" i="32"/>
  <c r="AW79" i="32"/>
  <c r="AW78" i="32"/>
  <c r="AW75" i="32"/>
  <c r="AU75" i="32"/>
  <c r="AU80" i="32" s="1"/>
  <c r="BC74" i="32"/>
  <c r="BB74" i="32"/>
  <c r="BA74" i="32"/>
  <c r="AZ74" i="32"/>
  <c r="AY74" i="32"/>
  <c r="AX74" i="32"/>
  <c r="AU74" i="32"/>
  <c r="AW73" i="32"/>
  <c r="AW72" i="32"/>
  <c r="AW71" i="32"/>
  <c r="AW69" i="32"/>
  <c r="BC68" i="32"/>
  <c r="BB68" i="32"/>
  <c r="BA68" i="32"/>
  <c r="AZ68" i="32"/>
  <c r="AY68" i="32"/>
  <c r="AX68" i="32"/>
  <c r="AU68" i="32"/>
  <c r="AW67" i="32"/>
  <c r="AW66" i="32"/>
  <c r="AW64" i="32"/>
  <c r="AW63" i="32"/>
  <c r="BC62" i="32"/>
  <c r="BB62" i="32"/>
  <c r="BA62" i="32"/>
  <c r="AZ62" i="32"/>
  <c r="AY62" i="32"/>
  <c r="AX62" i="32"/>
  <c r="AW61" i="32"/>
  <c r="AW60" i="32"/>
  <c r="AW58" i="32"/>
  <c r="AW57" i="32"/>
  <c r="AU57" i="32"/>
  <c r="AU62" i="32" s="1"/>
  <c r="BC56" i="32"/>
  <c r="BB56" i="32"/>
  <c r="BA56" i="32"/>
  <c r="AZ56" i="32"/>
  <c r="AY56" i="32"/>
  <c r="AX56" i="32"/>
  <c r="AW55" i="32"/>
  <c r="AW54" i="32"/>
  <c r="AW53" i="32"/>
  <c r="AW51" i="32"/>
  <c r="AW50" i="32"/>
  <c r="AU50" i="32"/>
  <c r="AU56" i="32" s="1"/>
  <c r="BC49" i="32"/>
  <c r="BB49" i="32"/>
  <c r="BA49" i="32"/>
  <c r="AZ49" i="32"/>
  <c r="AY49" i="32"/>
  <c r="AX49" i="32"/>
  <c r="AW48" i="32"/>
  <c r="AW47" i="32"/>
  <c r="AW46" i="32"/>
  <c r="AW44" i="32"/>
  <c r="AW43" i="32"/>
  <c r="AU43" i="32"/>
  <c r="BC42" i="32"/>
  <c r="BB42" i="32"/>
  <c r="BA42" i="32"/>
  <c r="AZ42" i="32"/>
  <c r="AY42" i="32"/>
  <c r="AX42" i="32"/>
  <c r="AU42" i="32"/>
  <c r="AW41" i="32"/>
  <c r="AW40" i="32"/>
  <c r="AW38" i="32"/>
  <c r="AW37" i="32"/>
  <c r="BC36" i="32"/>
  <c r="BB36" i="32"/>
  <c r="BA36" i="32"/>
  <c r="AZ36" i="32"/>
  <c r="AY36" i="32"/>
  <c r="AX36" i="32"/>
  <c r="AU36" i="32"/>
  <c r="AW35" i="32"/>
  <c r="AW34" i="32"/>
  <c r="BC33" i="32"/>
  <c r="BB33" i="32"/>
  <c r="BA33" i="32"/>
  <c r="AZ33" i="32"/>
  <c r="AY33" i="32"/>
  <c r="AX33" i="32"/>
  <c r="AU33" i="32"/>
  <c r="AW32" i="32"/>
  <c r="AW31" i="32"/>
  <c r="BC30" i="32"/>
  <c r="BB30" i="32"/>
  <c r="BA30" i="32"/>
  <c r="AZ30" i="32"/>
  <c r="AY30" i="32"/>
  <c r="AX30" i="32"/>
  <c r="AU30" i="32"/>
  <c r="AW29" i="32"/>
  <c r="AW28" i="32"/>
  <c r="BC27" i="32"/>
  <c r="BB27" i="32"/>
  <c r="BA27" i="32"/>
  <c r="AZ27" i="32"/>
  <c r="AY27" i="32"/>
  <c r="AX27" i="32"/>
  <c r="AU27" i="32"/>
  <c r="AW26" i="32"/>
  <c r="AW25" i="32"/>
  <c r="BC24" i="32"/>
  <c r="BB24" i="32"/>
  <c r="BA24" i="32"/>
  <c r="AZ24" i="32"/>
  <c r="AY24" i="32"/>
  <c r="AX24" i="32"/>
  <c r="AU24" i="32"/>
  <c r="AW23" i="32"/>
  <c r="AW22" i="32"/>
  <c r="AW21" i="32"/>
  <c r="BC20" i="32"/>
  <c r="BB20" i="32"/>
  <c r="BA20" i="32"/>
  <c r="AZ20" i="32"/>
  <c r="AY20" i="32"/>
  <c r="AX20" i="32"/>
  <c r="AU20" i="32"/>
  <c r="AW19" i="32"/>
  <c r="AW18" i="32"/>
  <c r="AW17" i="32"/>
  <c r="BC16" i="32"/>
  <c r="BB16" i="32"/>
  <c r="BA16" i="32"/>
  <c r="AZ16" i="32"/>
  <c r="AY16" i="32"/>
  <c r="AX16" i="32"/>
  <c r="AU16" i="32"/>
  <c r="AW15" i="32"/>
  <c r="AW14" i="32"/>
  <c r="BC13" i="32"/>
  <c r="BB13" i="32"/>
  <c r="BA13" i="32"/>
  <c r="AZ13" i="32"/>
  <c r="AY13" i="32"/>
  <c r="AX13" i="32"/>
  <c r="AU13" i="32"/>
  <c r="AW12" i="32"/>
  <c r="AO12" i="32"/>
  <c r="AO13" i="32" s="1"/>
  <c r="AA12" i="32"/>
  <c r="AA13" i="32" s="1"/>
  <c r="P12" i="32"/>
  <c r="BC98" i="30"/>
  <c r="BB98" i="30"/>
  <c r="BA98" i="30"/>
  <c r="AZ98" i="30"/>
  <c r="AY98" i="30"/>
  <c r="AX98" i="30"/>
  <c r="AN98" i="30"/>
  <c r="AM98" i="30"/>
  <c r="AL98" i="30"/>
  <c r="AK98" i="30"/>
  <c r="AJ98" i="30"/>
  <c r="AI98" i="30"/>
  <c r="AG98" i="30"/>
  <c r="Z98" i="30"/>
  <c r="Y98" i="30"/>
  <c r="X98" i="30"/>
  <c r="V98" i="30"/>
  <c r="U98" i="30"/>
  <c r="T98" i="30"/>
  <c r="S98" i="30"/>
  <c r="R98" i="30"/>
  <c r="O98" i="30"/>
  <c r="N98" i="30"/>
  <c r="M98" i="30"/>
  <c r="L98" i="30"/>
  <c r="K98" i="30"/>
  <c r="J98" i="30"/>
  <c r="I98" i="30"/>
  <c r="BC97" i="30"/>
  <c r="BB97" i="30"/>
  <c r="BA97" i="30"/>
  <c r="AZ97" i="30"/>
  <c r="AY97" i="30"/>
  <c r="AX97" i="30"/>
  <c r="AN97" i="30"/>
  <c r="AM97" i="30"/>
  <c r="AL97" i="30"/>
  <c r="AK97" i="30"/>
  <c r="AJ97" i="30"/>
  <c r="AI97" i="30"/>
  <c r="AG97" i="30"/>
  <c r="Z97" i="30"/>
  <c r="Y97" i="30"/>
  <c r="X97" i="30"/>
  <c r="V97" i="30"/>
  <c r="U97" i="30"/>
  <c r="T97" i="30"/>
  <c r="S97" i="30"/>
  <c r="R97" i="30"/>
  <c r="O97" i="30"/>
  <c r="N97" i="30"/>
  <c r="M97" i="30"/>
  <c r="L97" i="30"/>
  <c r="K97" i="30"/>
  <c r="J97" i="30"/>
  <c r="I97" i="30"/>
  <c r="BC96" i="30"/>
  <c r="BB96" i="30"/>
  <c r="BA96" i="30"/>
  <c r="AZ96" i="30"/>
  <c r="AY96" i="30"/>
  <c r="AX96" i="30"/>
  <c r="AN96" i="30"/>
  <c r="AM96" i="30"/>
  <c r="AL96" i="30"/>
  <c r="AK96" i="30"/>
  <c r="AJ96" i="30"/>
  <c r="AI96" i="30"/>
  <c r="AG96" i="30"/>
  <c r="Z96" i="30"/>
  <c r="Y96" i="30"/>
  <c r="X96" i="30"/>
  <c r="V96" i="30"/>
  <c r="U96" i="30"/>
  <c r="T96" i="30"/>
  <c r="S96" i="30"/>
  <c r="R96" i="30"/>
  <c r="O96" i="30"/>
  <c r="N96" i="30"/>
  <c r="M96" i="30"/>
  <c r="L96" i="30"/>
  <c r="K96" i="30"/>
  <c r="J96" i="30"/>
  <c r="I96" i="30"/>
  <c r="BC95" i="30"/>
  <c r="BB95" i="30"/>
  <c r="BA95" i="30"/>
  <c r="AZ95" i="30"/>
  <c r="AY95" i="30"/>
  <c r="AX95" i="30"/>
  <c r="AW95" i="30"/>
  <c r="AV95" i="30"/>
  <c r="AU95" i="30"/>
  <c r="AT95" i="30"/>
  <c r="AS95" i="30"/>
  <c r="AR95" i="30"/>
  <c r="AQ95" i="30"/>
  <c r="AP95" i="30"/>
  <c r="AO95" i="30"/>
  <c r="AN95" i="30"/>
  <c r="AM95" i="30"/>
  <c r="AL95" i="30"/>
  <c r="AK95" i="30"/>
  <c r="AJ95" i="30"/>
  <c r="AI95" i="30"/>
  <c r="AH95" i="30"/>
  <c r="AG95" i="30"/>
  <c r="AF95" i="30"/>
  <c r="AC95" i="30"/>
  <c r="AB95" i="30"/>
  <c r="AA95" i="30"/>
  <c r="Z95" i="30"/>
  <c r="Y95" i="30"/>
  <c r="X95" i="30"/>
  <c r="W95" i="30"/>
  <c r="V95" i="30"/>
  <c r="U95" i="30"/>
  <c r="T95" i="30"/>
  <c r="S95" i="30"/>
  <c r="R95" i="30"/>
  <c r="P95" i="30"/>
  <c r="O95" i="30"/>
  <c r="N95" i="30"/>
  <c r="M95" i="30"/>
  <c r="L95" i="30"/>
  <c r="K95" i="30"/>
  <c r="J95" i="30"/>
  <c r="I95" i="30"/>
  <c r="BC94" i="30"/>
  <c r="BB94" i="30"/>
  <c r="BA94" i="30"/>
  <c r="AZ94" i="30"/>
  <c r="AY94" i="30"/>
  <c r="AX94" i="30"/>
  <c r="AW94" i="30"/>
  <c r="AV94" i="30"/>
  <c r="AU94" i="30"/>
  <c r="AT94" i="30"/>
  <c r="AS94" i="30"/>
  <c r="AR94" i="30"/>
  <c r="AQ94" i="30"/>
  <c r="AP94" i="30"/>
  <c r="AO94" i="30"/>
  <c r="AN94" i="30"/>
  <c r="AM94" i="30"/>
  <c r="AL94" i="30"/>
  <c r="AK94" i="30"/>
  <c r="AJ94" i="30"/>
  <c r="AI94" i="30"/>
  <c r="AH94" i="30"/>
  <c r="AG94" i="30"/>
  <c r="AF94" i="30"/>
  <c r="AC94" i="30"/>
  <c r="AB94" i="30"/>
  <c r="AA94" i="30"/>
  <c r="Z94" i="30"/>
  <c r="Y94" i="30"/>
  <c r="X94" i="30"/>
  <c r="W94" i="30"/>
  <c r="V94" i="30"/>
  <c r="U94" i="30"/>
  <c r="T94" i="30"/>
  <c r="S94" i="30"/>
  <c r="R94" i="30"/>
  <c r="P94" i="30"/>
  <c r="O94" i="30"/>
  <c r="N94" i="30"/>
  <c r="M94" i="30"/>
  <c r="L94" i="30"/>
  <c r="K94" i="30"/>
  <c r="J94" i="30"/>
  <c r="I94" i="30"/>
  <c r="BC93" i="30"/>
  <c r="BB93" i="30"/>
  <c r="BA93" i="30"/>
  <c r="AZ93" i="30"/>
  <c r="AY93" i="30"/>
  <c r="AX93" i="30"/>
  <c r="AW93" i="30"/>
  <c r="AV93" i="30"/>
  <c r="AU93" i="30"/>
  <c r="AT93" i="30"/>
  <c r="AS93" i="30"/>
  <c r="AR93" i="30"/>
  <c r="AQ93" i="30"/>
  <c r="AP93" i="30"/>
  <c r="AO93" i="30"/>
  <c r="AN93" i="30"/>
  <c r="AM93" i="30"/>
  <c r="AL93" i="30"/>
  <c r="AK93" i="30"/>
  <c r="AJ93" i="30"/>
  <c r="AI93" i="30"/>
  <c r="AH93" i="30"/>
  <c r="AG93" i="30"/>
  <c r="AF93" i="30"/>
  <c r="AC93" i="30"/>
  <c r="AB93" i="30"/>
  <c r="AA93" i="30"/>
  <c r="Z93" i="30"/>
  <c r="Y93" i="30"/>
  <c r="X93" i="30"/>
  <c r="W93" i="30"/>
  <c r="V93" i="30"/>
  <c r="U93" i="30"/>
  <c r="T93" i="30"/>
  <c r="S93" i="30"/>
  <c r="R93" i="30"/>
  <c r="P93" i="30"/>
  <c r="O93" i="30"/>
  <c r="N93" i="30"/>
  <c r="M93" i="30"/>
  <c r="L93" i="30"/>
  <c r="K93" i="30"/>
  <c r="J93" i="30"/>
  <c r="I93" i="30"/>
  <c r="BC92" i="30"/>
  <c r="BB92" i="30"/>
  <c r="BA92" i="30"/>
  <c r="AZ92" i="30"/>
  <c r="AY92" i="30"/>
  <c r="AX92" i="30"/>
  <c r="AN92" i="30"/>
  <c r="AM92" i="30"/>
  <c r="AL92" i="30"/>
  <c r="AK92" i="30"/>
  <c r="AJ92" i="30"/>
  <c r="AI92" i="30"/>
  <c r="AG92" i="30"/>
  <c r="Z92" i="30"/>
  <c r="Y92" i="30"/>
  <c r="X92" i="30"/>
  <c r="V92" i="30"/>
  <c r="U92" i="30"/>
  <c r="T92" i="30"/>
  <c r="S92" i="30"/>
  <c r="R92" i="30"/>
  <c r="O92" i="30"/>
  <c r="N92" i="30"/>
  <c r="M92" i="30"/>
  <c r="L92" i="30"/>
  <c r="K92" i="30"/>
  <c r="J92" i="30"/>
  <c r="I92" i="30"/>
  <c r="BC91" i="30"/>
  <c r="BB91" i="30"/>
  <c r="BA91" i="30"/>
  <c r="AZ91" i="30"/>
  <c r="AY91" i="30"/>
  <c r="AX91" i="30"/>
  <c r="AW91" i="30"/>
  <c r="AV91" i="30"/>
  <c r="AU91" i="30"/>
  <c r="AT91" i="30"/>
  <c r="AS91" i="30"/>
  <c r="AR91" i="30"/>
  <c r="AQ91" i="30"/>
  <c r="AP91" i="30"/>
  <c r="AO91" i="30"/>
  <c r="AN91" i="30"/>
  <c r="AM91" i="30"/>
  <c r="AL91" i="30"/>
  <c r="AK91" i="30"/>
  <c r="AJ91" i="30"/>
  <c r="AI91" i="30"/>
  <c r="AH91" i="30"/>
  <c r="AG91" i="30"/>
  <c r="AF91" i="30"/>
  <c r="AC91" i="30"/>
  <c r="AB91" i="30"/>
  <c r="AA91" i="30"/>
  <c r="Z91" i="30"/>
  <c r="Y91" i="30"/>
  <c r="X91" i="30"/>
  <c r="W91" i="30"/>
  <c r="V91" i="30"/>
  <c r="U91" i="30"/>
  <c r="T91" i="30"/>
  <c r="S91" i="30"/>
  <c r="R91" i="30"/>
  <c r="P91" i="30"/>
  <c r="O91" i="30"/>
  <c r="N91" i="30"/>
  <c r="M91" i="30"/>
  <c r="L91" i="30"/>
  <c r="K91" i="30"/>
  <c r="J91" i="30"/>
  <c r="I91" i="30"/>
  <c r="BC90" i="30"/>
  <c r="BB90" i="30"/>
  <c r="BA90" i="30"/>
  <c r="AZ90" i="30"/>
  <c r="AY90" i="30"/>
  <c r="AX90" i="30"/>
  <c r="AN90" i="30"/>
  <c r="AM90" i="30"/>
  <c r="AL90" i="30"/>
  <c r="AK90" i="30"/>
  <c r="AJ90" i="30"/>
  <c r="AI90" i="30"/>
  <c r="AG90" i="30"/>
  <c r="Z90" i="30"/>
  <c r="Y90" i="30"/>
  <c r="X90" i="30"/>
  <c r="V90" i="30"/>
  <c r="U90" i="30"/>
  <c r="T90" i="30"/>
  <c r="S90" i="30"/>
  <c r="R90" i="30"/>
  <c r="O90" i="30"/>
  <c r="N90" i="30"/>
  <c r="M90" i="30"/>
  <c r="L90" i="30"/>
  <c r="K90" i="30"/>
  <c r="J90" i="30"/>
  <c r="I90" i="30"/>
  <c r="BC89" i="30"/>
  <c r="BB89" i="30"/>
  <c r="BA89" i="30"/>
  <c r="AZ89" i="30"/>
  <c r="AY89" i="30"/>
  <c r="AX89" i="30"/>
  <c r="AN89" i="30"/>
  <c r="AM89" i="30"/>
  <c r="AL89" i="30"/>
  <c r="AK89" i="30"/>
  <c r="AJ89" i="30"/>
  <c r="AI89" i="30"/>
  <c r="AG89" i="30"/>
  <c r="Z89" i="30"/>
  <c r="Y89" i="30"/>
  <c r="X89" i="30"/>
  <c r="V89" i="30"/>
  <c r="U89" i="30"/>
  <c r="T89" i="30"/>
  <c r="S89" i="30"/>
  <c r="R89" i="30"/>
  <c r="O89" i="30"/>
  <c r="N89" i="30"/>
  <c r="M89" i="30"/>
  <c r="L89" i="30"/>
  <c r="K89" i="30"/>
  <c r="J89" i="30"/>
  <c r="I89" i="30"/>
  <c r="O85" i="30"/>
  <c r="H16" i="47" s="1"/>
  <c r="N85" i="30"/>
  <c r="M85" i="30"/>
  <c r="F16" i="47" s="1"/>
  <c r="L85" i="30"/>
  <c r="E16" i="47" s="1"/>
  <c r="K85" i="30"/>
  <c r="D16" i="47" s="1"/>
  <c r="J85" i="30"/>
  <c r="C16" i="47" s="1"/>
  <c r="I85" i="30"/>
  <c r="B16" i="47" s="1"/>
  <c r="BC84" i="30"/>
  <c r="BB84" i="30"/>
  <c r="BA84" i="30"/>
  <c r="AZ84" i="30"/>
  <c r="AY84" i="30"/>
  <c r="AX84" i="30"/>
  <c r="AW83" i="30"/>
  <c r="AU83" i="30"/>
  <c r="AW82" i="30"/>
  <c r="AU82" i="30"/>
  <c r="AW81" i="30"/>
  <c r="AU81" i="30"/>
  <c r="AW80" i="30"/>
  <c r="AU80" i="30"/>
  <c r="BC79" i="30"/>
  <c r="BB79" i="30"/>
  <c r="BA79" i="30"/>
  <c r="AZ79" i="30"/>
  <c r="AY79" i="30"/>
  <c r="AX79" i="30"/>
  <c r="AW78" i="30"/>
  <c r="AU78" i="30"/>
  <c r="AW77" i="30"/>
  <c r="AU77" i="30"/>
  <c r="AW75" i="30"/>
  <c r="AU75" i="30"/>
  <c r="AV75" i="30"/>
  <c r="AW74" i="30"/>
  <c r="AU74" i="30"/>
  <c r="BC73" i="30"/>
  <c r="BB73" i="30"/>
  <c r="BA73" i="30"/>
  <c r="AZ73" i="30"/>
  <c r="AY73" i="30"/>
  <c r="AX73" i="30"/>
  <c r="AW72" i="30"/>
  <c r="AU72" i="30"/>
  <c r="AW71" i="30"/>
  <c r="AU71" i="30"/>
  <c r="BC70" i="30"/>
  <c r="BB70" i="30"/>
  <c r="BA70" i="30"/>
  <c r="AZ70" i="30"/>
  <c r="AY70" i="30"/>
  <c r="AX70" i="30"/>
  <c r="AW69" i="30"/>
  <c r="AU69" i="30"/>
  <c r="AW68" i="30"/>
  <c r="AU68" i="30"/>
  <c r="AW65" i="30"/>
  <c r="AU65" i="30"/>
  <c r="BC64" i="30"/>
  <c r="BB64" i="30"/>
  <c r="BA64" i="30"/>
  <c r="AZ64" i="30"/>
  <c r="AY64" i="30"/>
  <c r="AX64" i="30"/>
  <c r="AW63" i="30"/>
  <c r="AU63" i="30"/>
  <c r="AW62" i="30"/>
  <c r="AU62" i="30"/>
  <c r="BC61" i="30"/>
  <c r="BB61" i="30"/>
  <c r="BA61" i="30"/>
  <c r="AZ61" i="30"/>
  <c r="AY61" i="30"/>
  <c r="AX61" i="30"/>
  <c r="AW60" i="30"/>
  <c r="AU60" i="30"/>
  <c r="AW59" i="30"/>
  <c r="AU59" i="30"/>
  <c r="AW58" i="30"/>
  <c r="AU58" i="30"/>
  <c r="BC57" i="30"/>
  <c r="BB57" i="30"/>
  <c r="BA57" i="30"/>
  <c r="AZ57" i="30"/>
  <c r="AY57" i="30"/>
  <c r="AX57" i="30"/>
  <c r="AW56" i="30"/>
  <c r="AU56" i="30"/>
  <c r="AV56" i="30"/>
  <c r="AW55" i="30"/>
  <c r="AU55" i="30"/>
  <c r="BC54" i="30"/>
  <c r="BB54" i="30"/>
  <c r="BA54" i="30"/>
  <c r="AZ54" i="30"/>
  <c r="AY54" i="30"/>
  <c r="AX54" i="30"/>
  <c r="AW53" i="30"/>
  <c r="AU53" i="30"/>
  <c r="AW52" i="30"/>
  <c r="AU52" i="30"/>
  <c r="AW51" i="30"/>
  <c r="AU51" i="30"/>
  <c r="AV51" i="30"/>
  <c r="AW50" i="30"/>
  <c r="AU50" i="30"/>
  <c r="BC49" i="30"/>
  <c r="BB49" i="30"/>
  <c r="BA49" i="30"/>
  <c r="AZ49" i="30"/>
  <c r="AY49" i="30"/>
  <c r="AX49" i="30"/>
  <c r="AW48" i="30"/>
  <c r="AU48" i="30"/>
  <c r="AW47" i="30"/>
  <c r="AU47" i="30"/>
  <c r="AW46" i="30"/>
  <c r="AU46" i="30"/>
  <c r="BC45" i="30"/>
  <c r="BB45" i="30"/>
  <c r="BA45" i="30"/>
  <c r="AZ45" i="30"/>
  <c r="AY45" i="30"/>
  <c r="AX45" i="30"/>
  <c r="AW44" i="30"/>
  <c r="AU44" i="30"/>
  <c r="AR44" i="30"/>
  <c r="AW43" i="30"/>
  <c r="AU43" i="30"/>
  <c r="BC42" i="30"/>
  <c r="BB42" i="30"/>
  <c r="BA42" i="30"/>
  <c r="AZ42" i="30"/>
  <c r="AY42" i="30"/>
  <c r="AX42" i="30"/>
  <c r="AW41" i="30"/>
  <c r="AU41" i="30"/>
  <c r="AW40" i="30"/>
  <c r="AU40" i="30"/>
  <c r="AW38" i="30"/>
  <c r="AU38" i="30"/>
  <c r="AV38" i="30"/>
  <c r="AW37" i="30"/>
  <c r="AU37" i="30"/>
  <c r="AW36" i="30"/>
  <c r="AU36" i="30"/>
  <c r="BC35" i="30"/>
  <c r="BB35" i="30"/>
  <c r="BA35" i="30"/>
  <c r="AZ35" i="30"/>
  <c r="AY35" i="30"/>
  <c r="AX35" i="30"/>
  <c r="AW34" i="30"/>
  <c r="AU34" i="30"/>
  <c r="AV34" i="30"/>
  <c r="AW33" i="30"/>
  <c r="AU33" i="30"/>
  <c r="AR33" i="30"/>
  <c r="AW32" i="30"/>
  <c r="AU32" i="30"/>
  <c r="AW31" i="30"/>
  <c r="AU31" i="30"/>
  <c r="BC30" i="30"/>
  <c r="BB30" i="30"/>
  <c r="BA30" i="30"/>
  <c r="AZ30" i="30"/>
  <c r="AY30" i="30"/>
  <c r="AX30" i="30"/>
  <c r="AW29" i="30"/>
  <c r="AU29" i="30"/>
  <c r="BC28" i="30"/>
  <c r="BB28" i="30"/>
  <c r="BA28" i="30"/>
  <c r="AZ28" i="30"/>
  <c r="AY28" i="30"/>
  <c r="AX28" i="30"/>
  <c r="AW27" i="30"/>
  <c r="AU27" i="30"/>
  <c r="AW26" i="30"/>
  <c r="AU26" i="30"/>
  <c r="AW24" i="30"/>
  <c r="AU24" i="30"/>
  <c r="AW23" i="30"/>
  <c r="AU23" i="30"/>
  <c r="BC22" i="30"/>
  <c r="BB22" i="30"/>
  <c r="BA22" i="30"/>
  <c r="AZ22" i="30"/>
  <c r="AY22" i="30"/>
  <c r="AX22" i="30"/>
  <c r="AW21" i="30"/>
  <c r="AU21" i="30"/>
  <c r="AR21" i="30"/>
  <c r="AW20" i="30"/>
  <c r="AU20" i="30"/>
  <c r="AW19" i="30"/>
  <c r="AU19" i="30"/>
  <c r="AW18" i="30"/>
  <c r="AU18" i="30"/>
  <c r="AW17" i="30"/>
  <c r="AU17" i="30"/>
  <c r="BC16" i="30"/>
  <c r="BB16" i="30"/>
  <c r="BA16" i="30"/>
  <c r="AZ16" i="30"/>
  <c r="AY16" i="30"/>
  <c r="AX16" i="30"/>
  <c r="AW15" i="30"/>
  <c r="AU15" i="30"/>
  <c r="BC14" i="30"/>
  <c r="BB14" i="30"/>
  <c r="BA14" i="30"/>
  <c r="AZ14" i="30"/>
  <c r="AY14" i="30"/>
  <c r="AX14" i="30"/>
  <c r="AW13" i="30"/>
  <c r="AU13" i="30"/>
  <c r="AW12" i="30"/>
  <c r="AU12" i="30"/>
  <c r="AO12" i="30"/>
  <c r="AA12" i="30"/>
  <c r="P12" i="30"/>
  <c r="BC179" i="29"/>
  <c r="BB179" i="29"/>
  <c r="BA179" i="29"/>
  <c r="AZ179" i="29"/>
  <c r="AY179" i="29"/>
  <c r="AX179" i="29"/>
  <c r="AN179" i="29"/>
  <c r="AM179" i="29"/>
  <c r="AL179" i="29"/>
  <c r="AE36" i="47" s="1"/>
  <c r="AK179" i="29"/>
  <c r="AJ179" i="29"/>
  <c r="AI179" i="29"/>
  <c r="AG179" i="29"/>
  <c r="Z179" i="29"/>
  <c r="Y179" i="29"/>
  <c r="X179" i="29"/>
  <c r="V179" i="29"/>
  <c r="U179" i="29"/>
  <c r="T179" i="29"/>
  <c r="S179" i="29"/>
  <c r="R179" i="29"/>
  <c r="O179" i="29"/>
  <c r="N179" i="29"/>
  <c r="M179" i="29"/>
  <c r="L179" i="29"/>
  <c r="K179" i="29"/>
  <c r="J179" i="29"/>
  <c r="I179" i="29"/>
  <c r="BC178" i="29"/>
  <c r="BB178" i="29"/>
  <c r="BA178" i="29"/>
  <c r="AZ178" i="29"/>
  <c r="AY178" i="29"/>
  <c r="AX178" i="29"/>
  <c r="AN178" i="29"/>
  <c r="AM178" i="29"/>
  <c r="AL178" i="29"/>
  <c r="AE35" i="47" s="1"/>
  <c r="AK178" i="29"/>
  <c r="AD35" i="47" s="1"/>
  <c r="AJ178" i="29"/>
  <c r="AI178" i="29"/>
  <c r="AG178" i="29"/>
  <c r="Z178" i="29"/>
  <c r="Y178" i="29"/>
  <c r="X178" i="29"/>
  <c r="V178" i="29"/>
  <c r="U178" i="29"/>
  <c r="T178" i="29"/>
  <c r="S178" i="29"/>
  <c r="L35" i="47" s="1"/>
  <c r="R178" i="29"/>
  <c r="O178" i="29"/>
  <c r="N178" i="29"/>
  <c r="M178" i="29"/>
  <c r="L178" i="29"/>
  <c r="K178" i="29"/>
  <c r="J178" i="29"/>
  <c r="I178" i="29"/>
  <c r="BC177" i="29"/>
  <c r="BB177" i="29"/>
  <c r="BA177" i="29"/>
  <c r="AZ177" i="29"/>
  <c r="AY177" i="29"/>
  <c r="AX177" i="29"/>
  <c r="AN177" i="29"/>
  <c r="AM177" i="29"/>
  <c r="AL177" i="29"/>
  <c r="AE34" i="47" s="1"/>
  <c r="AK177" i="29"/>
  <c r="AJ177" i="29"/>
  <c r="AI177" i="29"/>
  <c r="AG177" i="29"/>
  <c r="Z177" i="29"/>
  <c r="Y177" i="29"/>
  <c r="X177" i="29"/>
  <c r="V177" i="29"/>
  <c r="U177" i="29"/>
  <c r="T177" i="29"/>
  <c r="S177" i="29"/>
  <c r="L34" i="47" s="1"/>
  <c r="R177" i="29"/>
  <c r="O177" i="29"/>
  <c r="N177" i="29"/>
  <c r="M177" i="29"/>
  <c r="L177" i="29"/>
  <c r="K177" i="29"/>
  <c r="J177" i="29"/>
  <c r="I177" i="29"/>
  <c r="BC176" i="29"/>
  <c r="BB176" i="29"/>
  <c r="BA176" i="29"/>
  <c r="AZ176" i="29"/>
  <c r="AY176" i="29"/>
  <c r="AX176" i="29"/>
  <c r="AW176" i="29"/>
  <c r="AV176" i="29"/>
  <c r="AO33" i="47" s="1"/>
  <c r="AU176" i="29"/>
  <c r="AT176" i="29"/>
  <c r="AS176" i="29"/>
  <c r="AR176" i="29"/>
  <c r="AQ176" i="29"/>
  <c r="AP176" i="29"/>
  <c r="AO176" i="29"/>
  <c r="AN176" i="29"/>
  <c r="AM176" i="29"/>
  <c r="AL176" i="29"/>
  <c r="AE33" i="47" s="1"/>
  <c r="AK176" i="29"/>
  <c r="AJ176" i="29"/>
  <c r="AI176" i="29"/>
  <c r="AH176" i="29"/>
  <c r="AG176" i="29"/>
  <c r="AF176" i="29"/>
  <c r="AC176" i="29"/>
  <c r="AB176" i="29"/>
  <c r="AA176" i="29"/>
  <c r="Z176" i="29"/>
  <c r="Y176" i="29"/>
  <c r="X176" i="29"/>
  <c r="W176" i="29"/>
  <c r="V176" i="29"/>
  <c r="U176" i="29"/>
  <c r="T176" i="29"/>
  <c r="S176" i="29"/>
  <c r="L33" i="47" s="1"/>
  <c r="R176" i="29"/>
  <c r="P176" i="29"/>
  <c r="O176" i="29"/>
  <c r="N176" i="29"/>
  <c r="M176" i="29"/>
  <c r="L176" i="29"/>
  <c r="K176" i="29"/>
  <c r="J176" i="29"/>
  <c r="I176" i="29"/>
  <c r="BC175" i="29"/>
  <c r="BB175" i="29"/>
  <c r="BA175" i="29"/>
  <c r="AZ175" i="29"/>
  <c r="AY175" i="29"/>
  <c r="AX175" i="29"/>
  <c r="AW175" i="29"/>
  <c r="AV175" i="29"/>
  <c r="AU175" i="29"/>
  <c r="AT175" i="29"/>
  <c r="AS175" i="29"/>
  <c r="AR175" i="29"/>
  <c r="AQ175" i="29"/>
  <c r="AP175" i="29"/>
  <c r="AO175" i="29"/>
  <c r="AN175" i="29"/>
  <c r="AM175" i="29"/>
  <c r="AL175" i="29"/>
  <c r="AK175" i="29"/>
  <c r="AJ175" i="29"/>
  <c r="AI175" i="29"/>
  <c r="AH175" i="29"/>
  <c r="AG175" i="29"/>
  <c r="AF175" i="29"/>
  <c r="AC175" i="29"/>
  <c r="AB175" i="29"/>
  <c r="AA175" i="29"/>
  <c r="Z175" i="29"/>
  <c r="Y175" i="29"/>
  <c r="X175" i="29"/>
  <c r="W175" i="29"/>
  <c r="V175" i="29"/>
  <c r="U175" i="29"/>
  <c r="T175" i="29"/>
  <c r="S175" i="29"/>
  <c r="R175" i="29"/>
  <c r="P175" i="29"/>
  <c r="O175" i="29"/>
  <c r="N175" i="29"/>
  <c r="M175" i="29"/>
  <c r="L175" i="29"/>
  <c r="K175" i="29"/>
  <c r="J175" i="29"/>
  <c r="I175" i="29"/>
  <c r="BC174" i="29"/>
  <c r="BB174" i="29"/>
  <c r="BA174" i="29"/>
  <c r="AZ174" i="29"/>
  <c r="AY174" i="29"/>
  <c r="AX174" i="29"/>
  <c r="AW174" i="29"/>
  <c r="AV174" i="29"/>
  <c r="AO31" i="47" s="1"/>
  <c r="AU174" i="29"/>
  <c r="AT174" i="29"/>
  <c r="AS174" i="29"/>
  <c r="AR174" i="29"/>
  <c r="AQ174" i="29"/>
  <c r="AP174" i="29"/>
  <c r="AO174" i="29"/>
  <c r="AN174" i="29"/>
  <c r="AM174" i="29"/>
  <c r="AL174" i="29"/>
  <c r="AE31" i="47" s="1"/>
  <c r="AK174" i="29"/>
  <c r="AJ174" i="29"/>
  <c r="AI174" i="29"/>
  <c r="AH174" i="29"/>
  <c r="AG174" i="29"/>
  <c r="AF174" i="29"/>
  <c r="AC174" i="29"/>
  <c r="AB174" i="29"/>
  <c r="AA174" i="29"/>
  <c r="Z174" i="29"/>
  <c r="Y174" i="29"/>
  <c r="X174" i="29"/>
  <c r="W174" i="29"/>
  <c r="V174" i="29"/>
  <c r="U174" i="29"/>
  <c r="T174" i="29"/>
  <c r="S174" i="29"/>
  <c r="L31" i="47" s="1"/>
  <c r="R174" i="29"/>
  <c r="P174" i="29"/>
  <c r="O174" i="29"/>
  <c r="N174" i="29"/>
  <c r="M174" i="29"/>
  <c r="L174" i="29"/>
  <c r="K174" i="29"/>
  <c r="J174" i="29"/>
  <c r="I174" i="29"/>
  <c r="BC173" i="29"/>
  <c r="BB173" i="29"/>
  <c r="BA173" i="29"/>
  <c r="AZ173" i="29"/>
  <c r="AY173" i="29"/>
  <c r="AX173" i="29"/>
  <c r="AN173" i="29"/>
  <c r="AM173" i="29"/>
  <c r="AL173" i="29"/>
  <c r="AE30" i="47" s="1"/>
  <c r="AK173" i="29"/>
  <c r="AJ173" i="29"/>
  <c r="AI173" i="29"/>
  <c r="AG173" i="29"/>
  <c r="Z173" i="29"/>
  <c r="Y173" i="29"/>
  <c r="X173" i="29"/>
  <c r="V173" i="29"/>
  <c r="U173" i="29"/>
  <c r="T173" i="29"/>
  <c r="S173" i="29"/>
  <c r="L30" i="47" s="1"/>
  <c r="R173" i="29"/>
  <c r="O173" i="29"/>
  <c r="N173" i="29"/>
  <c r="M173" i="29"/>
  <c r="L173" i="29"/>
  <c r="K173" i="29"/>
  <c r="J173" i="29"/>
  <c r="I173" i="29"/>
  <c r="BC172" i="29"/>
  <c r="BB172" i="29"/>
  <c r="BA172" i="29"/>
  <c r="AZ172" i="29"/>
  <c r="AY172" i="29"/>
  <c r="AX172" i="29"/>
  <c r="AW172" i="29"/>
  <c r="AV172" i="29"/>
  <c r="AU172" i="29"/>
  <c r="AT172" i="29"/>
  <c r="AS172" i="29"/>
  <c r="AR172" i="29"/>
  <c r="AQ172" i="29"/>
  <c r="AP172" i="29"/>
  <c r="AO172" i="29"/>
  <c r="AN172" i="29"/>
  <c r="AM172" i="29"/>
  <c r="AL172" i="29"/>
  <c r="AE29" i="47" s="1"/>
  <c r="AK172" i="29"/>
  <c r="AJ172" i="29"/>
  <c r="AI172" i="29"/>
  <c r="AH172" i="29"/>
  <c r="AG172" i="29"/>
  <c r="AF172" i="29"/>
  <c r="AC172" i="29"/>
  <c r="AB172" i="29"/>
  <c r="AA172" i="29"/>
  <c r="Z172" i="29"/>
  <c r="Y172" i="29"/>
  <c r="X172" i="29"/>
  <c r="W172" i="29"/>
  <c r="V172" i="29"/>
  <c r="U172" i="29"/>
  <c r="T172" i="29"/>
  <c r="S172" i="29"/>
  <c r="R172" i="29"/>
  <c r="P172" i="29"/>
  <c r="O172" i="29"/>
  <c r="N172" i="29"/>
  <c r="M172" i="29"/>
  <c r="L172" i="29"/>
  <c r="K172" i="29"/>
  <c r="J172" i="29"/>
  <c r="I172" i="29"/>
  <c r="BC171" i="29"/>
  <c r="BB171" i="29"/>
  <c r="BA171" i="29"/>
  <c r="AZ171" i="29"/>
  <c r="AY171" i="29"/>
  <c r="AX171" i="29"/>
  <c r="AN171" i="29"/>
  <c r="AM171" i="29"/>
  <c r="AL171" i="29"/>
  <c r="AE28" i="47" s="1"/>
  <c r="AK171" i="29"/>
  <c r="AJ171" i="29"/>
  <c r="AI171" i="29"/>
  <c r="Z171" i="29"/>
  <c r="Y171" i="29"/>
  <c r="X171" i="29"/>
  <c r="V171" i="29"/>
  <c r="U171" i="29"/>
  <c r="T171" i="29"/>
  <c r="S171" i="29"/>
  <c r="R171" i="29"/>
  <c r="O171" i="29"/>
  <c r="N171" i="29"/>
  <c r="M171" i="29"/>
  <c r="L171" i="29"/>
  <c r="K171" i="29"/>
  <c r="J171" i="29"/>
  <c r="I171" i="29"/>
  <c r="BC170" i="29"/>
  <c r="BB170" i="29"/>
  <c r="BA170" i="29"/>
  <c r="AZ170" i="29"/>
  <c r="AY170" i="29"/>
  <c r="AX170" i="29"/>
  <c r="AN170" i="29"/>
  <c r="AM170" i="29"/>
  <c r="AL170" i="29"/>
  <c r="AE27" i="47" s="1"/>
  <c r="AK170" i="29"/>
  <c r="AJ170" i="29"/>
  <c r="AI170" i="29"/>
  <c r="AG170" i="29"/>
  <c r="Z170" i="29"/>
  <c r="Y170" i="29"/>
  <c r="X170" i="29"/>
  <c r="V170" i="29"/>
  <c r="U170" i="29"/>
  <c r="T170" i="29"/>
  <c r="S170" i="29"/>
  <c r="L27" i="47" s="1"/>
  <c r="R170" i="29"/>
  <c r="O170" i="29"/>
  <c r="N170" i="29"/>
  <c r="M170" i="29"/>
  <c r="L170" i="29"/>
  <c r="K170" i="29"/>
  <c r="J170" i="29"/>
  <c r="I170" i="29"/>
  <c r="O166" i="29"/>
  <c r="H15" i="47" s="1"/>
  <c r="N166" i="29"/>
  <c r="M166" i="29"/>
  <c r="F15" i="47" s="1"/>
  <c r="L166" i="29"/>
  <c r="E15" i="47" s="1"/>
  <c r="K166" i="29"/>
  <c r="D15" i="47" s="1"/>
  <c r="J166" i="29"/>
  <c r="I166" i="29"/>
  <c r="B15" i="47" s="1"/>
  <c r="BC165" i="29"/>
  <c r="BB165" i="29"/>
  <c r="BA165" i="29"/>
  <c r="AZ165" i="29"/>
  <c r="AY165" i="29"/>
  <c r="AX165" i="29"/>
  <c r="AG165" i="29"/>
  <c r="Z165" i="29"/>
  <c r="Y165" i="29"/>
  <c r="X165" i="29"/>
  <c r="V165" i="29"/>
  <c r="U165" i="29"/>
  <c r="T165" i="29"/>
  <c r="S165" i="29"/>
  <c r="R165" i="29"/>
  <c r="AW164" i="29"/>
  <c r="AU164" i="29"/>
  <c r="AA164" i="29"/>
  <c r="AR164" i="29" s="1"/>
  <c r="P164" i="29"/>
  <c r="W164" i="29" s="1"/>
  <c r="AC164" i="29" s="1"/>
  <c r="AE164" i="29" s="1"/>
  <c r="AS164" i="29" s="1"/>
  <c r="AW163" i="29"/>
  <c r="AU163" i="29"/>
  <c r="AA163" i="29"/>
  <c r="AR163" i="29" s="1"/>
  <c r="P163" i="29"/>
  <c r="W163" i="29" s="1"/>
  <c r="AC163" i="29" s="1"/>
  <c r="AE163" i="29" s="1"/>
  <c r="AS163" i="29" s="1"/>
  <c r="AW161" i="29"/>
  <c r="AU161" i="29"/>
  <c r="AA161" i="29"/>
  <c r="AR161" i="29" s="1"/>
  <c r="P161" i="29"/>
  <c r="W161" i="29" s="1"/>
  <c r="AC161" i="29" s="1"/>
  <c r="AE161" i="29" s="1"/>
  <c r="AS161" i="29" s="1"/>
  <c r="AW160" i="29"/>
  <c r="AU160" i="29"/>
  <c r="AV160" i="29"/>
  <c r="AA160" i="29"/>
  <c r="AR160" i="29" s="1"/>
  <c r="P160" i="29"/>
  <c r="W160" i="29" s="1"/>
  <c r="AC160" i="29" s="1"/>
  <c r="AE160" i="29" s="1"/>
  <c r="AS160" i="29" s="1"/>
  <c r="AW159" i="29"/>
  <c r="AU159" i="29"/>
  <c r="AA159" i="29"/>
  <c r="P159" i="29"/>
  <c r="W159" i="29" s="1"/>
  <c r="BC158" i="29"/>
  <c r="BB158" i="29"/>
  <c r="BA158" i="29"/>
  <c r="AZ158" i="29"/>
  <c r="AY158" i="29"/>
  <c r="AX158" i="29"/>
  <c r="AG158" i="29"/>
  <c r="Z158" i="29"/>
  <c r="Y158" i="29"/>
  <c r="X158" i="29"/>
  <c r="V158" i="29"/>
  <c r="U158" i="29"/>
  <c r="T158" i="29"/>
  <c r="S158" i="29"/>
  <c r="R158" i="29"/>
  <c r="AW157" i="29"/>
  <c r="AU157" i="29"/>
  <c r="AA157" i="29"/>
  <c r="AR157" i="29" s="1"/>
  <c r="P157" i="29"/>
  <c r="W157" i="29" s="1"/>
  <c r="AC157" i="29" s="1"/>
  <c r="AE157" i="29" s="1"/>
  <c r="AS157" i="29" s="1"/>
  <c r="AW156" i="29"/>
  <c r="AU156" i="29"/>
  <c r="AA156" i="29"/>
  <c r="AR156" i="29" s="1"/>
  <c r="P156" i="29"/>
  <c r="W156" i="29" s="1"/>
  <c r="AC156" i="29" s="1"/>
  <c r="AE156" i="29" s="1"/>
  <c r="AS156" i="29" s="1"/>
  <c r="AW155" i="29"/>
  <c r="AU155" i="29"/>
  <c r="AA155" i="29"/>
  <c r="P155" i="29"/>
  <c r="W155" i="29" s="1"/>
  <c r="BC154" i="29"/>
  <c r="BB154" i="29"/>
  <c r="BA154" i="29"/>
  <c r="AZ154" i="29"/>
  <c r="AY154" i="29"/>
  <c r="AX154" i="29"/>
  <c r="AG154" i="29"/>
  <c r="Z154" i="29"/>
  <c r="Y154" i="29"/>
  <c r="X154" i="29"/>
  <c r="V154" i="29"/>
  <c r="U154" i="29"/>
  <c r="T154" i="29"/>
  <c r="S154" i="29"/>
  <c r="R154" i="29"/>
  <c r="AW153" i="29"/>
  <c r="AU153" i="29"/>
  <c r="AA153" i="29"/>
  <c r="AR153" i="29" s="1"/>
  <c r="P153" i="29"/>
  <c r="W153" i="29" s="1"/>
  <c r="AC153" i="29" s="1"/>
  <c r="AE153" i="29" s="1"/>
  <c r="AS153" i="29" s="1"/>
  <c r="AW152" i="29"/>
  <c r="AU152" i="29"/>
  <c r="AA152" i="29"/>
  <c r="P152" i="29"/>
  <c r="W152" i="29" s="1"/>
  <c r="BC151" i="29"/>
  <c r="BB151" i="29"/>
  <c r="BA151" i="29"/>
  <c r="AZ151" i="29"/>
  <c r="AY151" i="29"/>
  <c r="AX151" i="29"/>
  <c r="AG151" i="29"/>
  <c r="Z151" i="29"/>
  <c r="Y151" i="29"/>
  <c r="X151" i="29"/>
  <c r="V151" i="29"/>
  <c r="U151" i="29"/>
  <c r="T151" i="29"/>
  <c r="S151" i="29"/>
  <c r="R151" i="29"/>
  <c r="AW150" i="29"/>
  <c r="AU150" i="29"/>
  <c r="AA150" i="29"/>
  <c r="AR150" i="29" s="1"/>
  <c r="P150" i="29"/>
  <c r="W150" i="29" s="1"/>
  <c r="AC150" i="29" s="1"/>
  <c r="AE150" i="29" s="1"/>
  <c r="AS150" i="29" s="1"/>
  <c r="AW149" i="29"/>
  <c r="AU149" i="29"/>
  <c r="AA149" i="29"/>
  <c r="AR149" i="29" s="1"/>
  <c r="P149" i="29"/>
  <c r="W149" i="29" s="1"/>
  <c r="AC149" i="29" s="1"/>
  <c r="AE149" i="29" s="1"/>
  <c r="AS149" i="29" s="1"/>
  <c r="AW147" i="29"/>
  <c r="AU147" i="29"/>
  <c r="AA147" i="29"/>
  <c r="P147" i="29"/>
  <c r="W147" i="29" s="1"/>
  <c r="AW146" i="29"/>
  <c r="AU146" i="29"/>
  <c r="AA146" i="29"/>
  <c r="P146" i="29"/>
  <c r="W146" i="29" s="1"/>
  <c r="BC145" i="29"/>
  <c r="BB145" i="29"/>
  <c r="BA145" i="29"/>
  <c r="AZ145" i="29"/>
  <c r="AY145" i="29"/>
  <c r="AX145" i="29"/>
  <c r="AG145" i="29"/>
  <c r="Z145" i="29"/>
  <c r="Y145" i="29"/>
  <c r="X145" i="29"/>
  <c r="V145" i="29"/>
  <c r="U145" i="29"/>
  <c r="T145" i="29"/>
  <c r="S145" i="29"/>
  <c r="R145" i="29"/>
  <c r="AW144" i="29"/>
  <c r="AU144" i="29"/>
  <c r="AA144" i="29"/>
  <c r="AR144" i="29" s="1"/>
  <c r="P144" i="29"/>
  <c r="W144" i="29" s="1"/>
  <c r="AC144" i="29" s="1"/>
  <c r="AE144" i="29" s="1"/>
  <c r="AS144" i="29" s="1"/>
  <c r="AW143" i="29"/>
  <c r="AU143" i="29"/>
  <c r="AA143" i="29"/>
  <c r="P143" i="29"/>
  <c r="W143" i="29" s="1"/>
  <c r="BC142" i="29"/>
  <c r="BB142" i="29"/>
  <c r="BA142" i="29"/>
  <c r="AZ142" i="29"/>
  <c r="AY142" i="29"/>
  <c r="AX142" i="29"/>
  <c r="AG142" i="29"/>
  <c r="Z142" i="29"/>
  <c r="Y142" i="29"/>
  <c r="X142" i="29"/>
  <c r="V142" i="29"/>
  <c r="U142" i="29"/>
  <c r="T142" i="29"/>
  <c r="S142" i="29"/>
  <c r="R142" i="29"/>
  <c r="AW141" i="29"/>
  <c r="AU141" i="29"/>
  <c r="AA141" i="29"/>
  <c r="AR141" i="29" s="1"/>
  <c r="P141" i="29"/>
  <c r="W141" i="29" s="1"/>
  <c r="AC141" i="29" s="1"/>
  <c r="AE141" i="29" s="1"/>
  <c r="AS141" i="29" s="1"/>
  <c r="AW140" i="29"/>
  <c r="AU140" i="29"/>
  <c r="AA140" i="29"/>
  <c r="AR140" i="29" s="1"/>
  <c r="P140" i="29"/>
  <c r="W140" i="29" s="1"/>
  <c r="AC140" i="29" s="1"/>
  <c r="AE140" i="29" s="1"/>
  <c r="AS140" i="29" s="1"/>
  <c r="AW138" i="29"/>
  <c r="AU138" i="29"/>
  <c r="AA138" i="29"/>
  <c r="P138" i="29"/>
  <c r="W138" i="29" s="1"/>
  <c r="BC137" i="29"/>
  <c r="BB137" i="29"/>
  <c r="BA137" i="29"/>
  <c r="AZ137" i="29"/>
  <c r="AY137" i="29"/>
  <c r="AX137" i="29"/>
  <c r="AG137" i="29"/>
  <c r="Z137" i="29"/>
  <c r="Y137" i="29"/>
  <c r="X137" i="29"/>
  <c r="V137" i="29"/>
  <c r="U137" i="29"/>
  <c r="T137" i="29"/>
  <c r="S137" i="29"/>
  <c r="R137" i="29"/>
  <c r="AW136" i="29"/>
  <c r="AU136" i="29"/>
  <c r="AA136" i="29"/>
  <c r="AR136" i="29" s="1"/>
  <c r="P136" i="29"/>
  <c r="W136" i="29" s="1"/>
  <c r="AC136" i="29" s="1"/>
  <c r="AE136" i="29" s="1"/>
  <c r="AS136" i="29" s="1"/>
  <c r="AW135" i="29"/>
  <c r="AU135" i="29"/>
  <c r="AA135" i="29"/>
  <c r="P135" i="29"/>
  <c r="W135" i="29" s="1"/>
  <c r="BC134" i="29"/>
  <c r="BB134" i="29"/>
  <c r="BA134" i="29"/>
  <c r="AZ134" i="29"/>
  <c r="AY134" i="29"/>
  <c r="AX134" i="29"/>
  <c r="AG134" i="29"/>
  <c r="Z134" i="29"/>
  <c r="Y134" i="29"/>
  <c r="X134" i="29"/>
  <c r="V134" i="29"/>
  <c r="U134" i="29"/>
  <c r="T134" i="29"/>
  <c r="S134" i="29"/>
  <c r="R134" i="29"/>
  <c r="AW133" i="29"/>
  <c r="AU133" i="29"/>
  <c r="AA133" i="29"/>
  <c r="AR133" i="29" s="1"/>
  <c r="P133" i="29"/>
  <c r="W133" i="29" s="1"/>
  <c r="AC133" i="29" s="1"/>
  <c r="AE133" i="29" s="1"/>
  <c r="AS133" i="29" s="1"/>
  <c r="AW132" i="29"/>
  <c r="AU132" i="29"/>
  <c r="AA132" i="29"/>
  <c r="AR132" i="29" s="1"/>
  <c r="P132" i="29"/>
  <c r="W132" i="29" s="1"/>
  <c r="AC132" i="29" s="1"/>
  <c r="AE132" i="29" s="1"/>
  <c r="AS132" i="29" s="1"/>
  <c r="AW131" i="29"/>
  <c r="AU131" i="29"/>
  <c r="AA131" i="29"/>
  <c r="AR131" i="29" s="1"/>
  <c r="P131" i="29"/>
  <c r="W131" i="29" s="1"/>
  <c r="AC131" i="29" s="1"/>
  <c r="AE131" i="29" s="1"/>
  <c r="AS131" i="29" s="1"/>
  <c r="AW130" i="29"/>
  <c r="AU130" i="29"/>
  <c r="AA130" i="29"/>
  <c r="P130" i="29"/>
  <c r="W130" i="29" s="1"/>
  <c r="BC129" i="29"/>
  <c r="BB129" i="29"/>
  <c r="BA129" i="29"/>
  <c r="AZ129" i="29"/>
  <c r="AY129" i="29"/>
  <c r="AX129" i="29"/>
  <c r="AG129" i="29"/>
  <c r="Z129" i="29"/>
  <c r="Y129" i="29"/>
  <c r="X129" i="29"/>
  <c r="V129" i="29"/>
  <c r="U129" i="29"/>
  <c r="T129" i="29"/>
  <c r="S129" i="29"/>
  <c r="R129" i="29"/>
  <c r="AW128" i="29"/>
  <c r="AU128" i="29"/>
  <c r="AA128" i="29"/>
  <c r="AR128" i="29" s="1"/>
  <c r="P128" i="29"/>
  <c r="W128" i="29" s="1"/>
  <c r="AC128" i="29" s="1"/>
  <c r="AE128" i="29" s="1"/>
  <c r="AS128" i="29" s="1"/>
  <c r="AW127" i="29"/>
  <c r="AU127" i="29"/>
  <c r="AA127" i="29"/>
  <c r="AR127" i="29" s="1"/>
  <c r="P127" i="29"/>
  <c r="W127" i="29" s="1"/>
  <c r="AC127" i="29" s="1"/>
  <c r="AE127" i="29" s="1"/>
  <c r="AS127" i="29" s="1"/>
  <c r="AW126" i="29"/>
  <c r="AU126" i="29"/>
  <c r="AA126" i="29"/>
  <c r="AR126" i="29" s="1"/>
  <c r="P126" i="29"/>
  <c r="W126" i="29" s="1"/>
  <c r="AC126" i="29" s="1"/>
  <c r="AE126" i="29" s="1"/>
  <c r="AS126" i="29" s="1"/>
  <c r="AW124" i="29"/>
  <c r="AU124" i="29"/>
  <c r="AA124" i="29"/>
  <c r="AR124" i="29" s="1"/>
  <c r="P124" i="29"/>
  <c r="W124" i="29" s="1"/>
  <c r="AC124" i="29" s="1"/>
  <c r="AE124" i="29" s="1"/>
  <c r="AS124" i="29" s="1"/>
  <c r="AW123" i="29"/>
  <c r="AU123" i="29"/>
  <c r="AA123" i="29"/>
  <c r="P123" i="29"/>
  <c r="W123" i="29" s="1"/>
  <c r="BC122" i="29"/>
  <c r="BB122" i="29"/>
  <c r="BA122" i="29"/>
  <c r="AZ122" i="29"/>
  <c r="AY122" i="29"/>
  <c r="AX122" i="29"/>
  <c r="AG122" i="29"/>
  <c r="Z122" i="29"/>
  <c r="Y122" i="29"/>
  <c r="X122" i="29"/>
  <c r="V122" i="29"/>
  <c r="U122" i="29"/>
  <c r="T122" i="29"/>
  <c r="S122" i="29"/>
  <c r="R122" i="29"/>
  <c r="AW121" i="29"/>
  <c r="AU121" i="29"/>
  <c r="AA121" i="29"/>
  <c r="P121" i="29"/>
  <c r="W121" i="29" s="1"/>
  <c r="BC120" i="29"/>
  <c r="BB120" i="29"/>
  <c r="BA120" i="29"/>
  <c r="AZ120" i="29"/>
  <c r="AY120" i="29"/>
  <c r="AX120" i="29"/>
  <c r="AG120" i="29"/>
  <c r="Z120" i="29"/>
  <c r="Y120" i="29"/>
  <c r="X120" i="29"/>
  <c r="V120" i="29"/>
  <c r="U120" i="29"/>
  <c r="T120" i="29"/>
  <c r="S120" i="29"/>
  <c r="R120" i="29"/>
  <c r="AW119" i="29"/>
  <c r="AU119" i="29"/>
  <c r="AA119" i="29"/>
  <c r="AR119" i="29" s="1"/>
  <c r="P119" i="29"/>
  <c r="W119" i="29" s="1"/>
  <c r="AC119" i="29" s="1"/>
  <c r="AE119" i="29" s="1"/>
  <c r="AS119" i="29" s="1"/>
  <c r="AW118" i="29"/>
  <c r="AU118" i="29"/>
  <c r="AA118" i="29"/>
  <c r="AR118" i="29" s="1"/>
  <c r="P118" i="29"/>
  <c r="W118" i="29" s="1"/>
  <c r="AC118" i="29" s="1"/>
  <c r="AE118" i="29" s="1"/>
  <c r="AS118" i="29" s="1"/>
  <c r="AW116" i="29"/>
  <c r="AU116" i="29"/>
  <c r="AV116" i="29"/>
  <c r="AA116" i="29"/>
  <c r="AR116" i="29" s="1"/>
  <c r="P116" i="29"/>
  <c r="W116" i="29" s="1"/>
  <c r="AC116" i="29" s="1"/>
  <c r="AE116" i="29" s="1"/>
  <c r="AS116" i="29" s="1"/>
  <c r="AW115" i="29"/>
  <c r="AU115" i="29"/>
  <c r="AA115" i="29"/>
  <c r="P115" i="29"/>
  <c r="W115" i="29" s="1"/>
  <c r="BC114" i="29"/>
  <c r="BB114" i="29"/>
  <c r="BA114" i="29"/>
  <c r="AZ114" i="29"/>
  <c r="AY114" i="29"/>
  <c r="AX114" i="29"/>
  <c r="AG114" i="29"/>
  <c r="Z114" i="29"/>
  <c r="Y114" i="29"/>
  <c r="X114" i="29"/>
  <c r="V114" i="29"/>
  <c r="U114" i="29"/>
  <c r="T114" i="29"/>
  <c r="S114" i="29"/>
  <c r="R114" i="29"/>
  <c r="AW113" i="29"/>
  <c r="AU113" i="29"/>
  <c r="AA113" i="29"/>
  <c r="AR113" i="29" s="1"/>
  <c r="P113" i="29"/>
  <c r="W113" i="29" s="1"/>
  <c r="AC113" i="29" s="1"/>
  <c r="AE113" i="29" s="1"/>
  <c r="AS113" i="29" s="1"/>
  <c r="AW112" i="29"/>
  <c r="AU112" i="29"/>
  <c r="AA112" i="29"/>
  <c r="AR112" i="29" s="1"/>
  <c r="P112" i="29"/>
  <c r="W112" i="29" s="1"/>
  <c r="AC112" i="29" s="1"/>
  <c r="AE112" i="29" s="1"/>
  <c r="AS112" i="29" s="1"/>
  <c r="AW110" i="29"/>
  <c r="AU110" i="29"/>
  <c r="AA110" i="29"/>
  <c r="P110" i="29"/>
  <c r="W110" i="29" s="1"/>
  <c r="BC109" i="29"/>
  <c r="BB109" i="29"/>
  <c r="BA109" i="29"/>
  <c r="AZ109" i="29"/>
  <c r="AY109" i="29"/>
  <c r="AX109" i="29"/>
  <c r="Z109" i="29"/>
  <c r="Y109" i="29"/>
  <c r="X109" i="29"/>
  <c r="V109" i="29"/>
  <c r="U109" i="29"/>
  <c r="T109" i="29"/>
  <c r="S109" i="29"/>
  <c r="R109" i="29"/>
  <c r="AW108" i="29"/>
  <c r="AU108" i="29"/>
  <c r="AA108" i="29"/>
  <c r="AR108" i="29" s="1"/>
  <c r="P108" i="29"/>
  <c r="W108" i="29" s="1"/>
  <c r="AC108" i="29" s="1"/>
  <c r="AE108" i="29" s="1"/>
  <c r="AS108" i="29" s="1"/>
  <c r="AW107" i="29"/>
  <c r="AU107" i="29"/>
  <c r="AA107" i="29"/>
  <c r="AR107" i="29" s="1"/>
  <c r="P107" i="29"/>
  <c r="W107" i="29" s="1"/>
  <c r="AC107" i="29" s="1"/>
  <c r="AE107" i="29" s="1"/>
  <c r="AS107" i="29" s="1"/>
  <c r="AW105" i="29"/>
  <c r="AU105" i="29"/>
  <c r="AA105" i="29"/>
  <c r="AR105" i="29" s="1"/>
  <c r="P105" i="29"/>
  <c r="W105" i="29" s="1"/>
  <c r="AC105" i="29" s="1"/>
  <c r="AE105" i="29" s="1"/>
  <c r="AS105" i="29" s="1"/>
  <c r="AW104" i="29"/>
  <c r="AA104" i="29"/>
  <c r="P104" i="29"/>
  <c r="W104" i="29" s="1"/>
  <c r="BC103" i="29"/>
  <c r="BB103" i="29"/>
  <c r="BA103" i="29"/>
  <c r="AZ103" i="29"/>
  <c r="AY103" i="29"/>
  <c r="AX103" i="29"/>
  <c r="AG103" i="29"/>
  <c r="Z103" i="29"/>
  <c r="Y103" i="29"/>
  <c r="X103" i="29"/>
  <c r="V103" i="29"/>
  <c r="U103" i="29"/>
  <c r="T103" i="29"/>
  <c r="S103" i="29"/>
  <c r="R103" i="29"/>
  <c r="AW102" i="29"/>
  <c r="AU102" i="29"/>
  <c r="AA102" i="29"/>
  <c r="AR102" i="29" s="1"/>
  <c r="P102" i="29"/>
  <c r="W102" i="29" s="1"/>
  <c r="AC102" i="29" s="1"/>
  <c r="AE102" i="29" s="1"/>
  <c r="AS102" i="29" s="1"/>
  <c r="AW101" i="29"/>
  <c r="AU101" i="29"/>
  <c r="AA101" i="29"/>
  <c r="AR101" i="29" s="1"/>
  <c r="P101" i="29"/>
  <c r="W101" i="29" s="1"/>
  <c r="AC101" i="29" s="1"/>
  <c r="AE101" i="29" s="1"/>
  <c r="AS101" i="29" s="1"/>
  <c r="AW99" i="29"/>
  <c r="AU99" i="29"/>
  <c r="AA99" i="29"/>
  <c r="AR99" i="29" s="1"/>
  <c r="P99" i="29"/>
  <c r="W99" i="29" s="1"/>
  <c r="AC99" i="29" s="1"/>
  <c r="AE99" i="29" s="1"/>
  <c r="AS99" i="29" s="1"/>
  <c r="AW98" i="29"/>
  <c r="AU98" i="29"/>
  <c r="AA98" i="29"/>
  <c r="P98" i="29"/>
  <c r="W98" i="29" s="1"/>
  <c r="BC97" i="29"/>
  <c r="BB97" i="29"/>
  <c r="BA97" i="29"/>
  <c r="AZ97" i="29"/>
  <c r="AY97" i="29"/>
  <c r="AX97" i="29"/>
  <c r="AG97" i="29"/>
  <c r="Z97" i="29"/>
  <c r="Y97" i="29"/>
  <c r="X97" i="29"/>
  <c r="V97" i="29"/>
  <c r="U97" i="29"/>
  <c r="T97" i="29"/>
  <c r="S97" i="29"/>
  <c r="R97" i="29"/>
  <c r="AW96" i="29"/>
  <c r="AU96" i="29"/>
  <c r="AA96" i="29"/>
  <c r="AR96" i="29" s="1"/>
  <c r="P96" i="29"/>
  <c r="W96" i="29" s="1"/>
  <c r="AC96" i="29" s="1"/>
  <c r="AE96" i="29" s="1"/>
  <c r="AS96" i="29" s="1"/>
  <c r="AW95" i="29"/>
  <c r="AU95" i="29"/>
  <c r="AA95" i="29"/>
  <c r="AR95" i="29" s="1"/>
  <c r="P95" i="29"/>
  <c r="W95" i="29" s="1"/>
  <c r="AC95" i="29" s="1"/>
  <c r="AE95" i="29" s="1"/>
  <c r="AS95" i="29" s="1"/>
  <c r="AW93" i="29"/>
  <c r="AU93" i="29"/>
  <c r="AA93" i="29"/>
  <c r="AR93" i="29" s="1"/>
  <c r="P93" i="29"/>
  <c r="W93" i="29" s="1"/>
  <c r="AC93" i="29" s="1"/>
  <c r="AE93" i="29" s="1"/>
  <c r="AS93" i="29" s="1"/>
  <c r="AW92" i="29"/>
  <c r="AU92" i="29"/>
  <c r="AA92" i="29"/>
  <c r="P92" i="29"/>
  <c r="W92" i="29" s="1"/>
  <c r="BC91" i="29"/>
  <c r="BB91" i="29"/>
  <c r="BA91" i="29"/>
  <c r="AZ91" i="29"/>
  <c r="AY91" i="29"/>
  <c r="AX91" i="29"/>
  <c r="AG91" i="29"/>
  <c r="Z91" i="29"/>
  <c r="Y91" i="29"/>
  <c r="X91" i="29"/>
  <c r="V91" i="29"/>
  <c r="U91" i="29"/>
  <c r="T91" i="29"/>
  <c r="S91" i="29"/>
  <c r="R91" i="29"/>
  <c r="AW90" i="29"/>
  <c r="AU90" i="29"/>
  <c r="AA90" i="29"/>
  <c r="AR90" i="29" s="1"/>
  <c r="P90" i="29"/>
  <c r="W90" i="29" s="1"/>
  <c r="AC90" i="29" s="1"/>
  <c r="AE90" i="29" s="1"/>
  <c r="AS90" i="29" s="1"/>
  <c r="AW89" i="29"/>
  <c r="AU89" i="29"/>
  <c r="AA89" i="29"/>
  <c r="AR89" i="29" s="1"/>
  <c r="P89" i="29"/>
  <c r="W89" i="29" s="1"/>
  <c r="AC89" i="29" s="1"/>
  <c r="AE89" i="29" s="1"/>
  <c r="AS89" i="29" s="1"/>
  <c r="AW87" i="29"/>
  <c r="AU87" i="29"/>
  <c r="AA87" i="29"/>
  <c r="AR87" i="29" s="1"/>
  <c r="P87" i="29"/>
  <c r="W87" i="29" s="1"/>
  <c r="AC87" i="29" s="1"/>
  <c r="AE87" i="29" s="1"/>
  <c r="AS87" i="29" s="1"/>
  <c r="AW86" i="29"/>
  <c r="AU86" i="29"/>
  <c r="AA86" i="29"/>
  <c r="P86" i="29"/>
  <c r="W86" i="29" s="1"/>
  <c r="BC85" i="29"/>
  <c r="BB85" i="29"/>
  <c r="BA85" i="29"/>
  <c r="AZ85" i="29"/>
  <c r="AY85" i="29"/>
  <c r="AX85" i="29"/>
  <c r="Z85" i="29"/>
  <c r="Y85" i="29"/>
  <c r="X85" i="29"/>
  <c r="V85" i="29"/>
  <c r="U85" i="29"/>
  <c r="T85" i="29"/>
  <c r="S85" i="29"/>
  <c r="R85" i="29"/>
  <c r="AW84" i="29"/>
  <c r="AU84" i="29"/>
  <c r="AA84" i="29"/>
  <c r="AR84" i="29" s="1"/>
  <c r="P84" i="29"/>
  <c r="W84" i="29" s="1"/>
  <c r="AC84" i="29" s="1"/>
  <c r="AE84" i="29" s="1"/>
  <c r="AS84" i="29" s="1"/>
  <c r="AW83" i="29"/>
  <c r="AU83" i="29"/>
  <c r="AA83" i="29"/>
  <c r="AR83" i="29" s="1"/>
  <c r="P83" i="29"/>
  <c r="W83" i="29" s="1"/>
  <c r="AC83" i="29" s="1"/>
  <c r="AE83" i="29" s="1"/>
  <c r="AS83" i="29" s="1"/>
  <c r="AW81" i="29"/>
  <c r="AU81" i="29"/>
  <c r="AA81" i="29"/>
  <c r="AR81" i="29" s="1"/>
  <c r="P81" i="29"/>
  <c r="W81" i="29" s="1"/>
  <c r="AC81" i="29" s="1"/>
  <c r="AE81" i="29" s="1"/>
  <c r="AS81" i="29" s="1"/>
  <c r="AW80" i="29"/>
  <c r="AA80" i="29"/>
  <c r="P80" i="29"/>
  <c r="W80" i="29" s="1"/>
  <c r="BC79" i="29"/>
  <c r="BB79" i="29"/>
  <c r="BA79" i="29"/>
  <c r="AZ79" i="29"/>
  <c r="AY79" i="29"/>
  <c r="AX79" i="29"/>
  <c r="AG79" i="29"/>
  <c r="Z79" i="29"/>
  <c r="Y79" i="29"/>
  <c r="X79" i="29"/>
  <c r="V79" i="29"/>
  <c r="U79" i="29"/>
  <c r="T79" i="29"/>
  <c r="S79" i="29"/>
  <c r="R79" i="29"/>
  <c r="AW78" i="29"/>
  <c r="AU78" i="29"/>
  <c r="AA78" i="29"/>
  <c r="AR78" i="29" s="1"/>
  <c r="P78" i="29"/>
  <c r="W78" i="29" s="1"/>
  <c r="AC78" i="29" s="1"/>
  <c r="AE78" i="29" s="1"/>
  <c r="AS78" i="29" s="1"/>
  <c r="AW77" i="29"/>
  <c r="AU77" i="29"/>
  <c r="AV77" i="29"/>
  <c r="AA77" i="29"/>
  <c r="AR77" i="29" s="1"/>
  <c r="P77" i="29"/>
  <c r="W77" i="29" s="1"/>
  <c r="AC77" i="29" s="1"/>
  <c r="AE77" i="29" s="1"/>
  <c r="AS77" i="29" s="1"/>
  <c r="AW75" i="29"/>
  <c r="AU75" i="29"/>
  <c r="AA75" i="29"/>
  <c r="AR75" i="29" s="1"/>
  <c r="P75" i="29"/>
  <c r="W75" i="29" s="1"/>
  <c r="AC75" i="29" s="1"/>
  <c r="AE75" i="29" s="1"/>
  <c r="AS75" i="29" s="1"/>
  <c r="AW74" i="29"/>
  <c r="AU74" i="29"/>
  <c r="AA74" i="29"/>
  <c r="P74" i="29"/>
  <c r="W74" i="29" s="1"/>
  <c r="AW71" i="29"/>
  <c r="AU71" i="29"/>
  <c r="AA71" i="29"/>
  <c r="P71" i="29"/>
  <c r="W71" i="29" s="1"/>
  <c r="AW70" i="29"/>
  <c r="AU70" i="29"/>
  <c r="AA70" i="29"/>
  <c r="AR70" i="29" s="1"/>
  <c r="P70" i="29"/>
  <c r="W70" i="29" s="1"/>
  <c r="AC70" i="29" s="1"/>
  <c r="AE70" i="29" s="1"/>
  <c r="AS70" i="29" s="1"/>
  <c r="AW68" i="29"/>
  <c r="AU68" i="29"/>
  <c r="AA68" i="29"/>
  <c r="AR68" i="29" s="1"/>
  <c r="P68" i="29"/>
  <c r="W68" i="29" s="1"/>
  <c r="AC68" i="29" s="1"/>
  <c r="AE68" i="29" s="1"/>
  <c r="AS68" i="29" s="1"/>
  <c r="AW67" i="29"/>
  <c r="AW73" i="29" s="1"/>
  <c r="AA67" i="29"/>
  <c r="P67" i="29"/>
  <c r="BC66" i="29"/>
  <c r="BB66" i="29"/>
  <c r="BA66" i="29"/>
  <c r="AZ66" i="29"/>
  <c r="AY66" i="29"/>
  <c r="AX66" i="29"/>
  <c r="AG66" i="29"/>
  <c r="Z66" i="29"/>
  <c r="Y66" i="29"/>
  <c r="X66" i="29"/>
  <c r="V66" i="29"/>
  <c r="U66" i="29"/>
  <c r="T66" i="29"/>
  <c r="S66" i="29"/>
  <c r="R66" i="29"/>
  <c r="AW65" i="29"/>
  <c r="AW66" i="29" s="1"/>
  <c r="AU65" i="29"/>
  <c r="AU66" i="29" s="1"/>
  <c r="AA65" i="29"/>
  <c r="P65" i="29"/>
  <c r="W65" i="29" s="1"/>
  <c r="W66" i="29" s="1"/>
  <c r="BC64" i="29"/>
  <c r="BB64" i="29"/>
  <c r="BA64" i="29"/>
  <c r="AZ64" i="29"/>
  <c r="AY64" i="29"/>
  <c r="AX64" i="29"/>
  <c r="AG64" i="29"/>
  <c r="Z64" i="29"/>
  <c r="Y64" i="29"/>
  <c r="X64" i="29"/>
  <c r="V64" i="29"/>
  <c r="U64" i="29"/>
  <c r="T64" i="29"/>
  <c r="S64" i="29"/>
  <c r="R64" i="29"/>
  <c r="AW63" i="29"/>
  <c r="AU63" i="29"/>
  <c r="AA63" i="29"/>
  <c r="AR63" i="29" s="1"/>
  <c r="P63" i="29"/>
  <c r="W63" i="29" s="1"/>
  <c r="AC63" i="29" s="1"/>
  <c r="AE63" i="29" s="1"/>
  <c r="AS63" i="29" s="1"/>
  <c r="AW62" i="29"/>
  <c r="AU62" i="29"/>
  <c r="AA62" i="29"/>
  <c r="AR62" i="29" s="1"/>
  <c r="P62" i="29"/>
  <c r="W62" i="29" s="1"/>
  <c r="AC62" i="29" s="1"/>
  <c r="AE62" i="29" s="1"/>
  <c r="AS62" i="29" s="1"/>
  <c r="AW61" i="29"/>
  <c r="AU61" i="29"/>
  <c r="AA61" i="29"/>
  <c r="P61" i="29"/>
  <c r="W61" i="29" s="1"/>
  <c r="BC60" i="29"/>
  <c r="BB60" i="29"/>
  <c r="BA60" i="29"/>
  <c r="AZ60" i="29"/>
  <c r="AY60" i="29"/>
  <c r="AX60" i="29"/>
  <c r="AG60" i="29"/>
  <c r="Z60" i="29"/>
  <c r="Y60" i="29"/>
  <c r="X60" i="29"/>
  <c r="V60" i="29"/>
  <c r="U60" i="29"/>
  <c r="T60" i="29"/>
  <c r="S60" i="29"/>
  <c r="R60" i="29"/>
  <c r="AW59" i="29"/>
  <c r="AU59" i="29"/>
  <c r="AA59" i="29"/>
  <c r="AR59" i="29" s="1"/>
  <c r="P59" i="29"/>
  <c r="W59" i="29" s="1"/>
  <c r="AC59" i="29" s="1"/>
  <c r="AE59" i="29" s="1"/>
  <c r="AS59" i="29" s="1"/>
  <c r="AW58" i="29"/>
  <c r="AU58" i="29"/>
  <c r="AA58" i="29"/>
  <c r="P58" i="29"/>
  <c r="W58" i="29" s="1"/>
  <c r="BC57" i="29"/>
  <c r="BB57" i="29"/>
  <c r="BA57" i="29"/>
  <c r="AZ57" i="29"/>
  <c r="AY57" i="29"/>
  <c r="AX57" i="29"/>
  <c r="AG57" i="29"/>
  <c r="Z57" i="29"/>
  <c r="Y57" i="29"/>
  <c r="X57" i="29"/>
  <c r="V57" i="29"/>
  <c r="U57" i="29"/>
  <c r="T57" i="29"/>
  <c r="S57" i="29"/>
  <c r="R57" i="29"/>
  <c r="AW56" i="29"/>
  <c r="AU56" i="29"/>
  <c r="AA56" i="29"/>
  <c r="AR56" i="29" s="1"/>
  <c r="P56" i="29"/>
  <c r="W56" i="29" s="1"/>
  <c r="AC56" i="29" s="1"/>
  <c r="AE56" i="29" s="1"/>
  <c r="AS56" i="29" s="1"/>
  <c r="AW55" i="29"/>
  <c r="AU55" i="29"/>
  <c r="AA55" i="29"/>
  <c r="P55" i="29"/>
  <c r="W55" i="29" s="1"/>
  <c r="BC54" i="29"/>
  <c r="BB54" i="29"/>
  <c r="BA54" i="29"/>
  <c r="AZ54" i="29"/>
  <c r="AY54" i="29"/>
  <c r="AX54" i="29"/>
  <c r="AG54" i="29"/>
  <c r="Z54" i="29"/>
  <c r="Y54" i="29"/>
  <c r="X54" i="29"/>
  <c r="V54" i="29"/>
  <c r="U54" i="29"/>
  <c r="T54" i="29"/>
  <c r="S54" i="29"/>
  <c r="R54" i="29"/>
  <c r="AW53" i="29"/>
  <c r="AU53" i="29"/>
  <c r="AA53" i="29"/>
  <c r="AR53" i="29" s="1"/>
  <c r="P53" i="29"/>
  <c r="W53" i="29" s="1"/>
  <c r="AC53" i="29" s="1"/>
  <c r="AE53" i="29" s="1"/>
  <c r="AS53" i="29" s="1"/>
  <c r="AW52" i="29"/>
  <c r="AU52" i="29"/>
  <c r="AA52" i="29"/>
  <c r="P52" i="29"/>
  <c r="W52" i="29" s="1"/>
  <c r="BC51" i="29"/>
  <c r="BB51" i="29"/>
  <c r="BA51" i="29"/>
  <c r="AZ51" i="29"/>
  <c r="AY51" i="29"/>
  <c r="AX51" i="29"/>
  <c r="AG51" i="29"/>
  <c r="Z51" i="29"/>
  <c r="Y51" i="29"/>
  <c r="X51" i="29"/>
  <c r="V51" i="29"/>
  <c r="U51" i="29"/>
  <c r="T51" i="29"/>
  <c r="S51" i="29"/>
  <c r="R51" i="29"/>
  <c r="AW50" i="29"/>
  <c r="AU50" i="29"/>
  <c r="AA50" i="29"/>
  <c r="AR50" i="29" s="1"/>
  <c r="P50" i="29"/>
  <c r="W50" i="29" s="1"/>
  <c r="AC50" i="29" s="1"/>
  <c r="AE50" i="29" s="1"/>
  <c r="AS50" i="29" s="1"/>
  <c r="AW49" i="29"/>
  <c r="AU49" i="29"/>
  <c r="AA49" i="29"/>
  <c r="P49" i="29"/>
  <c r="W49" i="29" s="1"/>
  <c r="BC48" i="29"/>
  <c r="BB48" i="29"/>
  <c r="BA48" i="29"/>
  <c r="AZ48" i="29"/>
  <c r="AY48" i="29"/>
  <c r="AX48" i="29"/>
  <c r="AG48" i="29"/>
  <c r="Z48" i="29"/>
  <c r="Y48" i="29"/>
  <c r="X48" i="29"/>
  <c r="V48" i="29"/>
  <c r="U48" i="29"/>
  <c r="T48" i="29"/>
  <c r="S48" i="29"/>
  <c r="R48" i="29"/>
  <c r="AW47" i="29"/>
  <c r="AU47" i="29"/>
  <c r="AA47" i="29"/>
  <c r="AR47" i="29" s="1"/>
  <c r="P47" i="29"/>
  <c r="W47" i="29" s="1"/>
  <c r="AC47" i="29" s="1"/>
  <c r="AE47" i="29" s="1"/>
  <c r="AS47" i="29" s="1"/>
  <c r="AW46" i="29"/>
  <c r="AU46" i="29"/>
  <c r="AA46" i="29"/>
  <c r="P46" i="29"/>
  <c r="W46" i="29" s="1"/>
  <c r="BC45" i="29"/>
  <c r="BB45" i="29"/>
  <c r="BA45" i="29"/>
  <c r="AZ45" i="29"/>
  <c r="AY45" i="29"/>
  <c r="AX45" i="29"/>
  <c r="AG45" i="29"/>
  <c r="Z45" i="29"/>
  <c r="Y45" i="29"/>
  <c r="X45" i="29"/>
  <c r="V45" i="29"/>
  <c r="U45" i="29"/>
  <c r="T45" i="29"/>
  <c r="S45" i="29"/>
  <c r="R45" i="29"/>
  <c r="AW44" i="29"/>
  <c r="AU44" i="29"/>
  <c r="AA44" i="29"/>
  <c r="AR44" i="29" s="1"/>
  <c r="P44" i="29"/>
  <c r="W44" i="29" s="1"/>
  <c r="AC44" i="29" s="1"/>
  <c r="AE44" i="29" s="1"/>
  <c r="AS44" i="29" s="1"/>
  <c r="AW43" i="29"/>
  <c r="AU43" i="29"/>
  <c r="AA43" i="29"/>
  <c r="P43" i="29"/>
  <c r="W43" i="29" s="1"/>
  <c r="BC42" i="29"/>
  <c r="BB42" i="29"/>
  <c r="BA42" i="29"/>
  <c r="AZ42" i="29"/>
  <c r="AY42" i="29"/>
  <c r="AX42" i="29"/>
  <c r="AG42" i="29"/>
  <c r="Z42" i="29"/>
  <c r="Y42" i="29"/>
  <c r="X42" i="29"/>
  <c r="V42" i="29"/>
  <c r="U42" i="29"/>
  <c r="T42" i="29"/>
  <c r="S42" i="29"/>
  <c r="R42" i="29"/>
  <c r="AW41" i="29"/>
  <c r="AU41" i="29"/>
  <c r="AA41" i="29"/>
  <c r="AR41" i="29" s="1"/>
  <c r="P41" i="29"/>
  <c r="W41" i="29" s="1"/>
  <c r="AC41" i="29" s="1"/>
  <c r="AE41" i="29" s="1"/>
  <c r="AS41" i="29" s="1"/>
  <c r="AW40" i="29"/>
  <c r="AU40" i="29"/>
  <c r="AA40" i="29"/>
  <c r="P40" i="29"/>
  <c r="W40" i="29" s="1"/>
  <c r="BC39" i="29"/>
  <c r="BB39" i="29"/>
  <c r="BA39" i="29"/>
  <c r="AZ39" i="29"/>
  <c r="AY39" i="29"/>
  <c r="AX39" i="29"/>
  <c r="AG39" i="29"/>
  <c r="Z39" i="29"/>
  <c r="Y39" i="29"/>
  <c r="X39" i="29"/>
  <c r="V39" i="29"/>
  <c r="U39" i="29"/>
  <c r="T39" i="29"/>
  <c r="S39" i="29"/>
  <c r="R39" i="29"/>
  <c r="AW38" i="29"/>
  <c r="AU38" i="29"/>
  <c r="AA38" i="29"/>
  <c r="AR38" i="29" s="1"/>
  <c r="P38" i="29"/>
  <c r="W38" i="29" s="1"/>
  <c r="AC38" i="29" s="1"/>
  <c r="AE38" i="29" s="1"/>
  <c r="AS38" i="29" s="1"/>
  <c r="AW37" i="29"/>
  <c r="AU37" i="29"/>
  <c r="AA37" i="29"/>
  <c r="P37" i="29"/>
  <c r="W37" i="29" s="1"/>
  <c r="BC36" i="29"/>
  <c r="BB36" i="29"/>
  <c r="BA36" i="29"/>
  <c r="AZ36" i="29"/>
  <c r="AY36" i="29"/>
  <c r="AX36" i="29"/>
  <c r="AG36" i="29"/>
  <c r="Z36" i="29"/>
  <c r="Y36" i="29"/>
  <c r="X36" i="29"/>
  <c r="V36" i="29"/>
  <c r="U36" i="29"/>
  <c r="T36" i="29"/>
  <c r="S36" i="29"/>
  <c r="R36" i="29"/>
  <c r="AW35" i="29"/>
  <c r="AU35" i="29"/>
  <c r="AA35" i="29"/>
  <c r="AR35" i="29" s="1"/>
  <c r="P35" i="29"/>
  <c r="W35" i="29" s="1"/>
  <c r="AC35" i="29" s="1"/>
  <c r="AE35" i="29" s="1"/>
  <c r="AS35" i="29" s="1"/>
  <c r="AW34" i="29"/>
  <c r="AU34" i="29"/>
  <c r="AA34" i="29"/>
  <c r="P34" i="29"/>
  <c r="W34" i="29" s="1"/>
  <c r="BC33" i="29"/>
  <c r="BB33" i="29"/>
  <c r="BA33" i="29"/>
  <c r="AZ33" i="29"/>
  <c r="AY33" i="29"/>
  <c r="AX33" i="29"/>
  <c r="AG33" i="29"/>
  <c r="Z33" i="29"/>
  <c r="Y33" i="29"/>
  <c r="X33" i="29"/>
  <c r="V33" i="29"/>
  <c r="U33" i="29"/>
  <c r="T33" i="29"/>
  <c r="S33" i="29"/>
  <c r="R33" i="29"/>
  <c r="AW32" i="29"/>
  <c r="AU32" i="29"/>
  <c r="AA32" i="29"/>
  <c r="AR32" i="29" s="1"/>
  <c r="P32" i="29"/>
  <c r="W32" i="29" s="1"/>
  <c r="AC32" i="29" s="1"/>
  <c r="AE32" i="29" s="1"/>
  <c r="AS32" i="29" s="1"/>
  <c r="AW31" i="29"/>
  <c r="AU31" i="29"/>
  <c r="AA31" i="29"/>
  <c r="P31" i="29"/>
  <c r="W31" i="29" s="1"/>
  <c r="BC30" i="29"/>
  <c r="BB30" i="29"/>
  <c r="BA30" i="29"/>
  <c r="AZ30" i="29"/>
  <c r="AY30" i="29"/>
  <c r="AX30" i="29"/>
  <c r="AG30" i="29"/>
  <c r="Z30" i="29"/>
  <c r="Y30" i="29"/>
  <c r="X30" i="29"/>
  <c r="V30" i="29"/>
  <c r="U30" i="29"/>
  <c r="T30" i="29"/>
  <c r="S30" i="29"/>
  <c r="R30" i="29"/>
  <c r="AW29" i="29"/>
  <c r="AU29" i="29"/>
  <c r="AA29" i="29"/>
  <c r="AR29" i="29" s="1"/>
  <c r="P29" i="29"/>
  <c r="W29" i="29" s="1"/>
  <c r="AC29" i="29" s="1"/>
  <c r="AE29" i="29" s="1"/>
  <c r="AS29" i="29" s="1"/>
  <c r="AW28" i="29"/>
  <c r="AU28" i="29"/>
  <c r="AA28" i="29"/>
  <c r="P28" i="29"/>
  <c r="W28" i="29" s="1"/>
  <c r="BC27" i="29"/>
  <c r="BB27" i="29"/>
  <c r="BA27" i="29"/>
  <c r="AZ27" i="29"/>
  <c r="AY27" i="29"/>
  <c r="AX27" i="29"/>
  <c r="AG27" i="29"/>
  <c r="Z27" i="29"/>
  <c r="Y27" i="29"/>
  <c r="X27" i="29"/>
  <c r="V27" i="29"/>
  <c r="U27" i="29"/>
  <c r="T27" i="29"/>
  <c r="S27" i="29"/>
  <c r="R27" i="29"/>
  <c r="AW26" i="29"/>
  <c r="AW27" i="29" s="1"/>
  <c r="AU26" i="29"/>
  <c r="AU27" i="29" s="1"/>
  <c r="AA26" i="29"/>
  <c r="P26" i="29"/>
  <c r="W26" i="29" s="1"/>
  <c r="W27" i="29" s="1"/>
  <c r="BC25" i="29"/>
  <c r="BB25" i="29"/>
  <c r="BA25" i="29"/>
  <c r="AZ25" i="29"/>
  <c r="AY25" i="29"/>
  <c r="AX25" i="29"/>
  <c r="AG25" i="29"/>
  <c r="Z25" i="29"/>
  <c r="Y25" i="29"/>
  <c r="X25" i="29"/>
  <c r="V25" i="29"/>
  <c r="U25" i="29"/>
  <c r="T25" i="29"/>
  <c r="S25" i="29"/>
  <c r="R25" i="29"/>
  <c r="AW24" i="29"/>
  <c r="AU24" i="29"/>
  <c r="AA24" i="29"/>
  <c r="AR24" i="29" s="1"/>
  <c r="P24" i="29"/>
  <c r="W24" i="29" s="1"/>
  <c r="AC24" i="29" s="1"/>
  <c r="AE24" i="29" s="1"/>
  <c r="AS24" i="29" s="1"/>
  <c r="AW23" i="29"/>
  <c r="AU23" i="29"/>
  <c r="AA23" i="29"/>
  <c r="P23" i="29"/>
  <c r="W23" i="29" s="1"/>
  <c r="BC22" i="29"/>
  <c r="BB22" i="29"/>
  <c r="BA22" i="29"/>
  <c r="AZ22" i="29"/>
  <c r="AY22" i="29"/>
  <c r="AX22" i="29"/>
  <c r="AG22" i="29"/>
  <c r="Z22" i="29"/>
  <c r="Y22" i="29"/>
  <c r="X22" i="29"/>
  <c r="V22" i="29"/>
  <c r="U22" i="29"/>
  <c r="T22" i="29"/>
  <c r="S22" i="29"/>
  <c r="R22" i="29"/>
  <c r="AW21" i="29"/>
  <c r="AU21" i="29"/>
  <c r="AA21" i="29"/>
  <c r="AR21" i="29" s="1"/>
  <c r="P21" i="29"/>
  <c r="W21" i="29" s="1"/>
  <c r="AC21" i="29" s="1"/>
  <c r="AE21" i="29" s="1"/>
  <c r="AS21" i="29" s="1"/>
  <c r="AW20" i="29"/>
  <c r="AU20" i="29"/>
  <c r="AA20" i="29"/>
  <c r="P20" i="29"/>
  <c r="W20" i="29" s="1"/>
  <c r="BC19" i="29"/>
  <c r="BB19" i="29"/>
  <c r="BA19" i="29"/>
  <c r="AZ19" i="29"/>
  <c r="AY19" i="29"/>
  <c r="AX19" i="29"/>
  <c r="AG19" i="29"/>
  <c r="Z19" i="29"/>
  <c r="Y19" i="29"/>
  <c r="X19" i="29"/>
  <c r="V19" i="29"/>
  <c r="U19" i="29"/>
  <c r="T19" i="29"/>
  <c r="S19" i="29"/>
  <c r="R19" i="29"/>
  <c r="AW18" i="29"/>
  <c r="AU18" i="29"/>
  <c r="AA18" i="29"/>
  <c r="AR18" i="29" s="1"/>
  <c r="P18" i="29"/>
  <c r="W18" i="29" s="1"/>
  <c r="AC18" i="29" s="1"/>
  <c r="AE18" i="29" s="1"/>
  <c r="AS18" i="29" s="1"/>
  <c r="AW17" i="29"/>
  <c r="AU17" i="29"/>
  <c r="AA17" i="29"/>
  <c r="P17" i="29"/>
  <c r="W17" i="29" s="1"/>
  <c r="BC16" i="29"/>
  <c r="BB16" i="29"/>
  <c r="BA16" i="29"/>
  <c r="AZ16" i="29"/>
  <c r="AY16" i="29"/>
  <c r="AX16" i="29"/>
  <c r="AG16" i="29"/>
  <c r="Z16" i="29"/>
  <c r="Y16" i="29"/>
  <c r="X16" i="29"/>
  <c r="V16" i="29"/>
  <c r="U16" i="29"/>
  <c r="T16" i="29"/>
  <c r="S16" i="29"/>
  <c r="R16" i="29"/>
  <c r="AW15" i="29"/>
  <c r="AU15" i="29"/>
  <c r="AA15" i="29"/>
  <c r="AR15" i="29" s="1"/>
  <c r="P15" i="29"/>
  <c r="W15" i="29" s="1"/>
  <c r="AC15" i="29" s="1"/>
  <c r="AE15" i="29" s="1"/>
  <c r="AS15" i="29" s="1"/>
  <c r="AW14" i="29"/>
  <c r="AU14" i="29"/>
  <c r="AA14" i="29"/>
  <c r="P14" i="29"/>
  <c r="W14" i="29" s="1"/>
  <c r="BC13" i="29"/>
  <c r="BB13" i="29"/>
  <c r="BA13" i="29"/>
  <c r="AZ13" i="29"/>
  <c r="AY13" i="29"/>
  <c r="AX13" i="29"/>
  <c r="AG13" i="29"/>
  <c r="Z13" i="29"/>
  <c r="Y13" i="29"/>
  <c r="X13" i="29"/>
  <c r="V13" i="29"/>
  <c r="U13" i="29"/>
  <c r="T13" i="29"/>
  <c r="S13" i="29"/>
  <c r="R13" i="29"/>
  <c r="AW12" i="29"/>
  <c r="AU12" i="29"/>
  <c r="AO12" i="29"/>
  <c r="AO13" i="29" s="1"/>
  <c r="AA12" i="29"/>
  <c r="P12" i="29"/>
  <c r="W12" i="29" s="1"/>
  <c r="W13" i="29" s="1"/>
  <c r="AE32" i="47" l="1"/>
  <c r="AD27" i="47"/>
  <c r="AD28" i="47"/>
  <c r="AD30" i="47"/>
  <c r="AD34" i="47"/>
  <c r="AD36" i="47"/>
  <c r="AH31" i="47"/>
  <c r="AD32" i="47"/>
  <c r="AH33" i="47"/>
  <c r="AD29" i="47"/>
  <c r="AD31" i="47"/>
  <c r="AD33" i="47"/>
  <c r="L36" i="47"/>
  <c r="L32" i="47"/>
  <c r="L28" i="47"/>
  <c r="L29" i="47"/>
  <c r="M35" i="47"/>
  <c r="M33" i="47"/>
  <c r="M30" i="47"/>
  <c r="M34" i="47"/>
  <c r="M36" i="47"/>
  <c r="M28" i="47"/>
  <c r="M32" i="47"/>
  <c r="M27" i="47"/>
  <c r="M29" i="47"/>
  <c r="M31" i="47"/>
  <c r="Y33" i="47"/>
  <c r="W35" i="47"/>
  <c r="Y31" i="47"/>
  <c r="J33" i="47"/>
  <c r="W98" i="32"/>
  <c r="W29" i="47"/>
  <c r="AJ33" i="47"/>
  <c r="W36" i="47"/>
  <c r="W28" i="47"/>
  <c r="W27" i="47"/>
  <c r="J28" i="47"/>
  <c r="J36" i="47"/>
  <c r="AJ31" i="47"/>
  <c r="J32" i="47"/>
  <c r="U33" i="47"/>
  <c r="AM33" i="47"/>
  <c r="W32" i="47"/>
  <c r="V31" i="47"/>
  <c r="V33" i="47"/>
  <c r="W33" i="47"/>
  <c r="J31" i="47"/>
  <c r="W31" i="47"/>
  <c r="J30" i="47"/>
  <c r="P31" i="47"/>
  <c r="P33" i="47"/>
  <c r="J29" i="47"/>
  <c r="J34" i="47"/>
  <c r="W30" i="47"/>
  <c r="W34" i="47"/>
  <c r="J27" i="47"/>
  <c r="J35" i="47"/>
  <c r="U31" i="47"/>
  <c r="AM31" i="47"/>
  <c r="AI33" i="47"/>
  <c r="AL31" i="47"/>
  <c r="AL33" i="47"/>
  <c r="AI31" i="47"/>
  <c r="AA31" i="47"/>
  <c r="X31" i="47"/>
  <c r="X33" i="47"/>
  <c r="AA33" i="47"/>
  <c r="T166" i="29"/>
  <c r="M15" i="47" s="1"/>
  <c r="W67" i="29"/>
  <c r="W73" i="29" s="1"/>
  <c r="P73" i="29"/>
  <c r="AA73" i="29"/>
  <c r="AO73" i="29"/>
  <c r="AA14" i="30"/>
  <c r="AA45" i="30"/>
  <c r="AV192" i="32"/>
  <c r="AV197" i="32" s="1"/>
  <c r="AO197" i="32"/>
  <c r="AL85" i="30"/>
  <c r="AE16" i="47" s="1"/>
  <c r="AO16" i="29"/>
  <c r="AO16" i="32"/>
  <c r="AA101" i="32"/>
  <c r="AA20" i="32"/>
  <c r="W24" i="32"/>
  <c r="AA30" i="32"/>
  <c r="AA80" i="32"/>
  <c r="AO129" i="32"/>
  <c r="AA166" i="32"/>
  <c r="AO185" i="32"/>
  <c r="AO208" i="32"/>
  <c r="AW33" i="32"/>
  <c r="W86" i="32"/>
  <c r="W106" i="32"/>
  <c r="W139" i="32"/>
  <c r="W149" i="32"/>
  <c r="W219" i="32"/>
  <c r="W229" i="32"/>
  <c r="W242" i="32"/>
  <c r="AH25" i="31"/>
  <c r="AP25" i="31" s="1"/>
  <c r="AH67" i="30"/>
  <c r="AP67" i="30" s="1"/>
  <c r="AH66" i="30"/>
  <c r="AP66" i="30" s="1"/>
  <c r="AH39" i="30"/>
  <c r="AP39" i="30" s="1"/>
  <c r="AH106" i="29"/>
  <c r="AP106" i="29" s="1"/>
  <c r="AH82" i="29"/>
  <c r="AP82" i="29" s="1"/>
  <c r="AH31" i="31"/>
  <c r="AP31" i="31" s="1"/>
  <c r="AA20" i="31"/>
  <c r="BB64" i="31"/>
  <c r="AH76" i="30"/>
  <c r="AP76" i="30" s="1"/>
  <c r="AH25" i="30"/>
  <c r="AP25" i="30" s="1"/>
  <c r="J88" i="30"/>
  <c r="BA88" i="30"/>
  <c r="AD85" i="30"/>
  <c r="W16" i="47" s="1"/>
  <c r="AH88" i="29"/>
  <c r="AP88" i="29" s="1"/>
  <c r="AO19" i="29"/>
  <c r="AH148" i="29"/>
  <c r="AP148" i="29" s="1"/>
  <c r="AH117" i="29"/>
  <c r="AP117" i="29" s="1"/>
  <c r="AH94" i="29"/>
  <c r="AP94" i="29" s="1"/>
  <c r="AU104" i="29"/>
  <c r="AU109" i="29" s="1"/>
  <c r="AO22" i="29"/>
  <c r="AQ125" i="29"/>
  <c r="AB125" i="29"/>
  <c r="AC125" i="29"/>
  <c r="AE125" i="29" s="1"/>
  <c r="AS125" i="29" s="1"/>
  <c r="AU67" i="29"/>
  <c r="AU73" i="29" s="1"/>
  <c r="AQ76" i="29"/>
  <c r="AB76" i="29"/>
  <c r="AC76" i="29"/>
  <c r="AE76" i="29" s="1"/>
  <c r="AS76" i="29" s="1"/>
  <c r="AQ139" i="29"/>
  <c r="AB139" i="29"/>
  <c r="AC139" i="29"/>
  <c r="AE139" i="29" s="1"/>
  <c r="AS139" i="29" s="1"/>
  <c r="W30" i="29"/>
  <c r="AQ162" i="29"/>
  <c r="AB162" i="29"/>
  <c r="AC162" i="29"/>
  <c r="AE162" i="29" s="1"/>
  <c r="AS162" i="29" s="1"/>
  <c r="AG171" i="29"/>
  <c r="AG169" i="29" s="1"/>
  <c r="AO30" i="29"/>
  <c r="AU51" i="29"/>
  <c r="AU48" i="29"/>
  <c r="AQ111" i="29"/>
  <c r="AC111" i="29"/>
  <c r="AE111" i="29" s="1"/>
  <c r="AS111" i="29" s="1"/>
  <c r="AB111" i="29"/>
  <c r="AU45" i="29"/>
  <c r="AU20" i="31"/>
  <c r="BC64" i="31"/>
  <c r="AA41" i="31"/>
  <c r="W34" i="31"/>
  <c r="W20" i="31"/>
  <c r="W73" i="30"/>
  <c r="V85" i="30"/>
  <c r="O16" i="47" s="1"/>
  <c r="AW45" i="30"/>
  <c r="AA64" i="30"/>
  <c r="AO73" i="30"/>
  <c r="W84" i="30"/>
  <c r="AO61" i="30"/>
  <c r="AO57" i="30"/>
  <c r="W57" i="30"/>
  <c r="AU36" i="29"/>
  <c r="AU33" i="29"/>
  <c r="AG85" i="29"/>
  <c r="AG166" i="29" s="1"/>
  <c r="Z15" i="47" s="1"/>
  <c r="AW79" i="29"/>
  <c r="AU80" i="29"/>
  <c r="AU85" i="29" s="1"/>
  <c r="AW137" i="29"/>
  <c r="W145" i="29"/>
  <c r="AU54" i="29"/>
  <c r="AU57" i="29"/>
  <c r="W109" i="29"/>
  <c r="AU42" i="29"/>
  <c r="AM166" i="29"/>
  <c r="AF15" i="47" s="1"/>
  <c r="AI166" i="29"/>
  <c r="AB15" i="47" s="1"/>
  <c r="AK166" i="29"/>
  <c r="AD15" i="47" s="1"/>
  <c r="AU39" i="29"/>
  <c r="AU30" i="29"/>
  <c r="W151" i="29"/>
  <c r="W91" i="29"/>
  <c r="AO36" i="29"/>
  <c r="AO48" i="29"/>
  <c r="AO60" i="29"/>
  <c r="AO145" i="29"/>
  <c r="AO158" i="29"/>
  <c r="W158" i="29"/>
  <c r="AO137" i="29"/>
  <c r="W57" i="29"/>
  <c r="AO54" i="29"/>
  <c r="AO42" i="29"/>
  <c r="W33" i="29"/>
  <c r="AW36" i="32"/>
  <c r="AA113" i="32"/>
  <c r="AA157" i="32"/>
  <c r="AO109" i="32"/>
  <c r="AO152" i="32"/>
  <c r="W185" i="32"/>
  <c r="AO200" i="32"/>
  <c r="AW200" i="32"/>
  <c r="AD245" i="32"/>
  <c r="W18" i="47" s="1"/>
  <c r="AA36" i="32"/>
  <c r="W109" i="32"/>
  <c r="W152" i="32"/>
  <c r="W200" i="32"/>
  <c r="W49" i="32"/>
  <c r="AA56" i="32"/>
  <c r="AO74" i="32"/>
  <c r="AA109" i="32"/>
  <c r="AA134" i="32"/>
  <c r="AA144" i="32"/>
  <c r="AA152" i="32"/>
  <c r="W171" i="32"/>
  <c r="AA190" i="32"/>
  <c r="AA200" i="32"/>
  <c r="AA214" i="32"/>
  <c r="AA224" i="32"/>
  <c r="AA236" i="32"/>
  <c r="AA33" i="32"/>
  <c r="W208" i="32"/>
  <c r="AO163" i="32"/>
  <c r="AO118" i="32"/>
  <c r="AO101" i="32"/>
  <c r="AO62" i="32"/>
  <c r="AO36" i="32"/>
  <c r="W36" i="32"/>
  <c r="W33" i="32"/>
  <c r="AO27" i="32"/>
  <c r="K248" i="32"/>
  <c r="W56" i="32"/>
  <c r="AA62" i="32"/>
  <c r="AA74" i="32"/>
  <c r="W96" i="32"/>
  <c r="AO113" i="32"/>
  <c r="AA118" i="32"/>
  <c r="W134" i="32"/>
  <c r="W144" i="32"/>
  <c r="AO157" i="32"/>
  <c r="AA163" i="32"/>
  <c r="W190" i="32"/>
  <c r="AO205" i="32"/>
  <c r="W214" i="32"/>
  <c r="W224" i="32"/>
  <c r="W236" i="32"/>
  <c r="AW74" i="32"/>
  <c r="AW106" i="32"/>
  <c r="AW139" i="32"/>
  <c r="AW171" i="32"/>
  <c r="W129" i="32"/>
  <c r="W30" i="32"/>
  <c r="AO33" i="32"/>
  <c r="AA129" i="32"/>
  <c r="W166" i="32"/>
  <c r="AA185" i="32"/>
  <c r="AW27" i="32"/>
  <c r="AW49" i="32"/>
  <c r="AW124" i="32"/>
  <c r="AW30" i="32"/>
  <c r="AW109" i="32"/>
  <c r="AW24" i="32"/>
  <c r="AA96" i="32"/>
  <c r="Q245" i="32"/>
  <c r="J18" i="47" s="1"/>
  <c r="AW219" i="32"/>
  <c r="AA49" i="32"/>
  <c r="AO56" i="32"/>
  <c r="AO96" i="32"/>
  <c r="AO134" i="32"/>
  <c r="AO144" i="32"/>
  <c r="AA171" i="32"/>
  <c r="W180" i="32"/>
  <c r="AO190" i="32"/>
  <c r="AO214" i="32"/>
  <c r="AO224" i="32"/>
  <c r="AO236" i="32"/>
  <c r="W20" i="32"/>
  <c r="AO49" i="32"/>
  <c r="W68" i="32"/>
  <c r="W80" i="32"/>
  <c r="W124" i="32"/>
  <c r="AO171" i="32"/>
  <c r="AA180" i="32"/>
  <c r="AA208" i="32"/>
  <c r="Q248" i="32"/>
  <c r="AD248" i="32"/>
  <c r="AW144" i="32"/>
  <c r="AA68" i="32"/>
  <c r="AA124" i="32"/>
  <c r="AO180" i="32"/>
  <c r="W16" i="32"/>
  <c r="AO20" i="32"/>
  <c r="AA24" i="32"/>
  <c r="W27" i="32"/>
  <c r="AO30" i="32"/>
  <c r="W42" i="32"/>
  <c r="AO68" i="32"/>
  <c r="AO80" i="32"/>
  <c r="AA86" i="32"/>
  <c r="AA106" i="32"/>
  <c r="AO124" i="32"/>
  <c r="AA139" i="32"/>
  <c r="AA149" i="32"/>
  <c r="AO166" i="32"/>
  <c r="AA219" i="32"/>
  <c r="AA229" i="32"/>
  <c r="AA242" i="32"/>
  <c r="AW86" i="32"/>
  <c r="AW242" i="32"/>
  <c r="AA16" i="32"/>
  <c r="AO24" i="32"/>
  <c r="AA27" i="32"/>
  <c r="AA42" i="32"/>
  <c r="AO86" i="32"/>
  <c r="W101" i="32"/>
  <c r="AO106" i="32"/>
  <c r="W113" i="32"/>
  <c r="AO139" i="32"/>
  <c r="AO149" i="32"/>
  <c r="W157" i="32"/>
  <c r="W205" i="32"/>
  <c r="AO219" i="32"/>
  <c r="AO229" i="32"/>
  <c r="AO242" i="32"/>
  <c r="AW20" i="32"/>
  <c r="AW56" i="32"/>
  <c r="AW118" i="32"/>
  <c r="AO42" i="32"/>
  <c r="W62" i="32"/>
  <c r="W74" i="32"/>
  <c r="W118" i="32"/>
  <c r="W163" i="32"/>
  <c r="AA205" i="32"/>
  <c r="AA44" i="31"/>
  <c r="W44" i="31"/>
  <c r="AD64" i="31"/>
  <c r="AD61" i="31"/>
  <c r="W17" i="47" s="1"/>
  <c r="AW44" i="31"/>
  <c r="Q61" i="31"/>
  <c r="J17" i="47" s="1"/>
  <c r="AW20" i="31"/>
  <c r="W41" i="31"/>
  <c r="AA17" i="31"/>
  <c r="AA28" i="31"/>
  <c r="W17" i="31"/>
  <c r="AU17" i="31"/>
  <c r="AU44" i="31"/>
  <c r="W28" i="31"/>
  <c r="AA54" i="31"/>
  <c r="AA60" i="31"/>
  <c r="W54" i="31"/>
  <c r="AA49" i="31"/>
  <c r="W60" i="31"/>
  <c r="AA34" i="31"/>
  <c r="AO14" i="30"/>
  <c r="AU49" i="30"/>
  <c r="AU70" i="30"/>
  <c r="W35" i="30"/>
  <c r="AO84" i="30"/>
  <c r="AM85" i="30"/>
  <c r="AF16" i="47" s="1"/>
  <c r="BC88" i="30"/>
  <c r="AJ88" i="30"/>
  <c r="AA22" i="30"/>
  <c r="AO28" i="30"/>
  <c r="W45" i="30"/>
  <c r="AO49" i="30"/>
  <c r="AA54" i="30"/>
  <c r="W70" i="30"/>
  <c r="AA79" i="30"/>
  <c r="X85" i="30"/>
  <c r="Q16" i="47" s="1"/>
  <c r="AU45" i="30"/>
  <c r="W28" i="30"/>
  <c r="AA35" i="30"/>
  <c r="W49" i="30"/>
  <c r="W22" i="30"/>
  <c r="AA28" i="30"/>
  <c r="AO35" i="30"/>
  <c r="AA49" i="30"/>
  <c r="W54" i="30"/>
  <c r="W79" i="30"/>
  <c r="BC85" i="30"/>
  <c r="AV16" i="47" s="1"/>
  <c r="O88" i="30"/>
  <c r="AX88" i="30"/>
  <c r="AO22" i="30"/>
  <c r="W42" i="30"/>
  <c r="AO54" i="30"/>
  <c r="W61" i="30"/>
  <c r="AA70" i="30"/>
  <c r="AO79" i="30"/>
  <c r="Q85" i="30"/>
  <c r="J16" i="47" s="1"/>
  <c r="AD88" i="30"/>
  <c r="AU64" i="30"/>
  <c r="AA42" i="30"/>
  <c r="AO45" i="30"/>
  <c r="AA61" i="30"/>
  <c r="W64" i="30"/>
  <c r="AO70" i="30"/>
  <c r="AA73" i="30"/>
  <c r="Q88" i="30"/>
  <c r="AW64" i="30"/>
  <c r="AO42" i="30"/>
  <c r="T88" i="30"/>
  <c r="AA57" i="30"/>
  <c r="AO64" i="30"/>
  <c r="AA84" i="30"/>
  <c r="AU91" i="29"/>
  <c r="AU137" i="29"/>
  <c r="AO134" i="29"/>
  <c r="AJ166" i="29"/>
  <c r="AC15" i="47" s="1"/>
  <c r="AL166" i="29"/>
  <c r="AE15" i="47" s="1"/>
  <c r="AN166" i="29"/>
  <c r="AG15" i="47" s="1"/>
  <c r="W16" i="29"/>
  <c r="W19" i="29"/>
  <c r="W22" i="29"/>
  <c r="W25" i="29"/>
  <c r="W60" i="29"/>
  <c r="W64" i="29"/>
  <c r="AU165" i="29"/>
  <c r="W48" i="29"/>
  <c r="W51" i="29"/>
  <c r="W54" i="29"/>
  <c r="AO25" i="29"/>
  <c r="W36" i="29"/>
  <c r="W39" i="29"/>
  <c r="W42" i="29"/>
  <c r="W45" i="29"/>
  <c r="AU64" i="29"/>
  <c r="W85" i="29"/>
  <c r="W114" i="29"/>
  <c r="AW120" i="29"/>
  <c r="W154" i="29"/>
  <c r="AO39" i="29"/>
  <c r="AO51" i="29"/>
  <c r="AO64" i="29"/>
  <c r="AO79" i="29"/>
  <c r="AO91" i="29"/>
  <c r="AO114" i="29"/>
  <c r="AO129" i="29"/>
  <c r="AO151" i="29"/>
  <c r="Y166" i="29"/>
  <c r="R15" i="47" s="1"/>
  <c r="AW85" i="29"/>
  <c r="AW109" i="29"/>
  <c r="W134" i="29"/>
  <c r="AW165" i="29"/>
  <c r="Q169" i="29"/>
  <c r="Z166" i="29"/>
  <c r="S15" i="47" s="1"/>
  <c r="AX166" i="29"/>
  <c r="AQ15" i="47" s="1"/>
  <c r="AU19" i="29"/>
  <c r="AU22" i="29"/>
  <c r="AU25" i="29"/>
  <c r="W97" i="29"/>
  <c r="AU114" i="29"/>
  <c r="W129" i="29"/>
  <c r="AU145" i="29"/>
  <c r="AU151" i="29"/>
  <c r="AD169" i="29"/>
  <c r="AY166" i="29"/>
  <c r="AR15" i="47" s="1"/>
  <c r="AW19" i="29"/>
  <c r="AW22" i="29"/>
  <c r="AW25" i="29"/>
  <c r="AU177" i="29"/>
  <c r="AW91" i="29"/>
  <c r="AW114" i="29"/>
  <c r="AU134" i="29"/>
  <c r="W137" i="29"/>
  <c r="W142" i="29"/>
  <c r="AW145" i="29"/>
  <c r="AW151" i="29"/>
  <c r="AU154" i="29"/>
  <c r="AU158" i="29"/>
  <c r="AO103" i="29"/>
  <c r="S166" i="29"/>
  <c r="L15" i="47" s="1"/>
  <c r="AZ166" i="29"/>
  <c r="AS15" i="47" s="1"/>
  <c r="AW177" i="29"/>
  <c r="W79" i="29"/>
  <c r="AU97" i="29"/>
  <c r="W103" i="29"/>
  <c r="AU129" i="29"/>
  <c r="AW134" i="29"/>
  <c r="AW154" i="29"/>
  <c r="AW158" i="29"/>
  <c r="AO165" i="29"/>
  <c r="AD166" i="29"/>
  <c r="W15" i="47" s="1"/>
  <c r="BA166" i="29"/>
  <c r="AT15" i="47" s="1"/>
  <c r="AW97" i="29"/>
  <c r="W120" i="29"/>
  <c r="AW129" i="29"/>
  <c r="AU142" i="29"/>
  <c r="Q166" i="29"/>
  <c r="J15" i="47" s="1"/>
  <c r="U166" i="29"/>
  <c r="N15" i="47" s="1"/>
  <c r="BB166" i="29"/>
  <c r="AU15" i="47" s="1"/>
  <c r="AW30" i="29"/>
  <c r="AW33" i="29"/>
  <c r="AW36" i="29"/>
  <c r="AW39" i="29"/>
  <c r="AW42" i="29"/>
  <c r="AW45" i="29"/>
  <c r="AW48" i="29"/>
  <c r="AW51" i="29"/>
  <c r="AW54" i="29"/>
  <c r="AW57" i="29"/>
  <c r="AW60" i="29"/>
  <c r="AW64" i="29"/>
  <c r="AU79" i="29"/>
  <c r="AU103" i="29"/>
  <c r="AW142" i="29"/>
  <c r="AU173" i="29"/>
  <c r="W165" i="29"/>
  <c r="AO120" i="29"/>
  <c r="AO142" i="29"/>
  <c r="V166" i="29"/>
  <c r="O15" i="47" s="1"/>
  <c r="BC166" i="29"/>
  <c r="AV15" i="47" s="1"/>
  <c r="AW103" i="29"/>
  <c r="AU120" i="29"/>
  <c r="AW173" i="29"/>
  <c r="AO33" i="29"/>
  <c r="AO45" i="29"/>
  <c r="AO57" i="29"/>
  <c r="AO85" i="29"/>
  <c r="AO97" i="29"/>
  <c r="AO109" i="29"/>
  <c r="AO154" i="29"/>
  <c r="AF45" i="31"/>
  <c r="W49" i="31"/>
  <c r="AC121" i="29"/>
  <c r="AC122" i="29" s="1"/>
  <c r="W122" i="29"/>
  <c r="AI245" i="32"/>
  <c r="AB18" i="47" s="1"/>
  <c r="S245" i="32"/>
  <c r="L18" i="47" s="1"/>
  <c r="W12" i="32"/>
  <c r="W13" i="32" s="1"/>
  <c r="P13" i="32"/>
  <c r="Q64" i="31"/>
  <c r="AF15" i="31"/>
  <c r="AC15" i="31"/>
  <c r="AB15" i="31"/>
  <c r="AF24" i="31"/>
  <c r="AC24" i="31"/>
  <c r="AE24" i="31" s="1"/>
  <c r="AS24" i="31" s="1"/>
  <c r="AF37" i="31"/>
  <c r="AC37" i="31"/>
  <c r="AF51" i="31"/>
  <c r="AT51" i="31" s="1"/>
  <c r="AC51" i="31"/>
  <c r="AE51" i="31" s="1"/>
  <c r="AS51" i="31" s="1"/>
  <c r="AF53" i="31"/>
  <c r="AT53" i="31" s="1"/>
  <c r="AC53" i="31"/>
  <c r="AE53" i="31" s="1"/>
  <c r="AS53" i="31" s="1"/>
  <c r="P14" i="31"/>
  <c r="W12" i="31"/>
  <c r="W14" i="31" s="1"/>
  <c r="P14" i="30"/>
  <c r="W12" i="30"/>
  <c r="W14" i="30" s="1"/>
  <c r="X166" i="29"/>
  <c r="AO28" i="31"/>
  <c r="AO34" i="31"/>
  <c r="AO41" i="31"/>
  <c r="AO44" i="31"/>
  <c r="P54" i="31"/>
  <c r="P17" i="31"/>
  <c r="P34" i="31"/>
  <c r="AO60" i="31"/>
  <c r="AO17" i="31"/>
  <c r="P20" i="31"/>
  <c r="AO20" i="31"/>
  <c r="P41" i="31"/>
  <c r="P49" i="31"/>
  <c r="AO49" i="31"/>
  <c r="AO54" i="31"/>
  <c r="AC19" i="31"/>
  <c r="AE19" i="31" s="1"/>
  <c r="AS19" i="31" s="1"/>
  <c r="AF19" i="31"/>
  <c r="AT19" i="31" s="1"/>
  <c r="AF29" i="31"/>
  <c r="AC29" i="31"/>
  <c r="AF33" i="31"/>
  <c r="AB33" i="31"/>
  <c r="AC33" i="31"/>
  <c r="AY245" i="32"/>
  <c r="AR18" i="47" s="1"/>
  <c r="P244" i="32"/>
  <c r="P242" i="32"/>
  <c r="P236" i="32"/>
  <c r="P229" i="32"/>
  <c r="P224" i="32"/>
  <c r="P219" i="32"/>
  <c r="P214" i="32"/>
  <c r="P208" i="32"/>
  <c r="P205" i="32"/>
  <c r="P200" i="32"/>
  <c r="P190" i="32"/>
  <c r="P185" i="32"/>
  <c r="P182" i="32"/>
  <c r="P180" i="32"/>
  <c r="P171" i="32"/>
  <c r="P166" i="32"/>
  <c r="P163" i="32"/>
  <c r="P157" i="32"/>
  <c r="P152" i="32"/>
  <c r="P149" i="32"/>
  <c r="P144" i="32"/>
  <c r="P139" i="32"/>
  <c r="P134" i="32"/>
  <c r="P129" i="32"/>
  <c r="P126" i="32"/>
  <c r="P124" i="32"/>
  <c r="P118" i="32"/>
  <c r="P113" i="32"/>
  <c r="P109" i="32"/>
  <c r="P106" i="32"/>
  <c r="P101" i="32"/>
  <c r="P98" i="32"/>
  <c r="P96" i="32"/>
  <c r="P86" i="32"/>
  <c r="P80" i="32"/>
  <c r="P74" i="32"/>
  <c r="P68" i="32"/>
  <c r="P62" i="32"/>
  <c r="P56" i="32"/>
  <c r="P49" i="32"/>
  <c r="P42" i="32"/>
  <c r="P36" i="32"/>
  <c r="P33" i="32"/>
  <c r="P30" i="32"/>
  <c r="P27" i="32"/>
  <c r="P24" i="32"/>
  <c r="P20" i="32"/>
  <c r="P16" i="32"/>
  <c r="AZ248" i="32"/>
  <c r="AG248" i="32"/>
  <c r="AB241" i="32"/>
  <c r="AC241" i="32"/>
  <c r="AE241" i="32" s="1"/>
  <c r="AS241" i="32" s="1"/>
  <c r="AF241" i="32"/>
  <c r="AT241" i="32" s="1"/>
  <c r="AB240" i="32"/>
  <c r="AC240" i="32"/>
  <c r="AE240" i="32" s="1"/>
  <c r="AS240" i="32" s="1"/>
  <c r="AF240" i="32"/>
  <c r="AT240" i="32" s="1"/>
  <c r="AB238" i="32"/>
  <c r="AC238" i="32"/>
  <c r="AE238" i="32" s="1"/>
  <c r="AS238" i="32" s="1"/>
  <c r="AF238" i="32"/>
  <c r="AT238" i="32" s="1"/>
  <c r="AB237" i="32"/>
  <c r="AC237" i="32"/>
  <c r="AF237" i="32"/>
  <c r="AB235" i="32"/>
  <c r="AC235" i="32"/>
  <c r="AE235" i="32" s="1"/>
  <c r="AS235" i="32" s="1"/>
  <c r="AF235" i="32"/>
  <c r="AT235" i="32" s="1"/>
  <c r="AB234" i="32"/>
  <c r="AC234" i="32"/>
  <c r="AE234" i="32" s="1"/>
  <c r="AS234" i="32" s="1"/>
  <c r="AF234" i="32"/>
  <c r="AT234" i="32" s="1"/>
  <c r="AB231" i="32"/>
  <c r="AC231" i="32"/>
  <c r="AE231" i="32" s="1"/>
  <c r="AS231" i="32" s="1"/>
  <c r="AF231" i="32"/>
  <c r="AT231" i="32" s="1"/>
  <c r="AB230" i="32"/>
  <c r="AC230" i="32"/>
  <c r="AF230" i="32"/>
  <c r="AB228" i="32"/>
  <c r="AC228" i="32"/>
  <c r="AE228" i="32" s="1"/>
  <c r="AS228" i="32" s="1"/>
  <c r="AF228" i="32"/>
  <c r="AT228" i="32" s="1"/>
  <c r="AB227" i="32"/>
  <c r="AC227" i="32"/>
  <c r="AE227" i="32" s="1"/>
  <c r="AS227" i="32" s="1"/>
  <c r="AF227" i="32"/>
  <c r="AT227" i="32" s="1"/>
  <c r="AB226" i="32"/>
  <c r="AC226" i="32"/>
  <c r="AE226" i="32" s="1"/>
  <c r="AS226" i="32" s="1"/>
  <c r="AF226" i="32"/>
  <c r="AT226" i="32" s="1"/>
  <c r="AB225" i="32"/>
  <c r="AC225" i="32"/>
  <c r="AF225" i="32"/>
  <c r="AB223" i="32"/>
  <c r="AF223" i="32"/>
  <c r="AT223" i="32" s="1"/>
  <c r="AC223" i="32"/>
  <c r="AE223" i="32" s="1"/>
  <c r="AS223" i="32" s="1"/>
  <c r="AB222" i="32"/>
  <c r="AF222" i="32"/>
  <c r="AT222" i="32" s="1"/>
  <c r="AC222" i="32"/>
  <c r="AE222" i="32" s="1"/>
  <c r="AS222" i="32" s="1"/>
  <c r="AB221" i="32"/>
  <c r="AF221" i="32"/>
  <c r="AT221" i="32" s="1"/>
  <c r="AC221" i="32"/>
  <c r="AE221" i="32" s="1"/>
  <c r="AS221" i="32" s="1"/>
  <c r="AC220" i="32"/>
  <c r="AF220" i="32"/>
  <c r="AB220" i="32"/>
  <c r="AB218" i="32"/>
  <c r="AF218" i="32"/>
  <c r="AT218" i="32" s="1"/>
  <c r="AC218" i="32"/>
  <c r="AE218" i="32" s="1"/>
  <c r="AS218" i="32" s="1"/>
  <c r="AB217" i="32"/>
  <c r="AF217" i="32"/>
  <c r="AT217" i="32" s="1"/>
  <c r="AC217" i="32"/>
  <c r="AE217" i="32" s="1"/>
  <c r="AS217" i="32" s="1"/>
  <c r="AB216" i="32"/>
  <c r="AF216" i="32"/>
  <c r="AT216" i="32" s="1"/>
  <c r="AC216" i="32"/>
  <c r="AE216" i="32" s="1"/>
  <c r="AS216" i="32" s="1"/>
  <c r="AB215" i="32"/>
  <c r="AC215" i="32"/>
  <c r="AF215" i="32"/>
  <c r="AB213" i="32"/>
  <c r="AF213" i="32"/>
  <c r="AT213" i="32" s="1"/>
  <c r="AC213" i="32"/>
  <c r="AE213" i="32" s="1"/>
  <c r="AS213" i="32" s="1"/>
  <c r="AB212" i="32"/>
  <c r="AF212" i="32"/>
  <c r="AT212" i="32" s="1"/>
  <c r="AC212" i="32"/>
  <c r="AE212" i="32" s="1"/>
  <c r="AS212" i="32" s="1"/>
  <c r="AB210" i="32"/>
  <c r="AF210" i="32"/>
  <c r="AT210" i="32" s="1"/>
  <c r="AC210" i="32"/>
  <c r="AE210" i="32" s="1"/>
  <c r="AS210" i="32" s="1"/>
  <c r="AB209" i="32"/>
  <c r="AC209" i="32"/>
  <c r="AF209" i="32"/>
  <c r="AB207" i="32"/>
  <c r="AF207" i="32"/>
  <c r="AT207" i="32" s="1"/>
  <c r="AC207" i="32"/>
  <c r="AE207" i="32" s="1"/>
  <c r="AS207" i="32" s="1"/>
  <c r="AB206" i="32"/>
  <c r="AF206" i="32"/>
  <c r="AC206" i="32"/>
  <c r="AB204" i="32"/>
  <c r="AF204" i="32"/>
  <c r="AT204" i="32" s="1"/>
  <c r="AC204" i="32"/>
  <c r="AE204" i="32" s="1"/>
  <c r="AS204" i="32" s="1"/>
  <c r="AB203" i="32"/>
  <c r="AC203" i="32"/>
  <c r="AE203" i="32" s="1"/>
  <c r="AS203" i="32" s="1"/>
  <c r="AF203" i="32"/>
  <c r="AT203" i="32" s="1"/>
  <c r="AB202" i="32"/>
  <c r="AF202" i="32"/>
  <c r="AT202" i="32" s="1"/>
  <c r="AC202" i="32"/>
  <c r="AE202" i="32" s="1"/>
  <c r="AS202" i="32" s="1"/>
  <c r="AB201" i="32"/>
  <c r="AF201" i="32"/>
  <c r="AC201" i="32"/>
  <c r="AB199" i="32"/>
  <c r="AC199" i="32"/>
  <c r="AE199" i="32" s="1"/>
  <c r="AS199" i="32" s="1"/>
  <c r="AF199" i="32"/>
  <c r="AT199" i="32" s="1"/>
  <c r="AB198" i="32"/>
  <c r="AC198" i="32"/>
  <c r="AF198" i="32"/>
  <c r="AB195" i="32"/>
  <c r="AC195" i="32"/>
  <c r="AE195" i="32" s="1"/>
  <c r="AS195" i="32" s="1"/>
  <c r="AF195" i="32"/>
  <c r="AT195" i="32" s="1"/>
  <c r="AB194" i="32"/>
  <c r="AC194" i="32"/>
  <c r="AE194" i="32" s="1"/>
  <c r="AS194" i="32" s="1"/>
  <c r="AF194" i="32"/>
  <c r="AT194" i="32" s="1"/>
  <c r="AB192" i="32"/>
  <c r="AB197" i="32" s="1"/>
  <c r="AF192" i="32"/>
  <c r="AC192" i="32"/>
  <c r="AB191" i="32"/>
  <c r="AF191" i="32"/>
  <c r="AC191" i="32"/>
  <c r="AB189" i="32"/>
  <c r="AF189" i="32"/>
  <c r="AT189" i="32" s="1"/>
  <c r="AC189" i="32"/>
  <c r="AE189" i="32" s="1"/>
  <c r="AS189" i="32" s="1"/>
  <c r="AB188" i="32"/>
  <c r="AC188" i="32"/>
  <c r="AE188" i="32" s="1"/>
  <c r="AS188" i="32" s="1"/>
  <c r="AF188" i="32"/>
  <c r="AT188" i="32" s="1"/>
  <c r="AB187" i="32"/>
  <c r="AC187" i="32"/>
  <c r="AE187" i="32" s="1"/>
  <c r="AS187" i="32" s="1"/>
  <c r="AF187" i="32"/>
  <c r="AT187" i="32" s="1"/>
  <c r="AB186" i="32"/>
  <c r="AF186" i="32"/>
  <c r="AC186" i="32"/>
  <c r="AB184" i="32"/>
  <c r="AF184" i="32"/>
  <c r="AT184" i="32" s="1"/>
  <c r="AC184" i="32"/>
  <c r="AE184" i="32" s="1"/>
  <c r="AS184" i="32" s="1"/>
  <c r="AB183" i="32"/>
  <c r="AF183" i="32"/>
  <c r="AC183" i="32"/>
  <c r="AB181" i="32"/>
  <c r="AF181" i="32"/>
  <c r="AF182" i="32" s="1"/>
  <c r="AC181" i="32"/>
  <c r="AC182" i="32" s="1"/>
  <c r="AB179" i="32"/>
  <c r="AF179" i="32"/>
  <c r="AT179" i="32" s="1"/>
  <c r="AC179" i="32"/>
  <c r="AE179" i="32" s="1"/>
  <c r="AS179" i="32" s="1"/>
  <c r="AB178" i="32"/>
  <c r="AF178" i="32"/>
  <c r="AT178" i="32" s="1"/>
  <c r="AC178" i="32"/>
  <c r="AE178" i="32" s="1"/>
  <c r="AS178" i="32" s="1"/>
  <c r="AB177" i="32"/>
  <c r="AC177" i="32"/>
  <c r="AE177" i="32" s="1"/>
  <c r="AS177" i="32" s="1"/>
  <c r="AF177" i="32"/>
  <c r="AT177" i="32" s="1"/>
  <c r="AB175" i="32"/>
  <c r="AF175" i="32"/>
  <c r="AT175" i="32" s="1"/>
  <c r="AC175" i="32"/>
  <c r="AE175" i="32" s="1"/>
  <c r="AS175" i="32" s="1"/>
  <c r="AB174" i="32"/>
  <c r="AF174" i="32"/>
  <c r="AT174" i="32" s="1"/>
  <c r="AC174" i="32"/>
  <c r="AE174" i="32" s="1"/>
  <c r="AS174" i="32" s="1"/>
  <c r="AB173" i="32"/>
  <c r="AC173" i="32"/>
  <c r="AE173" i="32" s="1"/>
  <c r="AS173" i="32" s="1"/>
  <c r="AF173" i="32"/>
  <c r="AT173" i="32" s="1"/>
  <c r="AB172" i="32"/>
  <c r="AF172" i="32"/>
  <c r="AC172" i="32"/>
  <c r="AB170" i="32"/>
  <c r="AF170" i="32"/>
  <c r="AT170" i="32" s="1"/>
  <c r="AC170" i="32"/>
  <c r="AE170" i="32" s="1"/>
  <c r="AS170" i="32" s="1"/>
  <c r="AB169" i="32"/>
  <c r="AF169" i="32"/>
  <c r="AT169" i="32" s="1"/>
  <c r="AC169" i="32"/>
  <c r="AE169" i="32" s="1"/>
  <c r="AS169" i="32" s="1"/>
  <c r="AB167" i="32"/>
  <c r="AF167" i="32"/>
  <c r="AC167" i="32"/>
  <c r="AB165" i="32"/>
  <c r="AF165" i="32"/>
  <c r="AT165" i="32" s="1"/>
  <c r="AC165" i="32"/>
  <c r="AE165" i="32" s="1"/>
  <c r="AS165" i="32" s="1"/>
  <c r="AB164" i="32"/>
  <c r="AC164" i="32"/>
  <c r="AF164" i="32"/>
  <c r="AB162" i="32"/>
  <c r="AF162" i="32"/>
  <c r="AT162" i="32" s="1"/>
  <c r="AC162" i="32"/>
  <c r="AE162" i="32" s="1"/>
  <c r="AS162" i="32" s="1"/>
  <c r="AB161" i="32"/>
  <c r="AC161" i="32"/>
  <c r="AE161" i="32" s="1"/>
  <c r="AS161" i="32" s="1"/>
  <c r="AF161" i="32"/>
  <c r="AT161" i="32" s="1"/>
  <c r="AB159" i="32"/>
  <c r="AC159" i="32"/>
  <c r="AE159" i="32" s="1"/>
  <c r="AS159" i="32" s="1"/>
  <c r="AF159" i="32"/>
  <c r="AT159" i="32" s="1"/>
  <c r="AB158" i="32"/>
  <c r="AF158" i="32"/>
  <c r="AC158" i="32"/>
  <c r="AB156" i="32"/>
  <c r="AF156" i="32"/>
  <c r="AT156" i="32" s="1"/>
  <c r="AC156" i="32"/>
  <c r="AE156" i="32" s="1"/>
  <c r="AS156" i="32" s="1"/>
  <c r="AB155" i="32"/>
  <c r="AF155" i="32"/>
  <c r="AT155" i="32" s="1"/>
  <c r="AC155" i="32"/>
  <c r="AE155" i="32" s="1"/>
  <c r="AS155" i="32" s="1"/>
  <c r="AB153" i="32"/>
  <c r="AC153" i="32"/>
  <c r="AF153" i="32"/>
  <c r="AB151" i="32"/>
  <c r="AC151" i="32"/>
  <c r="AE151" i="32" s="1"/>
  <c r="AS151" i="32" s="1"/>
  <c r="AF151" i="32"/>
  <c r="AT151" i="32" s="1"/>
  <c r="AB150" i="32"/>
  <c r="AF150" i="32"/>
  <c r="AC150" i="32"/>
  <c r="AB148" i="32"/>
  <c r="AF148" i="32"/>
  <c r="AT148" i="32" s="1"/>
  <c r="AC148" i="32"/>
  <c r="AE148" i="32" s="1"/>
  <c r="AS148" i="32" s="1"/>
  <c r="AB147" i="32"/>
  <c r="AF147" i="32"/>
  <c r="AT147" i="32" s="1"/>
  <c r="AC147" i="32"/>
  <c r="AE147" i="32" s="1"/>
  <c r="AS147" i="32" s="1"/>
  <c r="AB146" i="32"/>
  <c r="AF146" i="32"/>
  <c r="AT146" i="32" s="1"/>
  <c r="AC146" i="32"/>
  <c r="AE146" i="32" s="1"/>
  <c r="AS146" i="32" s="1"/>
  <c r="AB145" i="32"/>
  <c r="AF145" i="32"/>
  <c r="AC145" i="32"/>
  <c r="AB143" i="32"/>
  <c r="AC143" i="32"/>
  <c r="AE143" i="32" s="1"/>
  <c r="AS143" i="32" s="1"/>
  <c r="AF143" i="32"/>
  <c r="AT143" i="32" s="1"/>
  <c r="AB142" i="32"/>
  <c r="AF142" i="32"/>
  <c r="AT142" i="32" s="1"/>
  <c r="AC142" i="32"/>
  <c r="AE142" i="32" s="1"/>
  <c r="AS142" i="32" s="1"/>
  <c r="AB141" i="32"/>
  <c r="AC141" i="32"/>
  <c r="AE141" i="32" s="1"/>
  <c r="AS141" i="32" s="1"/>
  <c r="AF141" i="32"/>
  <c r="AT141" i="32" s="1"/>
  <c r="AB140" i="32"/>
  <c r="AC140" i="32"/>
  <c r="AF140" i="32"/>
  <c r="AB138" i="32"/>
  <c r="AF138" i="32"/>
  <c r="AT138" i="32" s="1"/>
  <c r="AC138" i="32"/>
  <c r="AE138" i="32" s="1"/>
  <c r="AS138" i="32" s="1"/>
  <c r="AB137" i="32"/>
  <c r="AF137" i="32"/>
  <c r="AT137" i="32" s="1"/>
  <c r="AC137" i="32"/>
  <c r="AE137" i="32" s="1"/>
  <c r="AS137" i="32" s="1"/>
  <c r="AB136" i="32"/>
  <c r="AF136" i="32"/>
  <c r="AT136" i="32" s="1"/>
  <c r="AC136" i="32"/>
  <c r="AE136" i="32" s="1"/>
  <c r="AS136" i="32" s="1"/>
  <c r="AB135" i="32"/>
  <c r="AC135" i="32"/>
  <c r="AF135" i="32"/>
  <c r="AB133" i="32"/>
  <c r="AF133" i="32"/>
  <c r="AT133" i="32" s="1"/>
  <c r="AC133" i="32"/>
  <c r="AE133" i="32" s="1"/>
  <c r="AS133" i="32" s="1"/>
  <c r="AB132" i="32"/>
  <c r="AF132" i="32"/>
  <c r="AT132" i="32" s="1"/>
  <c r="AC132" i="32"/>
  <c r="AE132" i="32" s="1"/>
  <c r="AS132" i="32" s="1"/>
  <c r="AB131" i="32"/>
  <c r="AC131" i="32"/>
  <c r="AE131" i="32" s="1"/>
  <c r="AS131" i="32" s="1"/>
  <c r="AF131" i="32"/>
  <c r="AT131" i="32" s="1"/>
  <c r="AB130" i="32"/>
  <c r="AF130" i="32"/>
  <c r="AC130" i="32"/>
  <c r="AB128" i="32"/>
  <c r="AF128" i="32"/>
  <c r="AT128" i="32" s="1"/>
  <c r="AC128" i="32"/>
  <c r="AE128" i="32" s="1"/>
  <c r="AS128" i="32" s="1"/>
  <c r="AB127" i="32"/>
  <c r="AF127" i="32"/>
  <c r="AC127" i="32"/>
  <c r="AC125" i="32"/>
  <c r="AC126" i="32" s="1"/>
  <c r="AB125" i="32"/>
  <c r="AF125" i="32"/>
  <c r="AF126" i="32" s="1"/>
  <c r="AC123" i="32"/>
  <c r="AE123" i="32" s="1"/>
  <c r="AS123" i="32" s="1"/>
  <c r="AF123" i="32"/>
  <c r="AT123" i="32" s="1"/>
  <c r="AB123" i="32"/>
  <c r="AB122" i="32"/>
  <c r="AF122" i="32"/>
  <c r="AT122" i="32" s="1"/>
  <c r="AC122" i="32"/>
  <c r="AE122" i="32" s="1"/>
  <c r="AS122" i="32" s="1"/>
  <c r="AC120" i="32"/>
  <c r="AE120" i="32" s="1"/>
  <c r="AS120" i="32" s="1"/>
  <c r="AB120" i="32"/>
  <c r="AF120" i="32"/>
  <c r="AT120" i="32" s="1"/>
  <c r="AC119" i="32"/>
  <c r="AB119" i="32"/>
  <c r="AF119" i="32"/>
  <c r="AC117" i="32"/>
  <c r="AE117" i="32" s="1"/>
  <c r="AS117" i="32" s="1"/>
  <c r="AF117" i="32"/>
  <c r="AT117" i="32" s="1"/>
  <c r="AB117" i="32"/>
  <c r="AB116" i="32"/>
  <c r="AC116" i="32"/>
  <c r="AE116" i="32" s="1"/>
  <c r="AS116" i="32" s="1"/>
  <c r="AF116" i="32"/>
  <c r="AT116" i="32" s="1"/>
  <c r="AB115" i="32"/>
  <c r="AC115" i="32"/>
  <c r="AE115" i="32" s="1"/>
  <c r="AS115" i="32" s="1"/>
  <c r="AF115" i="32"/>
  <c r="AT115" i="32" s="1"/>
  <c r="AB114" i="32"/>
  <c r="AC114" i="32"/>
  <c r="AF114" i="32"/>
  <c r="AB112" i="32"/>
  <c r="AC112" i="32"/>
  <c r="AE112" i="32" s="1"/>
  <c r="AS112" i="32" s="1"/>
  <c r="AF112" i="32"/>
  <c r="AT112" i="32" s="1"/>
  <c r="AB111" i="32"/>
  <c r="AC111" i="32"/>
  <c r="AE111" i="32" s="1"/>
  <c r="AS111" i="32" s="1"/>
  <c r="AF111" i="32"/>
  <c r="AT111" i="32" s="1"/>
  <c r="AB110" i="32"/>
  <c r="AC110" i="32"/>
  <c r="AF110" i="32"/>
  <c r="AB108" i="32"/>
  <c r="AC108" i="32"/>
  <c r="AE108" i="32" s="1"/>
  <c r="AS108" i="32" s="1"/>
  <c r="AF108" i="32"/>
  <c r="AT108" i="32" s="1"/>
  <c r="AB107" i="32"/>
  <c r="AC107" i="32"/>
  <c r="AF107" i="32"/>
  <c r="AB105" i="32"/>
  <c r="AC105" i="32"/>
  <c r="AE105" i="32" s="1"/>
  <c r="AS105" i="32" s="1"/>
  <c r="AF105" i="32"/>
  <c r="AT105" i="32" s="1"/>
  <c r="AB104" i="32"/>
  <c r="AC104" i="32"/>
  <c r="AE104" i="32" s="1"/>
  <c r="AS104" i="32" s="1"/>
  <c r="AF104" i="32"/>
  <c r="AT104" i="32" s="1"/>
  <c r="AB103" i="32"/>
  <c r="AC103" i="32"/>
  <c r="AE103" i="32" s="1"/>
  <c r="AF103" i="32"/>
  <c r="AB102" i="32"/>
  <c r="AF102" i="32"/>
  <c r="AC102" i="32"/>
  <c r="AB100" i="32"/>
  <c r="AF100" i="32"/>
  <c r="AT100" i="32" s="1"/>
  <c r="AC100" i="32"/>
  <c r="AE100" i="32" s="1"/>
  <c r="AS100" i="32" s="1"/>
  <c r="AB99" i="32"/>
  <c r="AC99" i="32"/>
  <c r="AF99" i="32"/>
  <c r="AB97" i="32"/>
  <c r="AC98" i="32"/>
  <c r="AF97" i="32"/>
  <c r="AF98" i="32" s="1"/>
  <c r="AB95" i="32"/>
  <c r="AC95" i="32"/>
  <c r="AE95" i="32" s="1"/>
  <c r="AS95" i="32" s="1"/>
  <c r="AF95" i="32"/>
  <c r="AT95" i="32" s="1"/>
  <c r="AB94" i="32"/>
  <c r="AC94" i="32"/>
  <c r="AE94" i="32" s="1"/>
  <c r="AS94" i="32" s="1"/>
  <c r="AF94" i="32"/>
  <c r="AT94" i="32" s="1"/>
  <c r="AB93" i="32"/>
  <c r="AC93" i="32"/>
  <c r="AE93" i="32" s="1"/>
  <c r="AS93" i="32" s="1"/>
  <c r="AF93" i="32"/>
  <c r="AT93" i="32" s="1"/>
  <c r="AB92" i="32"/>
  <c r="AC92" i="32"/>
  <c r="AE92" i="32" s="1"/>
  <c r="AF92" i="32"/>
  <c r="AB91" i="32"/>
  <c r="AC91" i="32"/>
  <c r="AE91" i="32" s="1"/>
  <c r="AS91" i="32" s="1"/>
  <c r="AF91" i="32"/>
  <c r="AT91" i="32" s="1"/>
  <c r="AB90" i="32"/>
  <c r="AC90" i="32"/>
  <c r="AE90" i="32" s="1"/>
  <c r="AS90" i="32" s="1"/>
  <c r="AF90" i="32"/>
  <c r="AT90" i="32" s="1"/>
  <c r="AB89" i="32"/>
  <c r="AF89" i="32"/>
  <c r="AC89" i="32"/>
  <c r="AE89" i="32" s="1"/>
  <c r="AB88" i="32"/>
  <c r="AC88" i="32"/>
  <c r="AE88" i="32" s="1"/>
  <c r="AS88" i="32" s="1"/>
  <c r="AF88" i="32"/>
  <c r="AT88" i="32" s="1"/>
  <c r="AC87" i="32"/>
  <c r="AB87" i="32"/>
  <c r="AF87" i="32"/>
  <c r="AC85" i="32"/>
  <c r="AE85" i="32" s="1"/>
  <c r="AS85" i="32" s="1"/>
  <c r="AF85" i="32"/>
  <c r="AT85" i="32" s="1"/>
  <c r="AB85" i="32"/>
  <c r="AB84" i="32"/>
  <c r="AF84" i="32"/>
  <c r="AT84" i="32" s="1"/>
  <c r="AC84" i="32"/>
  <c r="AE84" i="32" s="1"/>
  <c r="AS84" i="32" s="1"/>
  <c r="AC82" i="32"/>
  <c r="AE82" i="32" s="1"/>
  <c r="AS82" i="32" s="1"/>
  <c r="AB82" i="32"/>
  <c r="AF82" i="32"/>
  <c r="AT82" i="32" s="1"/>
  <c r="AB81" i="32"/>
  <c r="AC81" i="32"/>
  <c r="AF81" i="32"/>
  <c r="AB79" i="32"/>
  <c r="AF79" i="32"/>
  <c r="AT79" i="32" s="1"/>
  <c r="AC79" i="32"/>
  <c r="AE79" i="32" s="1"/>
  <c r="AS79" i="32" s="1"/>
  <c r="AF78" i="32"/>
  <c r="AT78" i="32" s="1"/>
  <c r="AB78" i="32"/>
  <c r="AC78" i="32"/>
  <c r="AE78" i="32" s="1"/>
  <c r="AS78" i="32" s="1"/>
  <c r="AB75" i="32"/>
  <c r="AC75" i="32"/>
  <c r="AF75" i="32"/>
  <c r="AB73" i="32"/>
  <c r="AC73" i="32"/>
  <c r="AE73" i="32" s="1"/>
  <c r="AS73" i="32" s="1"/>
  <c r="AF73" i="32"/>
  <c r="AT73" i="32" s="1"/>
  <c r="AC72" i="32"/>
  <c r="AE72" i="32" s="1"/>
  <c r="AS72" i="32" s="1"/>
  <c r="AF72" i="32"/>
  <c r="AT72" i="32" s="1"/>
  <c r="AB72" i="32"/>
  <c r="AC71" i="32"/>
  <c r="AE71" i="32" s="1"/>
  <c r="AS71" i="32" s="1"/>
  <c r="AF71" i="32"/>
  <c r="AT71" i="32" s="1"/>
  <c r="AB71" i="32"/>
  <c r="AB69" i="32"/>
  <c r="AC69" i="32"/>
  <c r="AF69" i="32"/>
  <c r="AB67" i="32"/>
  <c r="AF67" i="32"/>
  <c r="AT67" i="32" s="1"/>
  <c r="AC67" i="32"/>
  <c r="AE67" i="32" s="1"/>
  <c r="AS67" i="32" s="1"/>
  <c r="AB66" i="32"/>
  <c r="AF66" i="32"/>
  <c r="AT66" i="32" s="1"/>
  <c r="AC66" i="32"/>
  <c r="AE66" i="32" s="1"/>
  <c r="AS66" i="32" s="1"/>
  <c r="AB64" i="32"/>
  <c r="AC64" i="32"/>
  <c r="AE64" i="32" s="1"/>
  <c r="AS64" i="32" s="1"/>
  <c r="AF64" i="32"/>
  <c r="AT64" i="32" s="1"/>
  <c r="AB63" i="32"/>
  <c r="AF63" i="32"/>
  <c r="AC63" i="32"/>
  <c r="AB61" i="32"/>
  <c r="AF61" i="32"/>
  <c r="AT61" i="32" s="1"/>
  <c r="AC61" i="32"/>
  <c r="AE61" i="32" s="1"/>
  <c r="AS61" i="32" s="1"/>
  <c r="AB60" i="32"/>
  <c r="AC60" i="32"/>
  <c r="AE60" i="32" s="1"/>
  <c r="AS60" i="32" s="1"/>
  <c r="AF60" i="32"/>
  <c r="AT60" i="32" s="1"/>
  <c r="AB58" i="32"/>
  <c r="AF58" i="32"/>
  <c r="AT58" i="32" s="1"/>
  <c r="AC58" i="32"/>
  <c r="AE58" i="32" s="1"/>
  <c r="AS58" i="32" s="1"/>
  <c r="AF57" i="32"/>
  <c r="AB57" i="32"/>
  <c r="AC57" i="32"/>
  <c r="AB55" i="32"/>
  <c r="AC55" i="32"/>
  <c r="AE55" i="32" s="1"/>
  <c r="AS55" i="32" s="1"/>
  <c r="AF55" i="32"/>
  <c r="AT55" i="32" s="1"/>
  <c r="AB54" i="32"/>
  <c r="AF54" i="32"/>
  <c r="AT54" i="32" s="1"/>
  <c r="AC54" i="32"/>
  <c r="AE54" i="32" s="1"/>
  <c r="AS54" i="32" s="1"/>
  <c r="AB53" i="32"/>
  <c r="AC53" i="32"/>
  <c r="AE53" i="32" s="1"/>
  <c r="AS53" i="32" s="1"/>
  <c r="AF53" i="32"/>
  <c r="AT53" i="32" s="1"/>
  <c r="AB51" i="32"/>
  <c r="AF51" i="32"/>
  <c r="AT51" i="32" s="1"/>
  <c r="AC51" i="32"/>
  <c r="AE51" i="32" s="1"/>
  <c r="AS51" i="32" s="1"/>
  <c r="AB50" i="32"/>
  <c r="AC50" i="32"/>
  <c r="AF50" i="32"/>
  <c r="AB48" i="32"/>
  <c r="AC48" i="32"/>
  <c r="AE48" i="32" s="1"/>
  <c r="AS48" i="32" s="1"/>
  <c r="AF48" i="32"/>
  <c r="AT48" i="32" s="1"/>
  <c r="AB47" i="32"/>
  <c r="AF47" i="32"/>
  <c r="AT47" i="32" s="1"/>
  <c r="AC47" i="32"/>
  <c r="AE47" i="32" s="1"/>
  <c r="AS47" i="32" s="1"/>
  <c r="AB46" i="32"/>
  <c r="AF46" i="32"/>
  <c r="AT46" i="32" s="1"/>
  <c r="AC46" i="32"/>
  <c r="AE46" i="32" s="1"/>
  <c r="AS46" i="32" s="1"/>
  <c r="AB44" i="32"/>
  <c r="AC44" i="32"/>
  <c r="AE44" i="32" s="1"/>
  <c r="AS44" i="32" s="1"/>
  <c r="AF44" i="32"/>
  <c r="AT44" i="32" s="1"/>
  <c r="AB43" i="32"/>
  <c r="AF43" i="32"/>
  <c r="AC43" i="32"/>
  <c r="AB41" i="32"/>
  <c r="AF41" i="32"/>
  <c r="AC41" i="32"/>
  <c r="AE41" i="32" s="1"/>
  <c r="AB40" i="32"/>
  <c r="AC40" i="32"/>
  <c r="AE40" i="32" s="1"/>
  <c r="AS40" i="32" s="1"/>
  <c r="AF40" i="32"/>
  <c r="AT40" i="32" s="1"/>
  <c r="AB38" i="32"/>
  <c r="AC38" i="32"/>
  <c r="AE38" i="32" s="1"/>
  <c r="AF38" i="32"/>
  <c r="AB37" i="32"/>
  <c r="AC37" i="32"/>
  <c r="AF37" i="32"/>
  <c r="AB35" i="32"/>
  <c r="AC35" i="32"/>
  <c r="AE35" i="32" s="1"/>
  <c r="AS35" i="32" s="1"/>
  <c r="AF35" i="32"/>
  <c r="AT35" i="32" s="1"/>
  <c r="AB34" i="32"/>
  <c r="AF34" i="32"/>
  <c r="AC34" i="32"/>
  <c r="AB32" i="32"/>
  <c r="AC32" i="32"/>
  <c r="AE32" i="32" s="1"/>
  <c r="AS32" i="32" s="1"/>
  <c r="AF32" i="32"/>
  <c r="AT32" i="32" s="1"/>
  <c r="AB31" i="32"/>
  <c r="AF31" i="32"/>
  <c r="AB29" i="32"/>
  <c r="AF29" i="32"/>
  <c r="AT29" i="32" s="1"/>
  <c r="AC29" i="32"/>
  <c r="AE29" i="32" s="1"/>
  <c r="AS29" i="32" s="1"/>
  <c r="AB28" i="32"/>
  <c r="AF28" i="32"/>
  <c r="AC28" i="32"/>
  <c r="AB26" i="32"/>
  <c r="AC26" i="32"/>
  <c r="AE26" i="32" s="1"/>
  <c r="AS26" i="32" s="1"/>
  <c r="AF26" i="32"/>
  <c r="AT26" i="32" s="1"/>
  <c r="AB25" i="32"/>
  <c r="AC25" i="32"/>
  <c r="AF25" i="32"/>
  <c r="AB23" i="32"/>
  <c r="AF23" i="32"/>
  <c r="AT23" i="32" s="1"/>
  <c r="AC23" i="32"/>
  <c r="AE23" i="32" s="1"/>
  <c r="AS23" i="32" s="1"/>
  <c r="AC22" i="32"/>
  <c r="AE22" i="32" s="1"/>
  <c r="AS22" i="32" s="1"/>
  <c r="AB22" i="32"/>
  <c r="AF22" i="32"/>
  <c r="AT22" i="32" s="1"/>
  <c r="AB21" i="32"/>
  <c r="AF21" i="32"/>
  <c r="AC21" i="32"/>
  <c r="AB19" i="32"/>
  <c r="AF19" i="32"/>
  <c r="AT19" i="32" s="1"/>
  <c r="AC19" i="32"/>
  <c r="AE19" i="32" s="1"/>
  <c r="AS19" i="32" s="1"/>
  <c r="AB18" i="32"/>
  <c r="AF18" i="32"/>
  <c r="AT18" i="32" s="1"/>
  <c r="AC18" i="32"/>
  <c r="AE18" i="32" s="1"/>
  <c r="AS18" i="32" s="1"/>
  <c r="AB17" i="32"/>
  <c r="AF17" i="32"/>
  <c r="AC17" i="32"/>
  <c r="AB15" i="32"/>
  <c r="AF15" i="32"/>
  <c r="AT15" i="32" s="1"/>
  <c r="AC15" i="32"/>
  <c r="AE15" i="32" s="1"/>
  <c r="AS15" i="32" s="1"/>
  <c r="AB14" i="32"/>
  <c r="AC14" i="32"/>
  <c r="AF14" i="32"/>
  <c r="AY64" i="31"/>
  <c r="N64" i="31"/>
  <c r="O64" i="31"/>
  <c r="AZ64" i="31"/>
  <c r="AB19" i="31"/>
  <c r="AX64" i="31"/>
  <c r="L64" i="31"/>
  <c r="P22" i="31"/>
  <c r="P28" i="31"/>
  <c r="AB29" i="31"/>
  <c r="P36" i="31"/>
  <c r="AE38" i="31"/>
  <c r="AF38" i="31"/>
  <c r="AB38" i="31"/>
  <c r="AQ42" i="31"/>
  <c r="P44" i="31"/>
  <c r="AC43" i="31"/>
  <c r="AE43" i="31" s="1"/>
  <c r="AS43" i="31" s="1"/>
  <c r="AF43" i="31"/>
  <c r="AT43" i="31" s="1"/>
  <c r="AB43" i="31"/>
  <c r="AC45" i="31"/>
  <c r="AB45" i="31"/>
  <c r="AF50" i="31"/>
  <c r="P56" i="31"/>
  <c r="P60" i="31"/>
  <c r="AC58" i="31"/>
  <c r="AE58" i="31" s="1"/>
  <c r="AS58" i="31" s="1"/>
  <c r="AF58" i="31"/>
  <c r="AT58" i="31" s="1"/>
  <c r="AF59" i="31"/>
  <c r="AT59" i="31" s="1"/>
  <c r="AC59" i="31"/>
  <c r="AE59" i="31" s="1"/>
  <c r="AS59" i="31" s="1"/>
  <c r="AB59" i="31"/>
  <c r="AB24" i="31"/>
  <c r="AH24" i="31" s="1"/>
  <c r="AB37" i="31"/>
  <c r="AB42" i="31"/>
  <c r="AB51" i="31"/>
  <c r="AB53" i="31"/>
  <c r="AB58" i="31"/>
  <c r="Y64" i="31"/>
  <c r="AG64" i="31"/>
  <c r="BA64" i="31"/>
  <c r="M64" i="31"/>
  <c r="K64" i="31"/>
  <c r="J64" i="31"/>
  <c r="AN64" i="31"/>
  <c r="V64" i="31"/>
  <c r="AI64" i="31"/>
  <c r="AM64" i="31"/>
  <c r="AK64" i="31"/>
  <c r="Z64" i="31"/>
  <c r="X64" i="31"/>
  <c r="U64" i="31"/>
  <c r="T64" i="31"/>
  <c r="R64" i="31"/>
  <c r="AC13" i="31"/>
  <c r="AE13" i="31" s="1"/>
  <c r="AS13" i="31" s="1"/>
  <c r="AF13" i="31"/>
  <c r="AT13" i="31" s="1"/>
  <c r="AB13" i="31"/>
  <c r="AF16" i="31"/>
  <c r="AC16" i="31"/>
  <c r="AE16" i="31" s="1"/>
  <c r="AS16" i="31" s="1"/>
  <c r="AB16" i="31"/>
  <c r="AC18" i="31"/>
  <c r="AF18" i="31"/>
  <c r="AB18" i="31"/>
  <c r="AC21" i="31"/>
  <c r="AC22" i="31" s="1"/>
  <c r="AB21" i="31"/>
  <c r="AF21" i="31"/>
  <c r="AF22" i="31" s="1"/>
  <c r="AF23" i="31"/>
  <c r="AB23" i="31"/>
  <c r="AC23" i="31"/>
  <c r="AF26" i="31"/>
  <c r="AT26" i="31" s="1"/>
  <c r="AC26" i="31"/>
  <c r="AE26" i="31" s="1"/>
  <c r="AS26" i="31" s="1"/>
  <c r="AB26" i="31"/>
  <c r="AB27" i="31"/>
  <c r="AC27" i="31"/>
  <c r="AE27" i="31" s="1"/>
  <c r="AF27" i="31"/>
  <c r="AC30" i="31"/>
  <c r="AE30" i="31" s="1"/>
  <c r="AS30" i="31" s="1"/>
  <c r="AB30" i="31"/>
  <c r="AF30" i="31"/>
  <c r="AF32" i="31"/>
  <c r="AT32" i="31" s="1"/>
  <c r="AB32" i="31"/>
  <c r="AC32" i="31"/>
  <c r="AE32" i="31" s="1"/>
  <c r="AS32" i="31" s="1"/>
  <c r="AC35" i="31"/>
  <c r="AC36" i="31" s="1"/>
  <c r="AB35" i="31"/>
  <c r="AF35" i="31"/>
  <c r="AF36" i="31" s="1"/>
  <c r="AC39" i="31"/>
  <c r="AE39" i="31" s="1"/>
  <c r="AS39" i="31" s="1"/>
  <c r="AB39" i="31"/>
  <c r="AF39" i="31"/>
  <c r="AT39" i="31" s="1"/>
  <c r="AC40" i="31"/>
  <c r="AE40" i="31" s="1"/>
  <c r="AS40" i="31" s="1"/>
  <c r="AB40" i="31"/>
  <c r="AF40" i="31"/>
  <c r="AT40" i="31" s="1"/>
  <c r="AB47" i="31"/>
  <c r="AF47" i="31"/>
  <c r="AC47" i="31"/>
  <c r="AE47" i="31" s="1"/>
  <c r="AS47" i="31" s="1"/>
  <c r="AB48" i="31"/>
  <c r="AC48" i="31"/>
  <c r="AE48" i="31" s="1"/>
  <c r="AS48" i="31" s="1"/>
  <c r="AB50" i="31"/>
  <c r="AC50" i="31"/>
  <c r="AF52" i="31"/>
  <c r="AT52" i="31" s="1"/>
  <c r="AC52" i="31"/>
  <c r="AE52" i="31" s="1"/>
  <c r="AS52" i="31" s="1"/>
  <c r="AB52" i="31"/>
  <c r="AC55" i="31"/>
  <c r="AC56" i="31" s="1"/>
  <c r="AB55" i="31"/>
  <c r="AF55" i="31"/>
  <c r="AF56" i="31" s="1"/>
  <c r="AF57" i="31"/>
  <c r="AC57" i="31"/>
  <c r="AB57" i="31"/>
  <c r="P84" i="30"/>
  <c r="P79" i="30"/>
  <c r="P73" i="30"/>
  <c r="P70" i="30"/>
  <c r="P64" i="30"/>
  <c r="P61" i="30"/>
  <c r="P57" i="30"/>
  <c r="P54" i="30"/>
  <c r="P49" i="30"/>
  <c r="P45" i="30"/>
  <c r="P42" i="30"/>
  <c r="P35" i="30"/>
  <c r="P30" i="30"/>
  <c r="P28" i="30"/>
  <c r="P22" i="30"/>
  <c r="P16" i="30"/>
  <c r="AN88" i="30"/>
  <c r="AB83" i="30"/>
  <c r="AC83" i="30"/>
  <c r="AE83" i="30" s="1"/>
  <c r="AS83" i="30" s="1"/>
  <c r="AF83" i="30"/>
  <c r="AT83" i="30" s="1"/>
  <c r="AB82" i="30"/>
  <c r="AE82" i="30"/>
  <c r="AS82" i="30" s="1"/>
  <c r="AF82" i="30"/>
  <c r="AT82" i="30" s="1"/>
  <c r="AB81" i="30"/>
  <c r="AE81" i="30"/>
  <c r="AS81" i="30" s="1"/>
  <c r="AF81" i="30"/>
  <c r="AT81" i="30" s="1"/>
  <c r="AB80" i="30"/>
  <c r="AC80" i="30"/>
  <c r="AF80" i="30"/>
  <c r="AB78" i="30"/>
  <c r="AC78" i="30"/>
  <c r="AE78" i="30" s="1"/>
  <c r="AS78" i="30" s="1"/>
  <c r="AF78" i="30"/>
  <c r="AT78" i="30" s="1"/>
  <c r="AB77" i="30"/>
  <c r="AC77" i="30"/>
  <c r="AE77" i="30" s="1"/>
  <c r="AS77" i="30" s="1"/>
  <c r="AF77" i="30"/>
  <c r="AT77" i="30" s="1"/>
  <c r="AB75" i="30"/>
  <c r="AC75" i="30"/>
  <c r="AE75" i="30" s="1"/>
  <c r="AS75" i="30" s="1"/>
  <c r="AF75" i="30"/>
  <c r="AT75" i="30" s="1"/>
  <c r="AB74" i="30"/>
  <c r="AC74" i="30"/>
  <c r="AF74" i="30"/>
  <c r="AB72" i="30"/>
  <c r="AC72" i="30"/>
  <c r="AE72" i="30" s="1"/>
  <c r="AS72" i="30" s="1"/>
  <c r="AF72" i="30"/>
  <c r="AT72" i="30" s="1"/>
  <c r="AB71" i="30"/>
  <c r="AC71" i="30"/>
  <c r="AF71" i="30"/>
  <c r="AB69" i="30"/>
  <c r="AC69" i="30"/>
  <c r="AE69" i="30" s="1"/>
  <c r="AS69" i="30" s="1"/>
  <c r="AF69" i="30"/>
  <c r="AT69" i="30" s="1"/>
  <c r="AB68" i="30"/>
  <c r="AC68" i="30"/>
  <c r="AE68" i="30" s="1"/>
  <c r="AS68" i="30" s="1"/>
  <c r="AF68" i="30"/>
  <c r="AT68" i="30" s="1"/>
  <c r="AB65" i="30"/>
  <c r="AC65" i="30"/>
  <c r="AF65" i="30"/>
  <c r="AB63" i="30"/>
  <c r="AC63" i="30"/>
  <c r="AE63" i="30" s="1"/>
  <c r="AS63" i="30" s="1"/>
  <c r="AF63" i="30"/>
  <c r="AT63" i="30" s="1"/>
  <c r="AB62" i="30"/>
  <c r="AC62" i="30"/>
  <c r="AF62" i="30"/>
  <c r="AB60" i="30"/>
  <c r="AC60" i="30"/>
  <c r="AE60" i="30" s="1"/>
  <c r="AS60" i="30" s="1"/>
  <c r="AF60" i="30"/>
  <c r="AT60" i="30" s="1"/>
  <c r="AB59" i="30"/>
  <c r="AC59" i="30"/>
  <c r="AE59" i="30" s="1"/>
  <c r="AS59" i="30" s="1"/>
  <c r="AF59" i="30"/>
  <c r="AT59" i="30" s="1"/>
  <c r="AB58" i="30"/>
  <c r="AC58" i="30"/>
  <c r="AF58" i="30"/>
  <c r="AB56" i="30"/>
  <c r="AC56" i="30"/>
  <c r="AE56" i="30" s="1"/>
  <c r="AS56" i="30" s="1"/>
  <c r="AF56" i="30"/>
  <c r="AT56" i="30" s="1"/>
  <c r="AB55" i="30"/>
  <c r="AC55" i="30"/>
  <c r="AF55" i="30"/>
  <c r="AB53" i="30"/>
  <c r="AC53" i="30"/>
  <c r="AE53" i="30" s="1"/>
  <c r="AS53" i="30" s="1"/>
  <c r="AF53" i="30"/>
  <c r="AT53" i="30" s="1"/>
  <c r="AB52" i="30"/>
  <c r="AC52" i="30"/>
  <c r="AE52" i="30" s="1"/>
  <c r="AS52" i="30" s="1"/>
  <c r="AF52" i="30"/>
  <c r="AT52" i="30" s="1"/>
  <c r="AB51" i="30"/>
  <c r="AC51" i="30"/>
  <c r="AE51" i="30" s="1"/>
  <c r="AS51" i="30" s="1"/>
  <c r="AF51" i="30"/>
  <c r="AT51" i="30" s="1"/>
  <c r="AB50" i="30"/>
  <c r="AC50" i="30"/>
  <c r="AF50" i="30"/>
  <c r="AB48" i="30"/>
  <c r="AC48" i="30"/>
  <c r="AE48" i="30" s="1"/>
  <c r="AS48" i="30" s="1"/>
  <c r="AF48" i="30"/>
  <c r="AT48" i="30" s="1"/>
  <c r="AB47" i="30"/>
  <c r="AC47" i="30"/>
  <c r="AE47" i="30" s="1"/>
  <c r="AS47" i="30" s="1"/>
  <c r="AF47" i="30"/>
  <c r="AT47" i="30" s="1"/>
  <c r="AB44" i="30"/>
  <c r="AC44" i="30"/>
  <c r="AE44" i="30" s="1"/>
  <c r="AS44" i="30" s="1"/>
  <c r="AF44" i="30"/>
  <c r="AT44" i="30" s="1"/>
  <c r="AB41" i="30"/>
  <c r="AC41" i="30"/>
  <c r="AE41" i="30" s="1"/>
  <c r="AS41" i="30" s="1"/>
  <c r="AF41" i="30"/>
  <c r="AT41" i="30" s="1"/>
  <c r="AB40" i="30"/>
  <c r="AC40" i="30"/>
  <c r="AE40" i="30" s="1"/>
  <c r="AS40" i="30" s="1"/>
  <c r="AF40" i="30"/>
  <c r="AT40" i="30" s="1"/>
  <c r="AB38" i="30"/>
  <c r="AC38" i="30"/>
  <c r="AE38" i="30" s="1"/>
  <c r="AS38" i="30" s="1"/>
  <c r="AF38" i="30"/>
  <c r="AT38" i="30" s="1"/>
  <c r="AB37" i="30"/>
  <c r="AC37" i="30"/>
  <c r="AE37" i="30" s="1"/>
  <c r="AS37" i="30" s="1"/>
  <c r="AF37" i="30"/>
  <c r="AT37" i="30" s="1"/>
  <c r="AB34" i="30"/>
  <c r="AC34" i="30"/>
  <c r="AE34" i="30" s="1"/>
  <c r="AS34" i="30" s="1"/>
  <c r="AF34" i="30"/>
  <c r="AT34" i="30" s="1"/>
  <c r="AB33" i="30"/>
  <c r="AC33" i="30"/>
  <c r="AE33" i="30" s="1"/>
  <c r="AS33" i="30" s="1"/>
  <c r="AF33" i="30"/>
  <c r="AT33" i="30" s="1"/>
  <c r="AB32" i="30"/>
  <c r="AC32" i="30"/>
  <c r="AE32" i="30" s="1"/>
  <c r="AF32" i="30"/>
  <c r="AB27" i="30"/>
  <c r="AC27" i="30"/>
  <c r="AE27" i="30" s="1"/>
  <c r="AS27" i="30" s="1"/>
  <c r="AF27" i="30"/>
  <c r="AT27" i="30" s="1"/>
  <c r="AB26" i="30"/>
  <c r="AC26" i="30"/>
  <c r="AE26" i="30" s="1"/>
  <c r="AS26" i="30" s="1"/>
  <c r="AF26" i="30"/>
  <c r="AT26" i="30" s="1"/>
  <c r="AB24" i="30"/>
  <c r="AC24" i="30"/>
  <c r="AE24" i="30" s="1"/>
  <c r="AS24" i="30" s="1"/>
  <c r="AF24" i="30"/>
  <c r="AT24" i="30" s="1"/>
  <c r="AB21" i="30"/>
  <c r="AC21" i="30"/>
  <c r="AE21" i="30" s="1"/>
  <c r="AS21" i="30" s="1"/>
  <c r="AF21" i="30"/>
  <c r="AT21" i="30" s="1"/>
  <c r="AB20" i="30"/>
  <c r="AC20" i="30"/>
  <c r="AE20" i="30" s="1"/>
  <c r="AF20" i="30"/>
  <c r="AB19" i="30"/>
  <c r="AC19" i="30"/>
  <c r="AE19" i="30" s="1"/>
  <c r="AS19" i="30" s="1"/>
  <c r="AF19" i="30"/>
  <c r="AT19" i="30" s="1"/>
  <c r="AB18" i="30"/>
  <c r="AC18" i="30"/>
  <c r="AE18" i="30" s="1"/>
  <c r="AS18" i="30" s="1"/>
  <c r="AF18" i="30"/>
  <c r="AT18" i="30" s="1"/>
  <c r="AB13" i="30"/>
  <c r="AC13" i="30"/>
  <c r="AE13" i="30" s="1"/>
  <c r="AS13" i="30" s="1"/>
  <c r="AF13" i="30"/>
  <c r="AT13" i="30" s="1"/>
  <c r="AC67" i="29"/>
  <c r="AF67" i="29"/>
  <c r="R166" i="29"/>
  <c r="K15" i="47" s="1"/>
  <c r="O248" i="32"/>
  <c r="I64" i="31"/>
  <c r="AU60" i="29"/>
  <c r="J248" i="32"/>
  <c r="U248" i="32"/>
  <c r="AL248" i="32"/>
  <c r="BB248" i="32"/>
  <c r="AW42" i="32"/>
  <c r="AW68" i="32"/>
  <c r="AW254" i="32"/>
  <c r="AW101" i="32"/>
  <c r="I248" i="32"/>
  <c r="T248" i="32"/>
  <c r="AK248" i="32"/>
  <c r="M248" i="32"/>
  <c r="Y248" i="32"/>
  <c r="BC248" i="32"/>
  <c r="BA248" i="32"/>
  <c r="AN248" i="32"/>
  <c r="S248" i="32"/>
  <c r="AI248" i="32"/>
  <c r="AW113" i="32"/>
  <c r="N248" i="32"/>
  <c r="Z248" i="32"/>
  <c r="AX248" i="32"/>
  <c r="V248" i="32"/>
  <c r="AM248" i="32"/>
  <c r="AY248" i="32"/>
  <c r="L248" i="32"/>
  <c r="X248" i="32"/>
  <c r="P247" i="32" s="1"/>
  <c r="AW149" i="32"/>
  <c r="AW185" i="32"/>
  <c r="AW205" i="32"/>
  <c r="AW224" i="32"/>
  <c r="I246" i="32"/>
  <c r="C18" i="47"/>
  <c r="AG245" i="32"/>
  <c r="Z18" i="47" s="1"/>
  <c r="AX245" i="32"/>
  <c r="AQ18" i="47" s="1"/>
  <c r="AW80" i="32"/>
  <c r="AW129" i="32"/>
  <c r="T245" i="32"/>
  <c r="M18" i="47" s="1"/>
  <c r="AZ245" i="32"/>
  <c r="AS18" i="47" s="1"/>
  <c r="U245" i="32"/>
  <c r="N18" i="47" s="1"/>
  <c r="AK245" i="32"/>
  <c r="AD18" i="47" s="1"/>
  <c r="BA245" i="32"/>
  <c r="AT18" i="47" s="1"/>
  <c r="V245" i="32"/>
  <c r="O18" i="47" s="1"/>
  <c r="AL245" i="32"/>
  <c r="AE18" i="47" s="1"/>
  <c r="BB245" i="32"/>
  <c r="AU18" i="47" s="1"/>
  <c r="AW157" i="32"/>
  <c r="AW166" i="32"/>
  <c r="AW180" i="32"/>
  <c r="AW214" i="32"/>
  <c r="X245" i="32"/>
  <c r="Q18" i="47" s="1"/>
  <c r="AM245" i="32"/>
  <c r="AF18" i="47" s="1"/>
  <c r="BC245" i="32"/>
  <c r="AV18" i="47" s="1"/>
  <c r="AW236" i="32"/>
  <c r="Y245" i="32"/>
  <c r="R18" i="47" s="1"/>
  <c r="AN245" i="32"/>
  <c r="AG18" i="47" s="1"/>
  <c r="AW62" i="32"/>
  <c r="AW252" i="32"/>
  <c r="AW134" i="32"/>
  <c r="AW152" i="32"/>
  <c r="AW163" i="32"/>
  <c r="AW190" i="32"/>
  <c r="AW208" i="32"/>
  <c r="AW229" i="32"/>
  <c r="Z245" i="32"/>
  <c r="S18" i="47" s="1"/>
  <c r="AW250" i="32"/>
  <c r="AW256" i="32"/>
  <c r="AW96" i="32"/>
  <c r="AW251" i="32"/>
  <c r="AW49" i="31"/>
  <c r="Z61" i="31"/>
  <c r="S17" i="47" s="1"/>
  <c r="AX61" i="31"/>
  <c r="AQ17" i="47" s="1"/>
  <c r="AU72" i="31"/>
  <c r="R61" i="31"/>
  <c r="K17" i="47" s="1"/>
  <c r="AG61" i="31"/>
  <c r="Z17" i="47" s="1"/>
  <c r="AY61" i="31"/>
  <c r="AR17" i="47" s="1"/>
  <c r="AW72" i="31"/>
  <c r="AW17" i="31"/>
  <c r="AJ64" i="31"/>
  <c r="S64" i="31"/>
  <c r="AL64" i="31"/>
  <c r="S61" i="31"/>
  <c r="L17" i="47" s="1"/>
  <c r="AI61" i="31"/>
  <c r="AZ61" i="31"/>
  <c r="AS17" i="47" s="1"/>
  <c r="AU34" i="31"/>
  <c r="T61" i="31"/>
  <c r="M17" i="47" s="1"/>
  <c r="AJ61" i="31"/>
  <c r="AC17" i="47" s="1"/>
  <c r="BA61" i="31"/>
  <c r="AT17" i="47" s="1"/>
  <c r="AW34" i="31"/>
  <c r="AU68" i="31"/>
  <c r="AU54" i="31"/>
  <c r="U61" i="31"/>
  <c r="N17" i="47" s="1"/>
  <c r="AK61" i="31"/>
  <c r="AD17" i="47" s="1"/>
  <c r="BB61" i="31"/>
  <c r="AU17" i="47" s="1"/>
  <c r="AW68" i="31"/>
  <c r="AW54" i="31"/>
  <c r="V61" i="31"/>
  <c r="O17" i="47" s="1"/>
  <c r="AL61" i="31"/>
  <c r="AE17" i="47" s="1"/>
  <c r="BC61" i="31"/>
  <c r="AV17" i="47" s="1"/>
  <c r="X61" i="31"/>
  <c r="Q17" i="47" s="1"/>
  <c r="AM61" i="31"/>
  <c r="AF17" i="47" s="1"/>
  <c r="AU41" i="31"/>
  <c r="AU60" i="31"/>
  <c r="Y61" i="31"/>
  <c r="R17" i="47" s="1"/>
  <c r="AN61" i="31"/>
  <c r="AG17" i="47" s="1"/>
  <c r="AW41" i="31"/>
  <c r="AU49" i="31"/>
  <c r="AW60" i="31"/>
  <c r="I62" i="31"/>
  <c r="Z88" i="30"/>
  <c r="K88" i="30"/>
  <c r="U88" i="30"/>
  <c r="AK88" i="30"/>
  <c r="R88" i="30"/>
  <c r="AG88" i="30"/>
  <c r="AY88" i="30"/>
  <c r="L88" i="30"/>
  <c r="V88" i="30"/>
  <c r="AL88" i="30"/>
  <c r="I88" i="30"/>
  <c r="S88" i="30"/>
  <c r="AI88" i="30"/>
  <c r="AZ88" i="30"/>
  <c r="M88" i="30"/>
  <c r="X88" i="30"/>
  <c r="P87" i="30" s="1"/>
  <c r="AM88" i="30"/>
  <c r="N88" i="30"/>
  <c r="Y88" i="30"/>
  <c r="AW49" i="30"/>
  <c r="G16" i="47"/>
  <c r="AN85" i="30"/>
  <c r="AG16" i="47" s="1"/>
  <c r="Z85" i="30"/>
  <c r="S16" i="47" s="1"/>
  <c r="AX85" i="30"/>
  <c r="AQ16" i="47" s="1"/>
  <c r="AW35" i="30"/>
  <c r="AU42" i="30"/>
  <c r="AW70" i="30"/>
  <c r="R85" i="30"/>
  <c r="K16" i="47" s="1"/>
  <c r="AG85" i="30"/>
  <c r="Z16" i="47" s="1"/>
  <c r="AY85" i="30"/>
  <c r="AR16" i="47" s="1"/>
  <c r="AW42" i="30"/>
  <c r="S85" i="30"/>
  <c r="L16" i="47" s="1"/>
  <c r="AI85" i="30"/>
  <c r="AZ85" i="30"/>
  <c r="AS16" i="47" s="1"/>
  <c r="AU54" i="30"/>
  <c r="BB88" i="30"/>
  <c r="AU96" i="30"/>
  <c r="AU28" i="30"/>
  <c r="AW54" i="30"/>
  <c r="AU61" i="30"/>
  <c r="AU79" i="30"/>
  <c r="I86" i="30"/>
  <c r="Y85" i="30"/>
  <c r="R16" i="47" s="1"/>
  <c r="AU35" i="30"/>
  <c r="T85" i="30"/>
  <c r="M16" i="47" s="1"/>
  <c r="AJ85" i="30"/>
  <c r="AC16" i="47" s="1"/>
  <c r="BA85" i="30"/>
  <c r="AT16" i="47" s="1"/>
  <c r="U85" i="30"/>
  <c r="N16" i="47" s="1"/>
  <c r="AK85" i="30"/>
  <c r="AD16" i="47" s="1"/>
  <c r="BB85" i="30"/>
  <c r="AU16" i="47" s="1"/>
  <c r="AW96" i="30"/>
  <c r="AW28" i="30"/>
  <c r="AU92" i="30"/>
  <c r="AU57" i="30"/>
  <c r="AW61" i="30"/>
  <c r="AU73" i="30"/>
  <c r="AW79" i="30"/>
  <c r="AU84" i="30"/>
  <c r="AW92" i="30"/>
  <c r="AW57" i="30"/>
  <c r="AW73" i="30"/>
  <c r="AW84" i="30"/>
  <c r="I169" i="29"/>
  <c r="AZ169" i="29"/>
  <c r="AL169" i="29"/>
  <c r="Z169" i="29"/>
  <c r="T169" i="29"/>
  <c r="O169" i="29"/>
  <c r="L169" i="29"/>
  <c r="BA169" i="29"/>
  <c r="AM169" i="29"/>
  <c r="AI169" i="29"/>
  <c r="U169" i="29"/>
  <c r="M169" i="29"/>
  <c r="BC169" i="29"/>
  <c r="AX169" i="29"/>
  <c r="AJ169" i="29"/>
  <c r="X169" i="29"/>
  <c r="P168" i="29" s="1"/>
  <c r="R169" i="29"/>
  <c r="K169" i="29"/>
  <c r="BB169" i="29"/>
  <c r="AN169" i="29"/>
  <c r="V169" i="29"/>
  <c r="N169" i="29"/>
  <c r="J169" i="29"/>
  <c r="AY169" i="29"/>
  <c r="AK169" i="29"/>
  <c r="Y169" i="29"/>
  <c r="S169" i="29"/>
  <c r="P85" i="29"/>
  <c r="W171" i="29"/>
  <c r="G15" i="47"/>
  <c r="I167" i="29"/>
  <c r="C15" i="47"/>
  <c r="P134" i="29"/>
  <c r="AQ59" i="31"/>
  <c r="AQ58" i="31"/>
  <c r="AV57" i="31"/>
  <c r="AV60" i="31" s="1"/>
  <c r="AR57" i="31"/>
  <c r="AR60" i="31" s="1"/>
  <c r="AV55" i="31"/>
  <c r="AV56" i="31" s="1"/>
  <c r="AR55" i="31"/>
  <c r="AR56" i="31" s="1"/>
  <c r="AQ53" i="31"/>
  <c r="AQ52" i="31"/>
  <c r="AQ51" i="31"/>
  <c r="AV50" i="31"/>
  <c r="AV54" i="31" s="1"/>
  <c r="AR50" i="31"/>
  <c r="AR54" i="31" s="1"/>
  <c r="AT48" i="31"/>
  <c r="AQ48" i="31"/>
  <c r="AQ47" i="31"/>
  <c r="AV45" i="31"/>
  <c r="AV49" i="31" s="1"/>
  <c r="AR45" i="31"/>
  <c r="AR49" i="31" s="1"/>
  <c r="AQ43" i="31"/>
  <c r="AV42" i="31"/>
  <c r="AV44" i="31" s="1"/>
  <c r="AR42" i="31"/>
  <c r="AR44" i="31" s="1"/>
  <c r="AQ40" i="31"/>
  <c r="AQ39" i="31"/>
  <c r="AV38" i="31"/>
  <c r="AV68" i="31" s="1"/>
  <c r="AO68" i="31"/>
  <c r="AR38" i="31"/>
  <c r="AR68" i="31" s="1"/>
  <c r="AA68" i="31"/>
  <c r="P68" i="31"/>
  <c r="AV37" i="31"/>
  <c r="AR37" i="31"/>
  <c r="AW73" i="31"/>
  <c r="AW36" i="31"/>
  <c r="AU73" i="31"/>
  <c r="AU36" i="31"/>
  <c r="AV35" i="31"/>
  <c r="AO73" i="31"/>
  <c r="AA73" i="31"/>
  <c r="AR35" i="31"/>
  <c r="P73" i="31"/>
  <c r="AT33" i="31"/>
  <c r="AQ33" i="31"/>
  <c r="AQ32" i="31"/>
  <c r="AQ30" i="31"/>
  <c r="AV29" i="31"/>
  <c r="AV34" i="31" s="1"/>
  <c r="AR29" i="31"/>
  <c r="AR34" i="31" s="1"/>
  <c r="AV27" i="31"/>
  <c r="AV72" i="31" s="1"/>
  <c r="AO72" i="31"/>
  <c r="AR27" i="31"/>
  <c r="AR72" i="31" s="1"/>
  <c r="AA72" i="31"/>
  <c r="P72" i="31"/>
  <c r="AQ26" i="31"/>
  <c r="AT24" i="31"/>
  <c r="AQ24" i="31"/>
  <c r="AW28" i="31"/>
  <c r="AW66" i="31"/>
  <c r="AU28" i="31"/>
  <c r="AU66" i="31"/>
  <c r="AO66" i="31"/>
  <c r="AV23" i="31"/>
  <c r="AA66" i="31"/>
  <c r="AR23" i="31"/>
  <c r="P66" i="31"/>
  <c r="AW74" i="31"/>
  <c r="AW22" i="31"/>
  <c r="AU74" i="31"/>
  <c r="AU22" i="31"/>
  <c r="AV21" i="31"/>
  <c r="AO74" i="31"/>
  <c r="AA74" i="31"/>
  <c r="AR21" i="31"/>
  <c r="P74" i="31"/>
  <c r="AQ19" i="31"/>
  <c r="AV18" i="31"/>
  <c r="AV20" i="31" s="1"/>
  <c r="AR18" i="31"/>
  <c r="AR20" i="31" s="1"/>
  <c r="AQ16" i="31"/>
  <c r="AV15" i="31"/>
  <c r="AV17" i="31" s="1"/>
  <c r="AR15" i="31"/>
  <c r="AR17" i="31" s="1"/>
  <c r="AQ13" i="31"/>
  <c r="AW65" i="31"/>
  <c r="AW14" i="31"/>
  <c r="AU14" i="31"/>
  <c r="AU65" i="31"/>
  <c r="AO65" i="31"/>
  <c r="AV12" i="31"/>
  <c r="AA65" i="31"/>
  <c r="AR12" i="31"/>
  <c r="P65" i="31"/>
  <c r="AV243" i="32"/>
  <c r="AV244" i="32" s="1"/>
  <c r="AR243" i="32"/>
  <c r="AR244" i="32" s="1"/>
  <c r="AQ241" i="32"/>
  <c r="AQ240" i="32"/>
  <c r="AQ238" i="32"/>
  <c r="AV237" i="32"/>
  <c r="AV242" i="32" s="1"/>
  <c r="AR237" i="32"/>
  <c r="AR242" i="32" s="1"/>
  <c r="AQ235" i="32"/>
  <c r="AQ234" i="32"/>
  <c r="AQ231" i="32"/>
  <c r="AV230" i="32"/>
  <c r="AV236" i="32" s="1"/>
  <c r="AR230" i="32"/>
  <c r="AR236" i="32" s="1"/>
  <c r="AQ228" i="32"/>
  <c r="AQ227" i="32"/>
  <c r="AQ226" i="32"/>
  <c r="AV225" i="32"/>
  <c r="AV229" i="32" s="1"/>
  <c r="AR225" i="32"/>
  <c r="AR229" i="32" s="1"/>
  <c r="AQ223" i="32"/>
  <c r="AQ222" i="32"/>
  <c r="AQ221" i="32"/>
  <c r="AV220" i="32"/>
  <c r="AV224" i="32" s="1"/>
  <c r="AR220" i="32"/>
  <c r="AR224" i="32" s="1"/>
  <c r="AQ218" i="32"/>
  <c r="AQ217" i="32"/>
  <c r="AQ216" i="32"/>
  <c r="AV215" i="32"/>
  <c r="AV219" i="32" s="1"/>
  <c r="AR215" i="32"/>
  <c r="AR219" i="32" s="1"/>
  <c r="AQ213" i="32"/>
  <c r="AQ212" i="32"/>
  <c r="AQ210" i="32"/>
  <c r="AV209" i="32"/>
  <c r="AV214" i="32" s="1"/>
  <c r="AR209" i="32"/>
  <c r="AR214" i="32" s="1"/>
  <c r="AQ207" i="32"/>
  <c r="AV206" i="32"/>
  <c r="AV208" i="32" s="1"/>
  <c r="AR206" i="32"/>
  <c r="AR208" i="32" s="1"/>
  <c r="AQ204" i="32"/>
  <c r="AQ203" i="32"/>
  <c r="AQ202" i="32"/>
  <c r="AV201" i="32"/>
  <c r="AV205" i="32" s="1"/>
  <c r="AR201" i="32"/>
  <c r="AR205" i="32" s="1"/>
  <c r="AQ199" i="32"/>
  <c r="AV198" i="32"/>
  <c r="AV200" i="32" s="1"/>
  <c r="AR198" i="32"/>
  <c r="AR200" i="32" s="1"/>
  <c r="AQ195" i="32"/>
  <c r="AQ194" i="32"/>
  <c r="AQ192" i="32"/>
  <c r="AQ197" i="32" s="1"/>
  <c r="AV191" i="32"/>
  <c r="AR191" i="32"/>
  <c r="AQ189" i="32"/>
  <c r="AQ188" i="32"/>
  <c r="AQ187" i="32"/>
  <c r="AV186" i="32"/>
  <c r="AV190" i="32" s="1"/>
  <c r="AR186" i="32"/>
  <c r="AR190" i="32" s="1"/>
  <c r="AQ184" i="32"/>
  <c r="AV183" i="32"/>
  <c r="AV185" i="32" s="1"/>
  <c r="AR183" i="32"/>
  <c r="AR185" i="32" s="1"/>
  <c r="AV181" i="32"/>
  <c r="AV182" i="32" s="1"/>
  <c r="AR181" i="32"/>
  <c r="AR182" i="32" s="1"/>
  <c r="AQ179" i="32"/>
  <c r="AQ178" i="32"/>
  <c r="AQ177" i="32"/>
  <c r="AQ175" i="32"/>
  <c r="AQ174" i="32"/>
  <c r="AQ173" i="32"/>
  <c r="AV172" i="32"/>
  <c r="AV180" i="32" s="1"/>
  <c r="AR172" i="32"/>
  <c r="AR180" i="32" s="1"/>
  <c r="AQ170" i="32"/>
  <c r="AQ169" i="32"/>
  <c r="AV167" i="32"/>
  <c r="AV171" i="32" s="1"/>
  <c r="AR167" i="32"/>
  <c r="AR171" i="32" s="1"/>
  <c r="AQ165" i="32"/>
  <c r="AV164" i="32"/>
  <c r="AV166" i="32" s="1"/>
  <c r="AR164" i="32"/>
  <c r="AR166" i="32" s="1"/>
  <c r="AQ162" i="32"/>
  <c r="AQ161" i="32"/>
  <c r="AQ159" i="32"/>
  <c r="AV158" i="32"/>
  <c r="AV163" i="32" s="1"/>
  <c r="AR158" i="32"/>
  <c r="AR163" i="32" s="1"/>
  <c r="AQ156" i="32"/>
  <c r="AQ155" i="32"/>
  <c r="AV153" i="32"/>
  <c r="AV157" i="32" s="1"/>
  <c r="AR153" i="32"/>
  <c r="AR157" i="32" s="1"/>
  <c r="AQ151" i="32"/>
  <c r="AV150" i="32"/>
  <c r="AV152" i="32" s="1"/>
  <c r="AR150" i="32"/>
  <c r="AR152" i="32" s="1"/>
  <c r="AQ148" i="32"/>
  <c r="AQ147" i="32"/>
  <c r="AQ146" i="32"/>
  <c r="AV145" i="32"/>
  <c r="AV149" i="32" s="1"/>
  <c r="AR145" i="32"/>
  <c r="AR149" i="32" s="1"/>
  <c r="AQ143" i="32"/>
  <c r="AQ142" i="32"/>
  <c r="AQ141" i="32"/>
  <c r="AV140" i="32"/>
  <c r="AV144" i="32" s="1"/>
  <c r="AR140" i="32"/>
  <c r="AR144" i="32" s="1"/>
  <c r="AQ138" i="32"/>
  <c r="AQ137" i="32"/>
  <c r="AQ136" i="32"/>
  <c r="AV135" i="32"/>
  <c r="AV139" i="32" s="1"/>
  <c r="AR135" i="32"/>
  <c r="AR139" i="32" s="1"/>
  <c r="AQ133" i="32"/>
  <c r="AQ132" i="32"/>
  <c r="AQ131" i="32"/>
  <c r="AV130" i="32"/>
  <c r="AV134" i="32" s="1"/>
  <c r="AR130" i="32"/>
  <c r="AR134" i="32" s="1"/>
  <c r="AQ128" i="32"/>
  <c r="AV127" i="32"/>
  <c r="AV129" i="32" s="1"/>
  <c r="AR127" i="32"/>
  <c r="AR129" i="32" s="1"/>
  <c r="AV125" i="32"/>
  <c r="AV126" i="32" s="1"/>
  <c r="AR125" i="32"/>
  <c r="AR126" i="32" s="1"/>
  <c r="AQ123" i="32"/>
  <c r="AQ122" i="32"/>
  <c r="AQ120" i="32"/>
  <c r="AV119" i="32"/>
  <c r="AV124" i="32" s="1"/>
  <c r="AR119" i="32"/>
  <c r="AR124" i="32" s="1"/>
  <c r="AQ117" i="32"/>
  <c r="AQ116" i="32"/>
  <c r="AQ115" i="32"/>
  <c r="AV114" i="32"/>
  <c r="AV118" i="32" s="1"/>
  <c r="AR114" i="32"/>
  <c r="AR118" i="32" s="1"/>
  <c r="AQ112" i="32"/>
  <c r="AQ111" i="32"/>
  <c r="AV110" i="32"/>
  <c r="AV113" i="32" s="1"/>
  <c r="AR110" i="32"/>
  <c r="AR113" i="32" s="1"/>
  <c r="AQ108" i="32"/>
  <c r="AV107" i="32"/>
  <c r="AV109" i="32" s="1"/>
  <c r="AR107" i="32"/>
  <c r="AR109" i="32" s="1"/>
  <c r="AQ105" i="32"/>
  <c r="AQ104" i="32"/>
  <c r="AO252" i="32"/>
  <c r="AV103" i="32"/>
  <c r="AV252" i="32" s="1"/>
  <c r="AA252" i="32"/>
  <c r="AR103" i="32"/>
  <c r="AR252" i="32" s="1"/>
  <c r="P252" i="32"/>
  <c r="AV102" i="32"/>
  <c r="AR102" i="32"/>
  <c r="AQ102" i="32"/>
  <c r="AQ100" i="32"/>
  <c r="AV99" i="32"/>
  <c r="AV101" i="32" s="1"/>
  <c r="AR99" i="32"/>
  <c r="AR101" i="32" s="1"/>
  <c r="AW257" i="32"/>
  <c r="AW98" i="32"/>
  <c r="AV97" i="32"/>
  <c r="AO257" i="32"/>
  <c r="AR97" i="32"/>
  <c r="AA257" i="32"/>
  <c r="P257" i="32"/>
  <c r="AQ95" i="32"/>
  <c r="AQ94" i="32"/>
  <c r="AQ93" i="32"/>
  <c r="AV92" i="32"/>
  <c r="AV254" i="32" s="1"/>
  <c r="AO32" i="47" s="1"/>
  <c r="AO254" i="32"/>
  <c r="AH32" i="47" s="1"/>
  <c r="AA254" i="32"/>
  <c r="AR92" i="32"/>
  <c r="AR254" i="32" s="1"/>
  <c r="P254" i="32"/>
  <c r="AQ91" i="32"/>
  <c r="AQ90" i="32"/>
  <c r="AO251" i="32"/>
  <c r="AH29" i="47" s="1"/>
  <c r="AV89" i="32"/>
  <c r="AV251" i="32" s="1"/>
  <c r="AO29" i="47" s="1"/>
  <c r="AR89" i="32"/>
  <c r="AR251" i="32" s="1"/>
  <c r="AA251" i="32"/>
  <c r="P251" i="32"/>
  <c r="AQ88" i="32"/>
  <c r="AV87" i="32"/>
  <c r="AR87" i="32"/>
  <c r="AQ85" i="32"/>
  <c r="AQ84" i="32"/>
  <c r="AQ82" i="32"/>
  <c r="AV81" i="32"/>
  <c r="AV86" i="32" s="1"/>
  <c r="AR81" i="32"/>
  <c r="AR86" i="32" s="1"/>
  <c r="AQ79" i="32"/>
  <c r="AQ78" i="32"/>
  <c r="AV75" i="32"/>
  <c r="AV80" i="32" s="1"/>
  <c r="AR75" i="32"/>
  <c r="AR80" i="32" s="1"/>
  <c r="AQ73" i="32"/>
  <c r="AQ72" i="32"/>
  <c r="AQ71" i="32"/>
  <c r="AV69" i="32"/>
  <c r="AV74" i="32" s="1"/>
  <c r="AR69" i="32"/>
  <c r="AR74" i="32" s="1"/>
  <c r="AQ67" i="32"/>
  <c r="AQ66" i="32"/>
  <c r="AQ64" i="32"/>
  <c r="AV63" i="32"/>
  <c r="AV68" i="32" s="1"/>
  <c r="AR63" i="32"/>
  <c r="AR68" i="32" s="1"/>
  <c r="AQ61" i="32"/>
  <c r="AQ60" i="32"/>
  <c r="AQ58" i="32"/>
  <c r="AV57" i="32"/>
  <c r="AV62" i="32" s="1"/>
  <c r="AR57" i="32"/>
  <c r="AR62" i="32" s="1"/>
  <c r="AQ55" i="32"/>
  <c r="AQ54" i="32"/>
  <c r="AQ53" i="32"/>
  <c r="AQ51" i="32"/>
  <c r="AV50" i="32"/>
  <c r="AV56" i="32" s="1"/>
  <c r="AR50" i="32"/>
  <c r="AR56" i="32" s="1"/>
  <c r="AQ48" i="32"/>
  <c r="AQ47" i="32"/>
  <c r="AV46" i="32"/>
  <c r="AJ250" i="32"/>
  <c r="R250" i="32"/>
  <c r="AQ46" i="32"/>
  <c r="AQ44" i="32"/>
  <c r="AU250" i="32"/>
  <c r="AU248" i="32" s="1"/>
  <c r="AU49" i="32"/>
  <c r="AU245" i="32" s="1"/>
  <c r="AN18" i="47" s="1"/>
  <c r="AV43" i="32"/>
  <c r="AR43" i="32"/>
  <c r="AR49" i="32" s="1"/>
  <c r="AV41" i="32"/>
  <c r="AV256" i="32" s="1"/>
  <c r="AO256" i="32"/>
  <c r="AR41" i="32"/>
  <c r="AR256" i="32" s="1"/>
  <c r="AA256" i="32"/>
  <c r="P256" i="32"/>
  <c r="AQ40" i="32"/>
  <c r="AV38" i="32"/>
  <c r="AO250" i="32"/>
  <c r="AR38" i="32"/>
  <c r="AA250" i="32"/>
  <c r="P250" i="32"/>
  <c r="AV37" i="32"/>
  <c r="AR37" i="32"/>
  <c r="AJ249" i="32"/>
  <c r="R245" i="32"/>
  <c r="K18" i="47" s="1"/>
  <c r="R249" i="32"/>
  <c r="AQ35" i="32"/>
  <c r="AV34" i="32"/>
  <c r="AR34" i="32"/>
  <c r="AR36" i="32" s="1"/>
  <c r="AQ32" i="32"/>
  <c r="AV31" i="32"/>
  <c r="AV33" i="32" s="1"/>
  <c r="AR31" i="32"/>
  <c r="AR33" i="32" s="1"/>
  <c r="AQ29" i="32"/>
  <c r="AV28" i="32"/>
  <c r="AV30" i="32" s="1"/>
  <c r="AR28" i="32"/>
  <c r="AR30" i="32" s="1"/>
  <c r="AQ26" i="32"/>
  <c r="AV25" i="32"/>
  <c r="AV27" i="32" s="1"/>
  <c r="AR25" i="32"/>
  <c r="AR27" i="32" s="1"/>
  <c r="AQ23" i="32"/>
  <c r="AQ22" i="32"/>
  <c r="AV21" i="32"/>
  <c r="AV24" i="32" s="1"/>
  <c r="AR21" i="32"/>
  <c r="AR24" i="32" s="1"/>
  <c r="AQ19" i="32"/>
  <c r="AQ18" i="32"/>
  <c r="AV17" i="32"/>
  <c r="AV20" i="32" s="1"/>
  <c r="AR17" i="32"/>
  <c r="AR20" i="32" s="1"/>
  <c r="AQ15" i="32"/>
  <c r="AW249" i="32"/>
  <c r="AW16" i="32"/>
  <c r="AV14" i="32"/>
  <c r="AR14" i="32"/>
  <c r="AA249" i="32"/>
  <c r="P249" i="32"/>
  <c r="AW258" i="32"/>
  <c r="AW13" i="32"/>
  <c r="AV12" i="32"/>
  <c r="AO258" i="32"/>
  <c r="AA258" i="32"/>
  <c r="AR12" i="32"/>
  <c r="P258" i="32"/>
  <c r="AQ83" i="30"/>
  <c r="AQ82" i="30"/>
  <c r="AQ81" i="30"/>
  <c r="AV80" i="30"/>
  <c r="AV84" i="30" s="1"/>
  <c r="AR80" i="30"/>
  <c r="AR84" i="30" s="1"/>
  <c r="AQ78" i="30"/>
  <c r="AQ77" i="30"/>
  <c r="AQ75" i="30"/>
  <c r="AV74" i="30"/>
  <c r="AV79" i="30" s="1"/>
  <c r="AR74" i="30"/>
  <c r="AR79" i="30" s="1"/>
  <c r="AQ72" i="30"/>
  <c r="AV71" i="30"/>
  <c r="AV73" i="30" s="1"/>
  <c r="AR71" i="30"/>
  <c r="AR73" i="30" s="1"/>
  <c r="AQ69" i="30"/>
  <c r="AQ68" i="30"/>
  <c r="AV65" i="30"/>
  <c r="AV70" i="30" s="1"/>
  <c r="AR65" i="30"/>
  <c r="AR70" i="30" s="1"/>
  <c r="AQ63" i="30"/>
  <c r="AV62" i="30"/>
  <c r="AV64" i="30" s="1"/>
  <c r="AR62" i="30"/>
  <c r="AR64" i="30" s="1"/>
  <c r="AQ60" i="30"/>
  <c r="AQ59" i="30"/>
  <c r="AV58" i="30"/>
  <c r="AV61" i="30" s="1"/>
  <c r="AR58" i="30"/>
  <c r="AR61" i="30" s="1"/>
  <c r="AQ56" i="30"/>
  <c r="AV55" i="30"/>
  <c r="AV57" i="30" s="1"/>
  <c r="AR55" i="30"/>
  <c r="AR57" i="30" s="1"/>
  <c r="AQ53" i="30"/>
  <c r="AQ52" i="30"/>
  <c r="AQ51" i="30"/>
  <c r="AV50" i="30"/>
  <c r="AV54" i="30" s="1"/>
  <c r="AR50" i="30"/>
  <c r="AR54" i="30" s="1"/>
  <c r="AQ48" i="30"/>
  <c r="AQ47" i="30"/>
  <c r="AV46" i="30"/>
  <c r="AV49" i="30" s="1"/>
  <c r="AR46" i="30"/>
  <c r="AR49" i="30" s="1"/>
  <c r="AQ44" i="30"/>
  <c r="AV43" i="30"/>
  <c r="AV45" i="30" s="1"/>
  <c r="AR43" i="30"/>
  <c r="AR45" i="30" s="1"/>
  <c r="AQ41" i="30"/>
  <c r="AQ40" i="30"/>
  <c r="AQ38" i="30"/>
  <c r="AQ37" i="30"/>
  <c r="AV36" i="30"/>
  <c r="AV42" i="30" s="1"/>
  <c r="AR36" i="30"/>
  <c r="AR42" i="30" s="1"/>
  <c r="AQ34" i="30"/>
  <c r="AQ33" i="30"/>
  <c r="AV32" i="30"/>
  <c r="AO92" i="30"/>
  <c r="AR32" i="30"/>
  <c r="AA92" i="30"/>
  <c r="P92" i="30"/>
  <c r="AV31" i="30"/>
  <c r="AR31" i="30"/>
  <c r="AW30" i="30"/>
  <c r="AW97" i="30"/>
  <c r="AU97" i="30"/>
  <c r="AU30" i="30"/>
  <c r="AO97" i="30"/>
  <c r="AV29" i="30"/>
  <c r="AA97" i="30"/>
  <c r="AR29" i="30"/>
  <c r="P97" i="30"/>
  <c r="AQ27" i="30"/>
  <c r="AQ26" i="30"/>
  <c r="AQ24" i="30"/>
  <c r="AV23" i="30"/>
  <c r="AV28" i="30" s="1"/>
  <c r="AR23" i="30"/>
  <c r="AR28" i="30" s="1"/>
  <c r="AQ21" i="30"/>
  <c r="AV20" i="30"/>
  <c r="AV96" i="30" s="1"/>
  <c r="AO96" i="30"/>
  <c r="AR20" i="30"/>
  <c r="AR96" i="30" s="1"/>
  <c r="AA96" i="30"/>
  <c r="P96" i="30"/>
  <c r="AQ19" i="30"/>
  <c r="AQ18" i="30"/>
  <c r="AW22" i="30"/>
  <c r="AW90" i="30"/>
  <c r="AU90" i="30"/>
  <c r="AU22" i="30"/>
  <c r="AO90" i="30"/>
  <c r="AV17" i="30"/>
  <c r="AA90" i="30"/>
  <c r="AR17" i="30"/>
  <c r="W90" i="30"/>
  <c r="AQ17" i="30"/>
  <c r="P90" i="30"/>
  <c r="AW16" i="30"/>
  <c r="AW98" i="30"/>
  <c r="AU16" i="30"/>
  <c r="AU98" i="30"/>
  <c r="AO98" i="30"/>
  <c r="AV15" i="30"/>
  <c r="AR15" i="30"/>
  <c r="AA98" i="30"/>
  <c r="P98" i="30"/>
  <c r="AQ13" i="30"/>
  <c r="AW89" i="30"/>
  <c r="AW14" i="30"/>
  <c r="AU89" i="30"/>
  <c r="AU14" i="30"/>
  <c r="AO89" i="30"/>
  <c r="AV12" i="30"/>
  <c r="AA89" i="30"/>
  <c r="AR12" i="30"/>
  <c r="P89" i="30"/>
  <c r="AF164" i="29"/>
  <c r="AT164" i="29" s="1"/>
  <c r="AB164" i="29"/>
  <c r="AQ164" i="29"/>
  <c r="AF163" i="29"/>
  <c r="AT163" i="29" s="1"/>
  <c r="AB163" i="29"/>
  <c r="AQ163" i="29"/>
  <c r="AQ161" i="29"/>
  <c r="AB161" i="29"/>
  <c r="AF161" i="29"/>
  <c r="AT161" i="29" s="1"/>
  <c r="AF160" i="29"/>
  <c r="AT160" i="29" s="1"/>
  <c r="AB160" i="29"/>
  <c r="AQ160" i="29"/>
  <c r="AV159" i="29"/>
  <c r="AV165" i="29" s="1"/>
  <c r="AA165" i="29"/>
  <c r="AR159" i="29"/>
  <c r="AR165" i="29" s="1"/>
  <c r="P165" i="29"/>
  <c r="AC159" i="29"/>
  <c r="AF157" i="29"/>
  <c r="AT157" i="29" s="1"/>
  <c r="AB157" i="29"/>
  <c r="AQ157" i="29"/>
  <c r="AF156" i="29"/>
  <c r="AT156" i="29" s="1"/>
  <c r="AB156" i="29"/>
  <c r="AQ156" i="29"/>
  <c r="AV155" i="29"/>
  <c r="AV158" i="29" s="1"/>
  <c r="AA158" i="29"/>
  <c r="AR155" i="29"/>
  <c r="AR158" i="29" s="1"/>
  <c r="P158" i="29"/>
  <c r="AC155" i="29"/>
  <c r="AQ153" i="29"/>
  <c r="AB153" i="29"/>
  <c r="AF153" i="29"/>
  <c r="AT153" i="29" s="1"/>
  <c r="AV152" i="29"/>
  <c r="AV154" i="29" s="1"/>
  <c r="AR152" i="29"/>
  <c r="AR154" i="29" s="1"/>
  <c r="AA154" i="29"/>
  <c r="P154" i="29"/>
  <c r="AC152" i="29"/>
  <c r="AB150" i="29"/>
  <c r="AF150" i="29"/>
  <c r="AT150" i="29" s="1"/>
  <c r="AQ150" i="29"/>
  <c r="AF149" i="29"/>
  <c r="AT149" i="29" s="1"/>
  <c r="AB149" i="29"/>
  <c r="AQ149" i="29"/>
  <c r="AO173" i="29"/>
  <c r="AV147" i="29"/>
  <c r="AR147" i="29"/>
  <c r="AA173" i="29"/>
  <c r="AC147" i="29"/>
  <c r="AE147" i="29" s="1"/>
  <c r="P173" i="29"/>
  <c r="AV146" i="29"/>
  <c r="AA151" i="29"/>
  <c r="AR146" i="29"/>
  <c r="AC146" i="29"/>
  <c r="P151" i="29"/>
  <c r="AQ144" i="29"/>
  <c r="AB144" i="29"/>
  <c r="AF144" i="29"/>
  <c r="AT144" i="29" s="1"/>
  <c r="AV143" i="29"/>
  <c r="AV145" i="29" s="1"/>
  <c r="AR143" i="29"/>
  <c r="AR145" i="29" s="1"/>
  <c r="AA145" i="29"/>
  <c r="P145" i="29"/>
  <c r="AC143" i="29"/>
  <c r="AF141" i="29"/>
  <c r="AT141" i="29" s="1"/>
  <c r="AQ141" i="29"/>
  <c r="AB141" i="29"/>
  <c r="AF140" i="29"/>
  <c r="AT140" i="29" s="1"/>
  <c r="AB140" i="29"/>
  <c r="AQ140" i="29"/>
  <c r="AV138" i="29"/>
  <c r="AV142" i="29" s="1"/>
  <c r="AA142" i="29"/>
  <c r="AR138" i="29"/>
  <c r="AR142" i="29" s="1"/>
  <c r="AC138" i="29"/>
  <c r="P142" i="29"/>
  <c r="AB136" i="29"/>
  <c r="AQ136" i="29"/>
  <c r="AF136" i="29"/>
  <c r="AT136" i="29" s="1"/>
  <c r="AV135" i="29"/>
  <c r="AV137" i="29" s="1"/>
  <c r="AA137" i="29"/>
  <c r="AR135" i="29"/>
  <c r="AR137" i="29" s="1"/>
  <c r="AC135" i="29"/>
  <c r="P137" i="29"/>
  <c r="AB133" i="29"/>
  <c r="AF133" i="29"/>
  <c r="AT133" i="29" s="1"/>
  <c r="AQ133" i="29"/>
  <c r="AQ132" i="29"/>
  <c r="AB132" i="29"/>
  <c r="AF132" i="29"/>
  <c r="AT132" i="29" s="1"/>
  <c r="AB131" i="29"/>
  <c r="AQ131" i="29"/>
  <c r="AF131" i="29"/>
  <c r="AT131" i="29" s="1"/>
  <c r="AV130" i="29"/>
  <c r="AV134" i="29" s="1"/>
  <c r="AR130" i="29"/>
  <c r="AR134" i="29" s="1"/>
  <c r="AA134" i="29"/>
  <c r="AF128" i="29"/>
  <c r="AT128" i="29" s="1"/>
  <c r="AB128" i="29"/>
  <c r="AQ128" i="29"/>
  <c r="AQ127" i="29"/>
  <c r="AF127" i="29"/>
  <c r="AT127" i="29" s="1"/>
  <c r="AB127" i="29"/>
  <c r="AB126" i="29"/>
  <c r="AF126" i="29"/>
  <c r="AT126" i="29" s="1"/>
  <c r="AQ126" i="29"/>
  <c r="AQ124" i="29"/>
  <c r="AB124" i="29"/>
  <c r="AF124" i="29"/>
  <c r="AT124" i="29" s="1"/>
  <c r="AV123" i="29"/>
  <c r="AV129" i="29" s="1"/>
  <c r="AA129" i="29"/>
  <c r="AR123" i="29"/>
  <c r="AR129" i="29" s="1"/>
  <c r="AC123" i="29"/>
  <c r="P129" i="29"/>
  <c r="AW178" i="29"/>
  <c r="AW122" i="29"/>
  <c r="AU178" i="29"/>
  <c r="AU122" i="29"/>
  <c r="AV121" i="29"/>
  <c r="AO178" i="29"/>
  <c r="AR121" i="29"/>
  <c r="AA178" i="29"/>
  <c r="AA122" i="29"/>
  <c r="AF121" i="29"/>
  <c r="AB121" i="29"/>
  <c r="W178" i="29"/>
  <c r="AQ121" i="29"/>
  <c r="P178" i="29"/>
  <c r="P122" i="29"/>
  <c r="AQ119" i="29"/>
  <c r="AB119" i="29"/>
  <c r="AF119" i="29"/>
  <c r="AT119" i="29" s="1"/>
  <c r="AQ118" i="29"/>
  <c r="AF118" i="29"/>
  <c r="AT118" i="29" s="1"/>
  <c r="AB118" i="29"/>
  <c r="AQ116" i="29"/>
  <c r="AB116" i="29"/>
  <c r="AF116" i="29"/>
  <c r="AT116" i="29" s="1"/>
  <c r="AV115" i="29"/>
  <c r="AV120" i="29" s="1"/>
  <c r="AA120" i="29"/>
  <c r="AR115" i="29"/>
  <c r="AR120" i="29" s="1"/>
  <c r="AC115" i="29"/>
  <c r="P120" i="29"/>
  <c r="AF113" i="29"/>
  <c r="AT113" i="29" s="1"/>
  <c r="AQ113" i="29"/>
  <c r="AB113" i="29"/>
  <c r="AB112" i="29"/>
  <c r="AF112" i="29"/>
  <c r="AT112" i="29" s="1"/>
  <c r="AQ112" i="29"/>
  <c r="AV110" i="29"/>
  <c r="AV114" i="29" s="1"/>
  <c r="AR110" i="29"/>
  <c r="AR114" i="29" s="1"/>
  <c r="AA114" i="29"/>
  <c r="P114" i="29"/>
  <c r="AC110" i="29"/>
  <c r="AB108" i="29"/>
  <c r="AF108" i="29"/>
  <c r="AT108" i="29" s="1"/>
  <c r="AQ108" i="29"/>
  <c r="AQ107" i="29"/>
  <c r="AB107" i="29"/>
  <c r="AF107" i="29"/>
  <c r="AT107" i="29" s="1"/>
  <c r="AB105" i="29"/>
  <c r="AQ105" i="29"/>
  <c r="AF105" i="29"/>
  <c r="AT105" i="29" s="1"/>
  <c r="AV104" i="29"/>
  <c r="AV109" i="29" s="1"/>
  <c r="AR104" i="29"/>
  <c r="AR109" i="29" s="1"/>
  <c r="AA109" i="29"/>
  <c r="P109" i="29"/>
  <c r="AF102" i="29"/>
  <c r="AT102" i="29" s="1"/>
  <c r="AQ102" i="29"/>
  <c r="AB102" i="29"/>
  <c r="AF101" i="29"/>
  <c r="AT101" i="29" s="1"/>
  <c r="AB101" i="29"/>
  <c r="AQ101" i="29"/>
  <c r="AQ99" i="29"/>
  <c r="AB99" i="29"/>
  <c r="AF99" i="29"/>
  <c r="AT99" i="29" s="1"/>
  <c r="AV98" i="29"/>
  <c r="AV103" i="29" s="1"/>
  <c r="AA103" i="29"/>
  <c r="AR98" i="29"/>
  <c r="AR103" i="29" s="1"/>
  <c r="P103" i="29"/>
  <c r="AC98" i="29"/>
  <c r="AF96" i="29"/>
  <c r="AT96" i="29" s="1"/>
  <c r="AQ96" i="29"/>
  <c r="AB96" i="29"/>
  <c r="AF95" i="29"/>
  <c r="AT95" i="29" s="1"/>
  <c r="AB95" i="29"/>
  <c r="AQ95" i="29"/>
  <c r="AF93" i="29"/>
  <c r="AT93" i="29" s="1"/>
  <c r="AB93" i="29"/>
  <c r="AQ93" i="29"/>
  <c r="AV92" i="29"/>
  <c r="AV97" i="29" s="1"/>
  <c r="AR92" i="29"/>
  <c r="AR97" i="29" s="1"/>
  <c r="AA97" i="29"/>
  <c r="AC92" i="29"/>
  <c r="P97" i="29"/>
  <c r="AF90" i="29"/>
  <c r="AT90" i="29" s="1"/>
  <c r="AB90" i="29"/>
  <c r="AQ90" i="29"/>
  <c r="AF89" i="29"/>
  <c r="AT89" i="29" s="1"/>
  <c r="AQ89" i="29"/>
  <c r="AB89" i="29"/>
  <c r="AB87" i="29"/>
  <c r="AF87" i="29"/>
  <c r="AT87" i="29" s="1"/>
  <c r="AQ87" i="29"/>
  <c r="AV86" i="29"/>
  <c r="AV91" i="29" s="1"/>
  <c r="AA91" i="29"/>
  <c r="AR86" i="29"/>
  <c r="AR91" i="29" s="1"/>
  <c r="AC86" i="29"/>
  <c r="P91" i="29"/>
  <c r="AQ84" i="29"/>
  <c r="AB84" i="29"/>
  <c r="AF84" i="29"/>
  <c r="AT84" i="29" s="1"/>
  <c r="AF83" i="29"/>
  <c r="AT83" i="29" s="1"/>
  <c r="AB83" i="29"/>
  <c r="AQ83" i="29"/>
  <c r="AB81" i="29"/>
  <c r="AQ81" i="29"/>
  <c r="AF81" i="29"/>
  <c r="AT81" i="29" s="1"/>
  <c r="AV80" i="29"/>
  <c r="AV85" i="29" s="1"/>
  <c r="AR80" i="29"/>
  <c r="AR85" i="29" s="1"/>
  <c r="AA85" i="29"/>
  <c r="AF78" i="29"/>
  <c r="AT78" i="29" s="1"/>
  <c r="AB78" i="29"/>
  <c r="AQ78" i="29"/>
  <c r="AB77" i="29"/>
  <c r="AF77" i="29"/>
  <c r="AT77" i="29" s="1"/>
  <c r="AQ77" i="29"/>
  <c r="AB75" i="29"/>
  <c r="AQ75" i="29"/>
  <c r="AF75" i="29"/>
  <c r="AT75" i="29" s="1"/>
  <c r="AV74" i="29"/>
  <c r="AV79" i="29" s="1"/>
  <c r="AA79" i="29"/>
  <c r="AR74" i="29"/>
  <c r="AR79" i="29" s="1"/>
  <c r="AC74" i="29"/>
  <c r="P79" i="29"/>
  <c r="AV71" i="29"/>
  <c r="AV177" i="29" s="1"/>
  <c r="AO177" i="29"/>
  <c r="AA177" i="29"/>
  <c r="AR71" i="29"/>
  <c r="AR177" i="29" s="1"/>
  <c r="AC71" i="29"/>
  <c r="P177" i="29"/>
  <c r="AB70" i="29"/>
  <c r="AF70" i="29"/>
  <c r="AT70" i="29" s="1"/>
  <c r="AQ70" i="29"/>
  <c r="AB68" i="29"/>
  <c r="AF68" i="29"/>
  <c r="AT68" i="29" s="1"/>
  <c r="AQ68" i="29"/>
  <c r="AW171" i="29"/>
  <c r="AO171" i="29"/>
  <c r="AV67" i="29"/>
  <c r="AR67" i="29"/>
  <c r="AA171" i="29"/>
  <c r="AQ67" i="29"/>
  <c r="AB67" i="29"/>
  <c r="P171" i="29"/>
  <c r="AV65" i="29"/>
  <c r="AV66" i="29" s="1"/>
  <c r="AA66" i="29"/>
  <c r="AR65" i="29"/>
  <c r="AR66" i="29" s="1"/>
  <c r="AC65" i="29"/>
  <c r="P66" i="29"/>
  <c r="AQ63" i="29"/>
  <c r="AB63" i="29"/>
  <c r="AF63" i="29"/>
  <c r="AT63" i="29" s="1"/>
  <c r="AB62" i="29"/>
  <c r="AF62" i="29"/>
  <c r="AT62" i="29" s="1"/>
  <c r="AQ62" i="29"/>
  <c r="AV61" i="29"/>
  <c r="AV64" i="29" s="1"/>
  <c r="AA64" i="29"/>
  <c r="AR61" i="29"/>
  <c r="AR64" i="29" s="1"/>
  <c r="AC61" i="29"/>
  <c r="P64" i="29"/>
  <c r="AF59" i="29"/>
  <c r="AT59" i="29" s="1"/>
  <c r="AB59" i="29"/>
  <c r="AQ59" i="29"/>
  <c r="AV58" i="29"/>
  <c r="AV60" i="29" s="1"/>
  <c r="AA60" i="29"/>
  <c r="AR58" i="29"/>
  <c r="AR60" i="29" s="1"/>
  <c r="P60" i="29"/>
  <c r="AC58" i="29"/>
  <c r="AQ56" i="29"/>
  <c r="AF56" i="29"/>
  <c r="AT56" i="29" s="1"/>
  <c r="AB56" i="29"/>
  <c r="AV55" i="29"/>
  <c r="AV57" i="29" s="1"/>
  <c r="AA57" i="29"/>
  <c r="AR55" i="29"/>
  <c r="AR57" i="29" s="1"/>
  <c r="AC55" i="29"/>
  <c r="P57" i="29"/>
  <c r="AB53" i="29"/>
  <c r="AF53" i="29"/>
  <c r="AT53" i="29" s="1"/>
  <c r="AQ53" i="29"/>
  <c r="AV52" i="29"/>
  <c r="AV54" i="29" s="1"/>
  <c r="AA54" i="29"/>
  <c r="AR52" i="29"/>
  <c r="AR54" i="29" s="1"/>
  <c r="P54" i="29"/>
  <c r="AC52" i="29"/>
  <c r="AQ50" i="29"/>
  <c r="AB50" i="29"/>
  <c r="AF50" i="29"/>
  <c r="AT50" i="29" s="1"/>
  <c r="AV49" i="29"/>
  <c r="AV51" i="29" s="1"/>
  <c r="AR49" i="29"/>
  <c r="AR51" i="29" s="1"/>
  <c r="AA51" i="29"/>
  <c r="AC49" i="29"/>
  <c r="P51" i="29"/>
  <c r="AB47" i="29"/>
  <c r="AF47" i="29"/>
  <c r="AT47" i="29" s="1"/>
  <c r="AQ47" i="29"/>
  <c r="AV46" i="29"/>
  <c r="AV48" i="29" s="1"/>
  <c r="AA48" i="29"/>
  <c r="AR46" i="29"/>
  <c r="AR48" i="29" s="1"/>
  <c r="P48" i="29"/>
  <c r="AC46" i="29"/>
  <c r="AB44" i="29"/>
  <c r="AQ44" i="29"/>
  <c r="AF44" i="29"/>
  <c r="AT44" i="29" s="1"/>
  <c r="AV43" i="29"/>
  <c r="AV45" i="29" s="1"/>
  <c r="AR43" i="29"/>
  <c r="AR45" i="29" s="1"/>
  <c r="AA45" i="29"/>
  <c r="P45" i="29"/>
  <c r="AC43" i="29"/>
  <c r="AF41" i="29"/>
  <c r="AT41" i="29" s="1"/>
  <c r="AQ41" i="29"/>
  <c r="AB41" i="29"/>
  <c r="AV40" i="29"/>
  <c r="AV42" i="29" s="1"/>
  <c r="AA42" i="29"/>
  <c r="AR40" i="29"/>
  <c r="AR42" i="29" s="1"/>
  <c r="P42" i="29"/>
  <c r="AC40" i="29"/>
  <c r="AQ38" i="29"/>
  <c r="AB38" i="29"/>
  <c r="AF38" i="29"/>
  <c r="AT38" i="29" s="1"/>
  <c r="AV37" i="29"/>
  <c r="AV39" i="29" s="1"/>
  <c r="AA39" i="29"/>
  <c r="AR37" i="29"/>
  <c r="AR39" i="29" s="1"/>
  <c r="AC37" i="29"/>
  <c r="P39" i="29"/>
  <c r="AF35" i="29"/>
  <c r="AT35" i="29" s="1"/>
  <c r="AQ35" i="29"/>
  <c r="AB35" i="29"/>
  <c r="AV34" i="29"/>
  <c r="AV36" i="29" s="1"/>
  <c r="AR34" i="29"/>
  <c r="AR36" i="29" s="1"/>
  <c r="AA36" i="29"/>
  <c r="P36" i="29"/>
  <c r="AC34" i="29"/>
  <c r="AB32" i="29"/>
  <c r="AQ32" i="29"/>
  <c r="AF32" i="29"/>
  <c r="AT32" i="29" s="1"/>
  <c r="AV31" i="29"/>
  <c r="AV33" i="29" s="1"/>
  <c r="AA33" i="29"/>
  <c r="AR31" i="29"/>
  <c r="AR33" i="29" s="1"/>
  <c r="P33" i="29"/>
  <c r="AC31" i="29"/>
  <c r="AQ29" i="29"/>
  <c r="AB29" i="29"/>
  <c r="AF29" i="29"/>
  <c r="AT29" i="29" s="1"/>
  <c r="AV28" i="29"/>
  <c r="AV30" i="29" s="1"/>
  <c r="AR28" i="29"/>
  <c r="AR30" i="29" s="1"/>
  <c r="AA30" i="29"/>
  <c r="AC28" i="29"/>
  <c r="P30" i="29"/>
  <c r="AV26" i="29"/>
  <c r="AV27" i="29" s="1"/>
  <c r="AA27" i="29"/>
  <c r="AR26" i="29"/>
  <c r="AR27" i="29" s="1"/>
  <c r="AC26" i="29"/>
  <c r="P27" i="29"/>
  <c r="AB24" i="29"/>
  <c r="AF24" i="29"/>
  <c r="AT24" i="29" s="1"/>
  <c r="AQ24" i="29"/>
  <c r="AV23" i="29"/>
  <c r="AV25" i="29" s="1"/>
  <c r="AR23" i="29"/>
  <c r="AR25" i="29" s="1"/>
  <c r="AA25" i="29"/>
  <c r="AC23" i="29"/>
  <c r="P25" i="29"/>
  <c r="AB21" i="29"/>
  <c r="AQ21" i="29"/>
  <c r="AF21" i="29"/>
  <c r="AT21" i="29" s="1"/>
  <c r="AV20" i="29"/>
  <c r="AV22" i="29" s="1"/>
  <c r="AA22" i="29"/>
  <c r="AR20" i="29"/>
  <c r="AR22" i="29" s="1"/>
  <c r="P22" i="29"/>
  <c r="AC20" i="29"/>
  <c r="AQ18" i="29"/>
  <c r="AB18" i="29"/>
  <c r="AF18" i="29"/>
  <c r="AT18" i="29" s="1"/>
  <c r="AV17" i="29"/>
  <c r="AV19" i="29" s="1"/>
  <c r="AR17" i="29"/>
  <c r="AR19" i="29" s="1"/>
  <c r="AA19" i="29"/>
  <c r="AC17" i="29"/>
  <c r="P19" i="29"/>
  <c r="AF15" i="29"/>
  <c r="AT15" i="29" s="1"/>
  <c r="AB15" i="29"/>
  <c r="AQ15" i="29"/>
  <c r="AW170" i="29"/>
  <c r="AW16" i="29"/>
  <c r="AU16" i="29"/>
  <c r="AU170" i="29"/>
  <c r="AV14" i="29"/>
  <c r="AO170" i="29"/>
  <c r="AA16" i="29"/>
  <c r="AA170" i="29"/>
  <c r="AR14" i="29"/>
  <c r="P170" i="29"/>
  <c r="AC14" i="29"/>
  <c r="P16" i="29"/>
  <c r="AW179" i="29"/>
  <c r="AW13" i="29"/>
  <c r="AU13" i="29"/>
  <c r="AU179" i="29"/>
  <c r="AV12" i="29"/>
  <c r="AO179" i="29"/>
  <c r="AA13" i="29"/>
  <c r="AA179" i="29"/>
  <c r="AR12" i="29"/>
  <c r="AC12" i="29"/>
  <c r="P13" i="29"/>
  <c r="P179" i="29"/>
  <c r="AH36" i="47" l="1"/>
  <c r="AH28" i="47"/>
  <c r="AH35" i="47"/>
  <c r="AH30" i="47"/>
  <c r="AH34" i="47"/>
  <c r="AO34" i="47"/>
  <c r="AH202" i="32"/>
  <c r="AH103" i="32"/>
  <c r="AR73" i="29"/>
  <c r="AV73" i="29"/>
  <c r="AE192" i="32"/>
  <c r="AH192" i="32" s="1"/>
  <c r="AC197" i="32"/>
  <c r="AT192" i="32"/>
  <c r="AT197" i="32" s="1"/>
  <c r="AF197" i="32"/>
  <c r="AE67" i="29"/>
  <c r="AH67" i="29" s="1"/>
  <c r="AC73" i="29"/>
  <c r="AH48" i="31"/>
  <c r="AP48" i="31" s="1"/>
  <c r="AH39" i="31"/>
  <c r="AC208" i="32"/>
  <c r="AF33" i="32"/>
  <c r="AH44" i="32"/>
  <c r="AP44" i="32" s="1"/>
  <c r="AH55" i="32"/>
  <c r="AH67" i="32"/>
  <c r="AP67" i="32" s="1"/>
  <c r="AH91" i="32"/>
  <c r="AP91" i="32" s="1"/>
  <c r="AH112" i="32"/>
  <c r="AP112" i="32" s="1"/>
  <c r="AH156" i="32"/>
  <c r="AH169" i="32"/>
  <c r="AP169" i="32" s="1"/>
  <c r="AH179" i="32"/>
  <c r="AF73" i="30"/>
  <c r="P86" i="30"/>
  <c r="AH125" i="29"/>
  <c r="AP125" i="29" s="1"/>
  <c r="AU167" i="29"/>
  <c r="AH95" i="29"/>
  <c r="AH76" i="29"/>
  <c r="AP76" i="29" s="1"/>
  <c r="AH139" i="29"/>
  <c r="AP139" i="29" s="1"/>
  <c r="AH133" i="29"/>
  <c r="AP133" i="29" s="1"/>
  <c r="AH38" i="29"/>
  <c r="AP38" i="29" s="1"/>
  <c r="AH50" i="29"/>
  <c r="AP50" i="29" s="1"/>
  <c r="AR173" i="29"/>
  <c r="AH89" i="29"/>
  <c r="AP89" i="29" s="1"/>
  <c r="AH162" i="29"/>
  <c r="AP162" i="29" s="1"/>
  <c r="AU171" i="29"/>
  <c r="AU169" i="29" s="1"/>
  <c r="AH96" i="29"/>
  <c r="AP96" i="29" s="1"/>
  <c r="AH157" i="29"/>
  <c r="AP157" i="29" s="1"/>
  <c r="AH160" i="29"/>
  <c r="AP160" i="29" s="1"/>
  <c r="AH32" i="29"/>
  <c r="AP32" i="29" s="1"/>
  <c r="AH44" i="29"/>
  <c r="AP44" i="29" s="1"/>
  <c r="AH111" i="29"/>
  <c r="AP111" i="29" s="1"/>
  <c r="AH29" i="29"/>
  <c r="AP29" i="29" s="1"/>
  <c r="AH149" i="29"/>
  <c r="AP149" i="29" s="1"/>
  <c r="AH51" i="31"/>
  <c r="AH16" i="31"/>
  <c r="AH52" i="31"/>
  <c r="AP52" i="31" s="1"/>
  <c r="AH21" i="30"/>
  <c r="AP21" i="30" s="1"/>
  <c r="AH38" i="30"/>
  <c r="AP38" i="30" s="1"/>
  <c r="AH52" i="30"/>
  <c r="AP52" i="30" s="1"/>
  <c r="AH63" i="30"/>
  <c r="AP63" i="30" s="1"/>
  <c r="AH77" i="30"/>
  <c r="AP77" i="30" s="1"/>
  <c r="AH24" i="30"/>
  <c r="AP24" i="30" s="1"/>
  <c r="AH53" i="30"/>
  <c r="AP53" i="30" s="1"/>
  <c r="AH78" i="30"/>
  <c r="AP78" i="30" s="1"/>
  <c r="AW87" i="30"/>
  <c r="AA88" i="30"/>
  <c r="AV35" i="30"/>
  <c r="AH41" i="30"/>
  <c r="AP41" i="30" s="1"/>
  <c r="AH68" i="30"/>
  <c r="AP68" i="30" s="1"/>
  <c r="AH40" i="30"/>
  <c r="AP40" i="30" s="1"/>
  <c r="AH26" i="30"/>
  <c r="AP26" i="30" s="1"/>
  <c r="AH84" i="29"/>
  <c r="AP84" i="29" s="1"/>
  <c r="AH108" i="29"/>
  <c r="AP108" i="29" s="1"/>
  <c r="AH112" i="29"/>
  <c r="AP112" i="29" s="1"/>
  <c r="AH119" i="29"/>
  <c r="AP119" i="29" s="1"/>
  <c r="AH153" i="29"/>
  <c r="AP153" i="29" s="1"/>
  <c r="AH24" i="29"/>
  <c r="AP24" i="29" s="1"/>
  <c r="AH87" i="29"/>
  <c r="AP87" i="29" s="1"/>
  <c r="AH163" i="29"/>
  <c r="AP163" i="29" s="1"/>
  <c r="AH47" i="29"/>
  <c r="AP47" i="29" s="1"/>
  <c r="AH53" i="29"/>
  <c r="AP53" i="29" s="1"/>
  <c r="AH62" i="29"/>
  <c r="AP62" i="29" s="1"/>
  <c r="AH68" i="29"/>
  <c r="AP68" i="29" s="1"/>
  <c r="AH90" i="29"/>
  <c r="AP90" i="29" s="1"/>
  <c r="AH93" i="29"/>
  <c r="AP93" i="29" s="1"/>
  <c r="AH35" i="29"/>
  <c r="AP35" i="29" s="1"/>
  <c r="AH164" i="29"/>
  <c r="AP164" i="29" s="1"/>
  <c r="AH81" i="29"/>
  <c r="AP81" i="29" s="1"/>
  <c r="AR151" i="29"/>
  <c r="AH59" i="29"/>
  <c r="AP59" i="29" s="1"/>
  <c r="AV151" i="29"/>
  <c r="AH126" i="29"/>
  <c r="AP126" i="29" s="1"/>
  <c r="AH161" i="29"/>
  <c r="AP161" i="29" s="1"/>
  <c r="AO167" i="29"/>
  <c r="AH132" i="29"/>
  <c r="AP132" i="29" s="1"/>
  <c r="AH70" i="29"/>
  <c r="AP70" i="29" s="1"/>
  <c r="AH71" i="32"/>
  <c r="AP71" i="32" s="1"/>
  <c r="AC129" i="32"/>
  <c r="AC185" i="32"/>
  <c r="AH199" i="32"/>
  <c r="AP199" i="32" s="1"/>
  <c r="AH92" i="32"/>
  <c r="AH136" i="32"/>
  <c r="AP136" i="32" s="1"/>
  <c r="AH146" i="32"/>
  <c r="AP146" i="32" s="1"/>
  <c r="AH170" i="32"/>
  <c r="AP170" i="32" s="1"/>
  <c r="AH204" i="32"/>
  <c r="AP204" i="32" s="1"/>
  <c r="AH216" i="32"/>
  <c r="AP216" i="32" s="1"/>
  <c r="AH226" i="32"/>
  <c r="AP226" i="32" s="1"/>
  <c r="AH238" i="32"/>
  <c r="AP238" i="32" s="1"/>
  <c r="AF166" i="32"/>
  <c r="AH210" i="32"/>
  <c r="AP210" i="32" s="1"/>
  <c r="AH203" i="32"/>
  <c r="AP203" i="32" s="1"/>
  <c r="AH53" i="32"/>
  <c r="AP53" i="32" s="1"/>
  <c r="AH46" i="32"/>
  <c r="AP46" i="32" s="1"/>
  <c r="AH32" i="32"/>
  <c r="AP32" i="32" s="1"/>
  <c r="AC33" i="32"/>
  <c r="AF30" i="32"/>
  <c r="AH15" i="32"/>
  <c r="AH26" i="32"/>
  <c r="AP26" i="32" s="1"/>
  <c r="AH38" i="32"/>
  <c r="AF49" i="32"/>
  <c r="AB56" i="32"/>
  <c r="AH61" i="32"/>
  <c r="AP61" i="32" s="1"/>
  <c r="AH73" i="32"/>
  <c r="AP73" i="32" s="1"/>
  <c r="AC96" i="32"/>
  <c r="AH95" i="32"/>
  <c r="AB109" i="32"/>
  <c r="AB134" i="32"/>
  <c r="AB144" i="32"/>
  <c r="AB152" i="32"/>
  <c r="AH162" i="32"/>
  <c r="AP162" i="32" s="1"/>
  <c r="AF171" i="32"/>
  <c r="AC180" i="32"/>
  <c r="AH174" i="32"/>
  <c r="AB190" i="32"/>
  <c r="AB200" i="32"/>
  <c r="AB214" i="32"/>
  <c r="AC224" i="32"/>
  <c r="AB236" i="32"/>
  <c r="AR106" i="32"/>
  <c r="AC20" i="32"/>
  <c r="AH19" i="32"/>
  <c r="AP19" i="32" s="1"/>
  <c r="AC30" i="32"/>
  <c r="AB33" i="32"/>
  <c r="AB49" i="32"/>
  <c r="AH54" i="32"/>
  <c r="AP54" i="32" s="1"/>
  <c r="AC68" i="32"/>
  <c r="AH66" i="32"/>
  <c r="AP66" i="32" s="1"/>
  <c r="AH79" i="32"/>
  <c r="AP79" i="32" s="1"/>
  <c r="AH90" i="32"/>
  <c r="AH100" i="32"/>
  <c r="AP100" i="32" s="1"/>
  <c r="AH111" i="32"/>
  <c r="AP111" i="32" s="1"/>
  <c r="AH122" i="32"/>
  <c r="AP122" i="32" s="1"/>
  <c r="AF129" i="32"/>
  <c r="AH133" i="32"/>
  <c r="AP133" i="32" s="1"/>
  <c r="AH143" i="32"/>
  <c r="AP143" i="32" s="1"/>
  <c r="AH155" i="32"/>
  <c r="AP155" i="32" s="1"/>
  <c r="AB171" i="32"/>
  <c r="AH178" i="32"/>
  <c r="AP178" i="32" s="1"/>
  <c r="AF185" i="32"/>
  <c r="AH189" i="32"/>
  <c r="AP189" i="32" s="1"/>
  <c r="AP202" i="32"/>
  <c r="AF208" i="32"/>
  <c r="AH213" i="32"/>
  <c r="AP213" i="32" s="1"/>
  <c r="AH223" i="32"/>
  <c r="AP223" i="32" s="1"/>
  <c r="AH235" i="32"/>
  <c r="AB182" i="32"/>
  <c r="AH23" i="32"/>
  <c r="AP23" i="32" s="1"/>
  <c r="AH35" i="32"/>
  <c r="AP35" i="32" s="1"/>
  <c r="AH47" i="32"/>
  <c r="AP47" i="32" s="1"/>
  <c r="AH58" i="32"/>
  <c r="AP58" i="32" s="1"/>
  <c r="AC80" i="32"/>
  <c r="AH84" i="32"/>
  <c r="AP84" i="32" s="1"/>
  <c r="AH93" i="32"/>
  <c r="AP93" i="32" s="1"/>
  <c r="AH104" i="32"/>
  <c r="AP104" i="32" s="1"/>
  <c r="AH115" i="32"/>
  <c r="AP115" i="32" s="1"/>
  <c r="AH123" i="32"/>
  <c r="AP123" i="32" s="1"/>
  <c r="AB129" i="32"/>
  <c r="AH137" i="32"/>
  <c r="AP137" i="32" s="1"/>
  <c r="AH147" i="32"/>
  <c r="AP147" i="32" s="1"/>
  <c r="AH159" i="32"/>
  <c r="AP159" i="32" s="1"/>
  <c r="AC166" i="32"/>
  <c r="AB185" i="32"/>
  <c r="AH194" i="32"/>
  <c r="AP194" i="32" s="1"/>
  <c r="AB208" i="32"/>
  <c r="AH217" i="32"/>
  <c r="AP217" i="32" s="1"/>
  <c r="AH227" i="32"/>
  <c r="AP227" i="32" s="1"/>
  <c r="AH240" i="32"/>
  <c r="AP240" i="32" s="1"/>
  <c r="AH40" i="32"/>
  <c r="AP40" i="32" s="1"/>
  <c r="AH51" i="32"/>
  <c r="AH72" i="32"/>
  <c r="AP72" i="32" s="1"/>
  <c r="AH85" i="32"/>
  <c r="AP85" i="32" s="1"/>
  <c r="AH88" i="32"/>
  <c r="AP88" i="32" s="1"/>
  <c r="AB98" i="32"/>
  <c r="AH108" i="32"/>
  <c r="AP108" i="32" s="1"/>
  <c r="AH131" i="32"/>
  <c r="AP131" i="32" s="1"/>
  <c r="AH141" i="32"/>
  <c r="AP141" i="32" s="1"/>
  <c r="AH151" i="32"/>
  <c r="AP151" i="32" s="1"/>
  <c r="AH175" i="32"/>
  <c r="AP175" i="32" s="1"/>
  <c r="AH187" i="32"/>
  <c r="AP187" i="32" s="1"/>
  <c r="AH221" i="32"/>
  <c r="AP221" i="32" s="1"/>
  <c r="AH231" i="32"/>
  <c r="AP231" i="32" s="1"/>
  <c r="AH48" i="32"/>
  <c r="AP48" i="32" s="1"/>
  <c r="AH60" i="32"/>
  <c r="AP60" i="32" s="1"/>
  <c r="AH78" i="32"/>
  <c r="AP78" i="32" s="1"/>
  <c r="AH94" i="32"/>
  <c r="AP94" i="32" s="1"/>
  <c r="AH105" i="32"/>
  <c r="AP105" i="32" s="1"/>
  <c r="AH116" i="32"/>
  <c r="AP116" i="32" s="1"/>
  <c r="AH120" i="32"/>
  <c r="AP120" i="32" s="1"/>
  <c r="AH128" i="32"/>
  <c r="AP128" i="32" s="1"/>
  <c r="AH138" i="32"/>
  <c r="AP138" i="32" s="1"/>
  <c r="AH148" i="32"/>
  <c r="AP148" i="32" s="1"/>
  <c r="AH161" i="32"/>
  <c r="AP161" i="32" s="1"/>
  <c r="AH173" i="32"/>
  <c r="AP173" i="32" s="1"/>
  <c r="AH184" i="32"/>
  <c r="AP184" i="32" s="1"/>
  <c r="AH195" i="32"/>
  <c r="AP195" i="32" s="1"/>
  <c r="AH207" i="32"/>
  <c r="AH218" i="32"/>
  <c r="AP218" i="32" s="1"/>
  <c r="AH228" i="32"/>
  <c r="AP228" i="32" s="1"/>
  <c r="AH241" i="32"/>
  <c r="AP241" i="32" s="1"/>
  <c r="AH18" i="32"/>
  <c r="AP18" i="32" s="1"/>
  <c r="AH22" i="32"/>
  <c r="AP22" i="32" s="1"/>
  <c r="AH29" i="32"/>
  <c r="AP29" i="32" s="1"/>
  <c r="AH41" i="32"/>
  <c r="AH64" i="32"/>
  <c r="AP64" i="32" s="1"/>
  <c r="AH82" i="32"/>
  <c r="AP82" i="32" s="1"/>
  <c r="AH89" i="32"/>
  <c r="AH117" i="32"/>
  <c r="AP117" i="32" s="1"/>
  <c r="AB126" i="32"/>
  <c r="AH132" i="32"/>
  <c r="AH142" i="32"/>
  <c r="AP142" i="32" s="1"/>
  <c r="AH165" i="32"/>
  <c r="AP165" i="32" s="1"/>
  <c r="AH177" i="32"/>
  <c r="AP177" i="32" s="1"/>
  <c r="AH188" i="32"/>
  <c r="AP188" i="32" s="1"/>
  <c r="AH212" i="32"/>
  <c r="AP212" i="32" s="1"/>
  <c r="AH222" i="32"/>
  <c r="AP222" i="32" s="1"/>
  <c r="AH234" i="32"/>
  <c r="AP234" i="32" s="1"/>
  <c r="AF124" i="32"/>
  <c r="AC24" i="32"/>
  <c r="AC106" i="32"/>
  <c r="AB180" i="32"/>
  <c r="AF229" i="32"/>
  <c r="AV49" i="32"/>
  <c r="AR96" i="32"/>
  <c r="AF16" i="32"/>
  <c r="AB20" i="32"/>
  <c r="AF24" i="32"/>
  <c r="AF27" i="32"/>
  <c r="AB30" i="32"/>
  <c r="AF42" i="32"/>
  <c r="AB68" i="32"/>
  <c r="AB80" i="32"/>
  <c r="AC86" i="32"/>
  <c r="AF106" i="32"/>
  <c r="AC124" i="32"/>
  <c r="AC139" i="32"/>
  <c r="AF149" i="32"/>
  <c r="AB166" i="32"/>
  <c r="AC219" i="32"/>
  <c r="AC229" i="32"/>
  <c r="AC242" i="32"/>
  <c r="AF80" i="32"/>
  <c r="R248" i="32"/>
  <c r="AF20" i="32"/>
  <c r="AF68" i="32"/>
  <c r="AB124" i="32"/>
  <c r="AF139" i="32"/>
  <c r="AC149" i="32"/>
  <c r="AF242" i="32"/>
  <c r="AA246" i="32"/>
  <c r="AJ248" i="32"/>
  <c r="AO247" i="32" s="1"/>
  <c r="AV96" i="32"/>
  <c r="AC16" i="32"/>
  <c r="AB24" i="32"/>
  <c r="AC27" i="32"/>
  <c r="AC42" i="32"/>
  <c r="AB86" i="32"/>
  <c r="AF101" i="32"/>
  <c r="AB106" i="32"/>
  <c r="AF113" i="32"/>
  <c r="AB139" i="32"/>
  <c r="AB149" i="32"/>
  <c r="AF157" i="32"/>
  <c r="AC205" i="32"/>
  <c r="AB219" i="32"/>
  <c r="AB229" i="32"/>
  <c r="AB242" i="32"/>
  <c r="AF219" i="32"/>
  <c r="P246" i="32"/>
  <c r="AR42" i="32"/>
  <c r="AB16" i="32"/>
  <c r="AB27" i="32"/>
  <c r="AC36" i="32"/>
  <c r="AB42" i="32"/>
  <c r="AC62" i="32"/>
  <c r="AF74" i="32"/>
  <c r="AC101" i="32"/>
  <c r="AC113" i="32"/>
  <c r="AF118" i="32"/>
  <c r="AC157" i="32"/>
  <c r="AC163" i="32"/>
  <c r="AF205" i="32"/>
  <c r="AF180" i="32"/>
  <c r="AW246" i="32"/>
  <c r="AF36" i="32"/>
  <c r="AF56" i="32"/>
  <c r="AB62" i="32"/>
  <c r="AC74" i="32"/>
  <c r="AF96" i="32"/>
  <c r="AB101" i="32"/>
  <c r="AF109" i="32"/>
  <c r="AB113" i="32"/>
  <c r="AC118" i="32"/>
  <c r="AC134" i="32"/>
  <c r="AF144" i="32"/>
  <c r="AC152" i="32"/>
  <c r="AB157" i="32"/>
  <c r="AF163" i="32"/>
  <c r="AC190" i="32"/>
  <c r="AF200" i="32"/>
  <c r="AB205" i="32"/>
  <c r="AF214" i="32"/>
  <c r="AB224" i="32"/>
  <c r="AF236" i="32"/>
  <c r="AB36" i="32"/>
  <c r="AC49" i="32"/>
  <c r="AC56" i="32"/>
  <c r="AF62" i="32"/>
  <c r="AB74" i="32"/>
  <c r="AB96" i="32"/>
  <c r="AC109" i="32"/>
  <c r="AB118" i="32"/>
  <c r="AF134" i="32"/>
  <c r="AC144" i="32"/>
  <c r="AF152" i="32"/>
  <c r="AB163" i="32"/>
  <c r="AC171" i="32"/>
  <c r="AF190" i="32"/>
  <c r="AC200" i="32"/>
  <c r="AC214" i="32"/>
  <c r="AF224" i="32"/>
  <c r="AC236" i="32"/>
  <c r="AB56" i="31"/>
  <c r="AH30" i="31"/>
  <c r="AP30" i="31" s="1"/>
  <c r="AB28" i="31"/>
  <c r="AB41" i="31"/>
  <c r="AH47" i="31"/>
  <c r="AP47" i="31" s="1"/>
  <c r="AB36" i="31"/>
  <c r="AH38" i="31"/>
  <c r="AR41" i="31"/>
  <c r="AB60" i="31"/>
  <c r="AH59" i="31"/>
  <c r="AP59" i="31" s="1"/>
  <c r="AH40" i="31"/>
  <c r="AP40" i="31" s="1"/>
  <c r="AH27" i="31"/>
  <c r="AB22" i="31"/>
  <c r="AH19" i="31"/>
  <c r="AP19" i="31" s="1"/>
  <c r="AH32" i="31"/>
  <c r="AP32" i="31" s="1"/>
  <c r="AH26" i="31"/>
  <c r="AP26" i="31" s="1"/>
  <c r="AH58" i="31"/>
  <c r="AH43" i="31"/>
  <c r="AP43" i="31" s="1"/>
  <c r="AB20" i="31"/>
  <c r="AH53" i="31"/>
  <c r="AP53" i="31" s="1"/>
  <c r="AW63" i="31"/>
  <c r="AC60" i="31"/>
  <c r="AH13" i="31"/>
  <c r="AB49" i="31"/>
  <c r="AF60" i="31"/>
  <c r="AB54" i="31"/>
  <c r="AF20" i="31"/>
  <c r="I63" i="31"/>
  <c r="AB34" i="31"/>
  <c r="AC20" i="31"/>
  <c r="AB44" i="31"/>
  <c r="AB17" i="31"/>
  <c r="AH27" i="30"/>
  <c r="AP27" i="30" s="1"/>
  <c r="AH44" i="30"/>
  <c r="AP44" i="30" s="1"/>
  <c r="AH56" i="30"/>
  <c r="AP56" i="30" s="1"/>
  <c r="AH69" i="30"/>
  <c r="AP69" i="30" s="1"/>
  <c r="AH81" i="30"/>
  <c r="AP81" i="30" s="1"/>
  <c r="AH19" i="30"/>
  <c r="AP19" i="30" s="1"/>
  <c r="AH34" i="30"/>
  <c r="AP34" i="30" s="1"/>
  <c r="AH60" i="30"/>
  <c r="AP60" i="30" s="1"/>
  <c r="AB79" i="30"/>
  <c r="AH13" i="30"/>
  <c r="AP13" i="30" s="1"/>
  <c r="AH32" i="30"/>
  <c r="AH47" i="30"/>
  <c r="AP47" i="30" s="1"/>
  <c r="AH82" i="30"/>
  <c r="AP82" i="30" s="1"/>
  <c r="AH20" i="30"/>
  <c r="AH37" i="30"/>
  <c r="AH51" i="30"/>
  <c r="AP51" i="30" s="1"/>
  <c r="AC57" i="30"/>
  <c r="AH75" i="30"/>
  <c r="AP75" i="30" s="1"/>
  <c r="AC84" i="30"/>
  <c r="AH18" i="30"/>
  <c r="AP18" i="30" s="1"/>
  <c r="AH33" i="30"/>
  <c r="AP33" i="30" s="1"/>
  <c r="AH48" i="30"/>
  <c r="AP48" i="30" s="1"/>
  <c r="AH59" i="30"/>
  <c r="AP59" i="30" s="1"/>
  <c r="AH72" i="30"/>
  <c r="AP72" i="30" s="1"/>
  <c r="AH83" i="30"/>
  <c r="AF54" i="30"/>
  <c r="AF79" i="30"/>
  <c r="AC54" i="30"/>
  <c r="AB54" i="30"/>
  <c r="AF61" i="30"/>
  <c r="AC70" i="30"/>
  <c r="AC61" i="30"/>
  <c r="AF64" i="30"/>
  <c r="AB70" i="30"/>
  <c r="AC73" i="30"/>
  <c r="AF57" i="30"/>
  <c r="AB61" i="30"/>
  <c r="AC64" i="30"/>
  <c r="AB73" i="30"/>
  <c r="AF84" i="30"/>
  <c r="AC79" i="30"/>
  <c r="AB64" i="30"/>
  <c r="AF70" i="30"/>
  <c r="AB57" i="30"/>
  <c r="AB84" i="30"/>
  <c r="AH21" i="29"/>
  <c r="AP21" i="29" s="1"/>
  <c r="AH102" i="29"/>
  <c r="AP102" i="29" s="1"/>
  <c r="AH113" i="29"/>
  <c r="AP113" i="29" s="1"/>
  <c r="AH150" i="29"/>
  <c r="AP150" i="29" s="1"/>
  <c r="AH77" i="29"/>
  <c r="AP77" i="29" s="1"/>
  <c r="AH105" i="29"/>
  <c r="AP105" i="29" s="1"/>
  <c r="AH116" i="29"/>
  <c r="AP116" i="29" s="1"/>
  <c r="AH41" i="29"/>
  <c r="AP41" i="29" s="1"/>
  <c r="AH56" i="29"/>
  <c r="AP56" i="29" s="1"/>
  <c r="AH78" i="29"/>
  <c r="AP78" i="29" s="1"/>
  <c r="AH99" i="29"/>
  <c r="AP99" i="29" s="1"/>
  <c r="AH107" i="29"/>
  <c r="AP107" i="29" s="1"/>
  <c r="AH118" i="29"/>
  <c r="AP118" i="29" s="1"/>
  <c r="AH127" i="29"/>
  <c r="AP127" i="29" s="1"/>
  <c r="AH140" i="29"/>
  <c r="AP140" i="29" s="1"/>
  <c r="AA168" i="29"/>
  <c r="AH83" i="29"/>
  <c r="AP83" i="29" s="1"/>
  <c r="AH136" i="29"/>
  <c r="AP136" i="29" s="1"/>
  <c r="I168" i="29"/>
  <c r="AO166" i="29"/>
  <c r="AH15" i="47" s="1"/>
  <c r="AH141" i="29"/>
  <c r="AP141" i="29" s="1"/>
  <c r="AE121" i="29"/>
  <c r="AE122" i="29" s="1"/>
  <c r="AH75" i="29"/>
  <c r="AP75" i="29" s="1"/>
  <c r="AH101" i="29"/>
  <c r="AP101" i="29" s="1"/>
  <c r="AH124" i="29"/>
  <c r="AP124" i="29" s="1"/>
  <c r="AH131" i="29"/>
  <c r="AP131" i="29" s="1"/>
  <c r="AH144" i="29"/>
  <c r="AP144" i="29" s="1"/>
  <c r="AH15" i="29"/>
  <c r="AP15" i="29" s="1"/>
  <c r="AH18" i="29"/>
  <c r="AP18" i="29" s="1"/>
  <c r="AH63" i="29"/>
  <c r="AP63" i="29" s="1"/>
  <c r="AH128" i="29"/>
  <c r="AP128" i="29" s="1"/>
  <c r="AH156" i="29"/>
  <c r="AP156" i="29" s="1"/>
  <c r="AW167" i="29"/>
  <c r="AV173" i="29"/>
  <c r="J26" i="47"/>
  <c r="W26" i="47"/>
  <c r="J23" i="47"/>
  <c r="W23" i="47"/>
  <c r="AE15" i="31"/>
  <c r="AH15" i="31" s="1"/>
  <c r="AC17" i="31"/>
  <c r="AE37" i="31"/>
  <c r="AH37" i="31" s="1"/>
  <c r="AC41" i="31"/>
  <c r="AE29" i="31"/>
  <c r="AH29" i="31" s="1"/>
  <c r="AC34" i="31"/>
  <c r="AE45" i="31"/>
  <c r="AH45" i="31" s="1"/>
  <c r="AC49" i="31"/>
  <c r="AE23" i="31"/>
  <c r="AE28" i="31" s="1"/>
  <c r="AC28" i="31"/>
  <c r="AE50" i="31"/>
  <c r="AH50" i="31" s="1"/>
  <c r="AC54" i="31"/>
  <c r="AF86" i="32"/>
  <c r="AE237" i="32"/>
  <c r="AH237" i="32" s="1"/>
  <c r="AE230" i="32"/>
  <c r="AH230" i="32" s="1"/>
  <c r="AE225" i="32"/>
  <c r="AH225" i="32" s="1"/>
  <c r="AE220" i="32"/>
  <c r="AH220" i="32" s="1"/>
  <c r="AE215" i="32"/>
  <c r="AH215" i="32" s="1"/>
  <c r="AE209" i="32"/>
  <c r="AH209" i="32" s="1"/>
  <c r="AE206" i="32"/>
  <c r="AH206" i="32" s="1"/>
  <c r="AE201" i="32"/>
  <c r="AH201" i="32" s="1"/>
  <c r="AE198" i="32"/>
  <c r="AH198" i="32" s="1"/>
  <c r="AH200" i="32" s="1"/>
  <c r="AE191" i="32"/>
  <c r="AH191" i="32" s="1"/>
  <c r="AE186" i="32"/>
  <c r="AH186" i="32" s="1"/>
  <c r="AE183" i="32"/>
  <c r="AH183" i="32" s="1"/>
  <c r="AE181" i="32"/>
  <c r="AH181" i="32" s="1"/>
  <c r="AH182" i="32" s="1"/>
  <c r="AE172" i="32"/>
  <c r="AH172" i="32" s="1"/>
  <c r="AE167" i="32"/>
  <c r="AH167" i="32" s="1"/>
  <c r="AE164" i="32"/>
  <c r="AH164" i="32" s="1"/>
  <c r="AE158" i="32"/>
  <c r="AH158" i="32" s="1"/>
  <c r="AE153" i="32"/>
  <c r="AH153" i="32" s="1"/>
  <c r="AE150" i="32"/>
  <c r="AH150" i="32" s="1"/>
  <c r="AE145" i="32"/>
  <c r="AH145" i="32" s="1"/>
  <c r="AE140" i="32"/>
  <c r="AH140" i="32" s="1"/>
  <c r="AE135" i="32"/>
  <c r="AH135" i="32" s="1"/>
  <c r="AE130" i="32"/>
  <c r="AH130" i="32" s="1"/>
  <c r="AE127" i="32"/>
  <c r="AH127" i="32" s="1"/>
  <c r="AE125" i="32"/>
  <c r="AH125" i="32" s="1"/>
  <c r="AH126" i="32" s="1"/>
  <c r="AE119" i="32"/>
  <c r="AH119" i="32" s="1"/>
  <c r="AE114" i="32"/>
  <c r="AH114" i="32" s="1"/>
  <c r="AE110" i="32"/>
  <c r="AH110" i="32" s="1"/>
  <c r="AE107" i="32"/>
  <c r="AH107" i="32" s="1"/>
  <c r="AE252" i="32"/>
  <c r="AS103" i="32"/>
  <c r="AE102" i="32"/>
  <c r="AH102" i="32" s="1"/>
  <c r="AE99" i="32"/>
  <c r="AH99" i="32" s="1"/>
  <c r="AE97" i="32"/>
  <c r="AE98" i="32" s="1"/>
  <c r="AE254" i="32"/>
  <c r="X32" i="47" s="1"/>
  <c r="AS92" i="32"/>
  <c r="AE251" i="32"/>
  <c r="X29" i="47" s="1"/>
  <c r="AS89" i="32"/>
  <c r="AE87" i="32"/>
  <c r="AH87" i="32" s="1"/>
  <c r="AE81" i="32"/>
  <c r="AH81" i="32" s="1"/>
  <c r="AE75" i="32"/>
  <c r="AH75" i="32" s="1"/>
  <c r="AE69" i="32"/>
  <c r="AH69" i="32" s="1"/>
  <c r="AE63" i="32"/>
  <c r="AH63" i="32" s="1"/>
  <c r="AE57" i="32"/>
  <c r="AH57" i="32" s="1"/>
  <c r="AE50" i="32"/>
  <c r="AH50" i="32" s="1"/>
  <c r="AE43" i="32"/>
  <c r="AH43" i="32" s="1"/>
  <c r="AE256" i="32"/>
  <c r="AS41" i="32"/>
  <c r="AS38" i="32"/>
  <c r="AE37" i="32"/>
  <c r="AH37" i="32" s="1"/>
  <c r="AE34" i="32"/>
  <c r="AH34" i="32" s="1"/>
  <c r="AE31" i="32"/>
  <c r="AH31" i="32" s="1"/>
  <c r="AE28" i="32"/>
  <c r="AH28" i="32" s="1"/>
  <c r="AE25" i="32"/>
  <c r="AH25" i="32" s="1"/>
  <c r="AE21" i="32"/>
  <c r="AH21" i="32" s="1"/>
  <c r="AE17" i="32"/>
  <c r="AH17" i="32" s="1"/>
  <c r="AE14" i="32"/>
  <c r="AE16" i="32" s="1"/>
  <c r="AO63" i="31"/>
  <c r="AQ44" i="31"/>
  <c r="AE33" i="31"/>
  <c r="AS33" i="31" s="1"/>
  <c r="AE68" i="31"/>
  <c r="AS38" i="31"/>
  <c r="AE18" i="31"/>
  <c r="AH18" i="31" s="1"/>
  <c r="AE21" i="31"/>
  <c r="AE22" i="31" s="1"/>
  <c r="AS27" i="31"/>
  <c r="AE35" i="31"/>
  <c r="AE36" i="31" s="1"/>
  <c r="AE55" i="31"/>
  <c r="AH55" i="31" s="1"/>
  <c r="AH56" i="31" s="1"/>
  <c r="AE57" i="31"/>
  <c r="AH57" i="31" s="1"/>
  <c r="AE80" i="30"/>
  <c r="AH80" i="30" s="1"/>
  <c r="AE74" i="30"/>
  <c r="AH74" i="30" s="1"/>
  <c r="AE71" i="30"/>
  <c r="AH71" i="30" s="1"/>
  <c r="AE65" i="30"/>
  <c r="AH65" i="30" s="1"/>
  <c r="AE62" i="30"/>
  <c r="AH62" i="30" s="1"/>
  <c r="AE58" i="30"/>
  <c r="AE92" i="30" s="1"/>
  <c r="AE55" i="30"/>
  <c r="AH55" i="30" s="1"/>
  <c r="AE50" i="30"/>
  <c r="AH50" i="30" s="1"/>
  <c r="AS32" i="30"/>
  <c r="AE96" i="30"/>
  <c r="AS20" i="30"/>
  <c r="AS67" i="29"/>
  <c r="AC165" i="29"/>
  <c r="AE159" i="29"/>
  <c r="AC158" i="29"/>
  <c r="AE155" i="29"/>
  <c r="AE173" i="29" s="1"/>
  <c r="AC154" i="29"/>
  <c r="AE152" i="29"/>
  <c r="AS147" i="29"/>
  <c r="AC151" i="29"/>
  <c r="AE146" i="29"/>
  <c r="AC145" i="29"/>
  <c r="AE143" i="29"/>
  <c r="AC142" i="29"/>
  <c r="AE138" i="29"/>
  <c r="AC137" i="29"/>
  <c r="AE135" i="29"/>
  <c r="AC129" i="29"/>
  <c r="AE123" i="29"/>
  <c r="AC120" i="29"/>
  <c r="AE115" i="29"/>
  <c r="AC114" i="29"/>
  <c r="AE110" i="29"/>
  <c r="AC103" i="29"/>
  <c r="AE98" i="29"/>
  <c r="AC97" i="29"/>
  <c r="AE92" i="29"/>
  <c r="AC91" i="29"/>
  <c r="AE86" i="29"/>
  <c r="AC79" i="29"/>
  <c r="AE74" i="29"/>
  <c r="AE79" i="29" s="1"/>
  <c r="AE71" i="29"/>
  <c r="AC66" i="29"/>
  <c r="AE65" i="29"/>
  <c r="AC64" i="29"/>
  <c r="AE61" i="29"/>
  <c r="AC60" i="29"/>
  <c r="AE58" i="29"/>
  <c r="AC57" i="29"/>
  <c r="AE55" i="29"/>
  <c r="AC54" i="29"/>
  <c r="AE52" i="29"/>
  <c r="AC51" i="29"/>
  <c r="AE49" i="29"/>
  <c r="AC48" i="29"/>
  <c r="AE46" i="29"/>
  <c r="AC45" i="29"/>
  <c r="AE43" i="29"/>
  <c r="AC42" i="29"/>
  <c r="AE40" i="29"/>
  <c r="AC39" i="29"/>
  <c r="AE37" i="29"/>
  <c r="AC36" i="29"/>
  <c r="AE34" i="29"/>
  <c r="AC33" i="29"/>
  <c r="AE31" i="29"/>
  <c r="AC30" i="29"/>
  <c r="AE28" i="29"/>
  <c r="AC27" i="29"/>
  <c r="AE26" i="29"/>
  <c r="AC25" i="29"/>
  <c r="AE23" i="29"/>
  <c r="AC22" i="29"/>
  <c r="AE20" i="29"/>
  <c r="AC19" i="29"/>
  <c r="AE17" i="29"/>
  <c r="AC16" i="29"/>
  <c r="AE14" i="29"/>
  <c r="AE16" i="29" s="1"/>
  <c r="AC13" i="29"/>
  <c r="AE12" i="29"/>
  <c r="AE13" i="29" s="1"/>
  <c r="AA63" i="31"/>
  <c r="P63" i="31"/>
  <c r="Q15" i="47"/>
  <c r="P167" i="29"/>
  <c r="AA167" i="29"/>
  <c r="AB243" i="32"/>
  <c r="AC243" i="32"/>
  <c r="AC244" i="32" s="1"/>
  <c r="AF243" i="32"/>
  <c r="AF244" i="32" s="1"/>
  <c r="AF28" i="31"/>
  <c r="P64" i="31"/>
  <c r="W63" i="31" s="1"/>
  <c r="AF17" i="31"/>
  <c r="AT16" i="31"/>
  <c r="AQ65" i="30"/>
  <c r="AB46" i="30"/>
  <c r="AC46" i="30"/>
  <c r="AC49" i="30" s="1"/>
  <c r="AF46" i="30"/>
  <c r="AQ46" i="30"/>
  <c r="AQ49" i="30" s="1"/>
  <c r="AB43" i="30"/>
  <c r="AC43" i="30"/>
  <c r="AC45" i="30" s="1"/>
  <c r="AF43" i="30"/>
  <c r="AF45" i="30" s="1"/>
  <c r="AB36" i="30"/>
  <c r="AC36" i="30"/>
  <c r="AC42" i="30" s="1"/>
  <c r="AF36" i="30"/>
  <c r="AF42" i="30" s="1"/>
  <c r="AB31" i="30"/>
  <c r="AC31" i="30"/>
  <c r="AC35" i="30" s="1"/>
  <c r="AF31" i="30"/>
  <c r="AF35" i="30" s="1"/>
  <c r="AB29" i="30"/>
  <c r="AC29" i="30"/>
  <c r="AC30" i="30" s="1"/>
  <c r="AF29" i="30"/>
  <c r="AQ29" i="30"/>
  <c r="W97" i="30"/>
  <c r="AB23" i="30"/>
  <c r="AC23" i="30"/>
  <c r="AC28" i="30" s="1"/>
  <c r="AF23" i="30"/>
  <c r="AQ23" i="30"/>
  <c r="AQ28" i="30" s="1"/>
  <c r="AB17" i="30"/>
  <c r="AC17" i="30"/>
  <c r="AC22" i="30" s="1"/>
  <c r="AF17" i="30"/>
  <c r="AF22" i="30" s="1"/>
  <c r="AB15" i="30"/>
  <c r="AC15" i="30"/>
  <c r="AC16" i="30" s="1"/>
  <c r="AF15" i="30"/>
  <c r="AF16" i="30" s="1"/>
  <c r="AV23" i="47"/>
  <c r="AR23" i="47"/>
  <c r="AT23" i="47"/>
  <c r="AQ23" i="47"/>
  <c r="AW247" i="32"/>
  <c r="AC12" i="32"/>
  <c r="AC13" i="32" s="1"/>
  <c r="AP235" i="32"/>
  <c r="AP156" i="32"/>
  <c r="AA247" i="32"/>
  <c r="AP55" i="32"/>
  <c r="AF42" i="31"/>
  <c r="AC42" i="31"/>
  <c r="AF41" i="31"/>
  <c r="AF54" i="31"/>
  <c r="AP13" i="31"/>
  <c r="AT30" i="31"/>
  <c r="AF34" i="31"/>
  <c r="AT47" i="31"/>
  <c r="AF49" i="31"/>
  <c r="AC12" i="31"/>
  <c r="AC14" i="31" s="1"/>
  <c r="AW64" i="31"/>
  <c r="AU64" i="31"/>
  <c r="AP39" i="31"/>
  <c r="AC12" i="30"/>
  <c r="AC14" i="30" s="1"/>
  <c r="AP83" i="30"/>
  <c r="AA87" i="30"/>
  <c r="AW166" i="29"/>
  <c r="AP15" i="47" s="1"/>
  <c r="AA166" i="29"/>
  <c r="T15" i="47" s="1"/>
  <c r="P166" i="29"/>
  <c r="I15" i="47" s="1"/>
  <c r="AC80" i="29"/>
  <c r="AB80" i="29"/>
  <c r="AQ80" i="29"/>
  <c r="AF80" i="29"/>
  <c r="AC104" i="29"/>
  <c r="AF104" i="29"/>
  <c r="I247" i="32"/>
  <c r="I87" i="30"/>
  <c r="AU166" i="29"/>
  <c r="AN15" i="47" s="1"/>
  <c r="AR250" i="32"/>
  <c r="AV250" i="32"/>
  <c r="AV106" i="32"/>
  <c r="AJ245" i="32"/>
  <c r="AC18" i="47" s="1"/>
  <c r="AV42" i="32"/>
  <c r="AU246" i="32"/>
  <c r="AW62" i="31"/>
  <c r="AU62" i="31"/>
  <c r="AO61" i="31"/>
  <c r="AH17" i="47" s="1"/>
  <c r="AU23" i="47"/>
  <c r="AU25" i="47" s="1"/>
  <c r="AA62" i="31"/>
  <c r="P62" i="31"/>
  <c r="AO64" i="31"/>
  <c r="AO62" i="31"/>
  <c r="AB17" i="47"/>
  <c r="P61" i="31"/>
  <c r="I17" i="47" s="1"/>
  <c r="AU61" i="31"/>
  <c r="AN17" i="47" s="1"/>
  <c r="AP24" i="31"/>
  <c r="AP51" i="31"/>
  <c r="AP58" i="31"/>
  <c r="AW61" i="31"/>
  <c r="AP17" i="47" s="1"/>
  <c r="AV41" i="31"/>
  <c r="AA64" i="31"/>
  <c r="AA61" i="31"/>
  <c r="T17" i="47" s="1"/>
  <c r="AR92" i="30"/>
  <c r="AA86" i="30"/>
  <c r="AO87" i="30"/>
  <c r="AO85" i="30"/>
  <c r="AH16" i="47" s="1"/>
  <c r="P85" i="30"/>
  <c r="AO88" i="30"/>
  <c r="AU85" i="30"/>
  <c r="AN16" i="47" s="1"/>
  <c r="P88" i="30"/>
  <c r="W87" i="30" s="1"/>
  <c r="AU88" i="30"/>
  <c r="AO86" i="30"/>
  <c r="AB16" i="47"/>
  <c r="AU86" i="30"/>
  <c r="AW85" i="30"/>
  <c r="AP16" i="47" s="1"/>
  <c r="AW86" i="30"/>
  <c r="AA85" i="30"/>
  <c r="T16" i="47" s="1"/>
  <c r="AW88" i="30"/>
  <c r="AR35" i="30"/>
  <c r="AV92" i="30"/>
  <c r="AP37" i="30"/>
  <c r="AO168" i="29"/>
  <c r="AW168" i="29"/>
  <c r="AC130" i="29"/>
  <c r="AE130" i="29" s="1"/>
  <c r="AF130" i="29"/>
  <c r="AB130" i="29"/>
  <c r="AQ130" i="29"/>
  <c r="AQ134" i="29" s="1"/>
  <c r="AQ57" i="31"/>
  <c r="AQ60" i="31" s="1"/>
  <c r="AQ55" i="31"/>
  <c r="AQ56" i="31" s="1"/>
  <c r="AQ50" i="31"/>
  <c r="AQ54" i="31" s="1"/>
  <c r="AQ45" i="31"/>
  <c r="AQ49" i="31" s="1"/>
  <c r="AQ38" i="31"/>
  <c r="AQ68" i="31" s="1"/>
  <c r="W68" i="31"/>
  <c r="AQ37" i="31"/>
  <c r="AV36" i="31"/>
  <c r="AV73" i="31"/>
  <c r="AR36" i="31"/>
  <c r="AR73" i="31"/>
  <c r="AQ35" i="31"/>
  <c r="W73" i="31"/>
  <c r="AQ29" i="31"/>
  <c r="AQ34" i="31" s="1"/>
  <c r="AQ27" i="31"/>
  <c r="AQ72" i="31" s="1"/>
  <c r="W72" i="31"/>
  <c r="AV66" i="31"/>
  <c r="AV28" i="31"/>
  <c r="AR28" i="31"/>
  <c r="AR66" i="31"/>
  <c r="AQ23" i="31"/>
  <c r="W66" i="31"/>
  <c r="AV22" i="31"/>
  <c r="AV74" i="31"/>
  <c r="AR22" i="31"/>
  <c r="AR74" i="31"/>
  <c r="AQ21" i="31"/>
  <c r="W74" i="31"/>
  <c r="AQ18" i="31"/>
  <c r="AQ20" i="31" s="1"/>
  <c r="AQ15" i="31"/>
  <c r="AQ17" i="31" s="1"/>
  <c r="AV65" i="31"/>
  <c r="AV14" i="31"/>
  <c r="AR14" i="31"/>
  <c r="AR65" i="31"/>
  <c r="AF12" i="31"/>
  <c r="AF14" i="31" s="1"/>
  <c r="AB12" i="31"/>
  <c r="AQ12" i="31"/>
  <c r="W65" i="31"/>
  <c r="AQ243" i="32"/>
  <c r="AQ244" i="32" s="1"/>
  <c r="AQ237" i="32"/>
  <c r="AQ242" i="32" s="1"/>
  <c r="AQ230" i="32"/>
  <c r="AQ236" i="32" s="1"/>
  <c r="AQ225" i="32"/>
  <c r="AQ229" i="32" s="1"/>
  <c r="AQ220" i="32"/>
  <c r="AQ224" i="32" s="1"/>
  <c r="AQ215" i="32"/>
  <c r="AQ219" i="32" s="1"/>
  <c r="AQ209" i="32"/>
  <c r="AQ214" i="32" s="1"/>
  <c r="AQ206" i="32"/>
  <c r="AQ208" i="32" s="1"/>
  <c r="AQ201" i="32"/>
  <c r="AQ205" i="32" s="1"/>
  <c r="AQ198" i="32"/>
  <c r="AQ200" i="32" s="1"/>
  <c r="AQ191" i="32"/>
  <c r="AQ186" i="32"/>
  <c r="AQ190" i="32" s="1"/>
  <c r="AQ183" i="32"/>
  <c r="AQ185" i="32" s="1"/>
  <c r="AQ181" i="32"/>
  <c r="AQ182" i="32" s="1"/>
  <c r="AQ172" i="32"/>
  <c r="AQ180" i="32" s="1"/>
  <c r="AQ167" i="32"/>
  <c r="AQ171" i="32" s="1"/>
  <c r="AQ164" i="32"/>
  <c r="AQ166" i="32" s="1"/>
  <c r="AQ158" i="32"/>
  <c r="AQ163" i="32" s="1"/>
  <c r="AQ153" i="32"/>
  <c r="AQ157" i="32" s="1"/>
  <c r="AQ150" i="32"/>
  <c r="AQ152" i="32" s="1"/>
  <c r="AQ145" i="32"/>
  <c r="AQ149" i="32" s="1"/>
  <c r="AQ140" i="32"/>
  <c r="AQ144" i="32" s="1"/>
  <c r="AQ135" i="32"/>
  <c r="AQ139" i="32" s="1"/>
  <c r="AQ130" i="32"/>
  <c r="AQ134" i="32" s="1"/>
  <c r="AQ127" i="32"/>
  <c r="AQ129" i="32" s="1"/>
  <c r="AQ125" i="32"/>
  <c r="AQ126" i="32" s="1"/>
  <c r="AQ119" i="32"/>
  <c r="AQ124" i="32" s="1"/>
  <c r="AQ114" i="32"/>
  <c r="AQ118" i="32" s="1"/>
  <c r="AQ110" i="32"/>
  <c r="AQ113" i="32" s="1"/>
  <c r="AQ107" i="32"/>
  <c r="AQ109" i="32" s="1"/>
  <c r="AQ103" i="32"/>
  <c r="W252" i="32"/>
  <c r="AT102" i="32"/>
  <c r="AQ99" i="32"/>
  <c r="AQ101" i="32" s="1"/>
  <c r="AV98" i="32"/>
  <c r="AV257" i="32"/>
  <c r="AR98" i="32"/>
  <c r="AR257" i="32"/>
  <c r="W257" i="32"/>
  <c r="AQ97" i="32"/>
  <c r="AQ92" i="32"/>
  <c r="AQ254" i="32" s="1"/>
  <c r="AJ32" i="47" s="1"/>
  <c r="W254" i="32"/>
  <c r="P32" i="47" s="1"/>
  <c r="AQ89" i="32"/>
  <c r="AQ251" i="32" s="1"/>
  <c r="AJ29" i="47" s="1"/>
  <c r="W251" i="32"/>
  <c r="P29" i="47" s="1"/>
  <c r="AQ87" i="32"/>
  <c r="AQ81" i="32"/>
  <c r="AQ86" i="32" s="1"/>
  <c r="AQ75" i="32"/>
  <c r="AQ80" i="32" s="1"/>
  <c r="AQ69" i="32"/>
  <c r="AQ74" i="32" s="1"/>
  <c r="AQ63" i="32"/>
  <c r="AQ68" i="32" s="1"/>
  <c r="AQ57" i="32"/>
  <c r="AQ62" i="32" s="1"/>
  <c r="AQ50" i="32"/>
  <c r="AQ56" i="32" s="1"/>
  <c r="AQ43" i="32"/>
  <c r="AQ49" i="32" s="1"/>
  <c r="AQ41" i="32"/>
  <c r="AQ256" i="32" s="1"/>
  <c r="W256" i="32"/>
  <c r="AQ38" i="32"/>
  <c r="W250" i="32"/>
  <c r="AQ37" i="32"/>
  <c r="AQ34" i="32"/>
  <c r="AQ36" i="32" s="1"/>
  <c r="AQ31" i="32"/>
  <c r="AQ33" i="32" s="1"/>
  <c r="AQ28" i="32"/>
  <c r="AQ30" i="32" s="1"/>
  <c r="AQ25" i="32"/>
  <c r="AQ27" i="32" s="1"/>
  <c r="AQ21" i="32"/>
  <c r="AQ24" i="32" s="1"/>
  <c r="AQ17" i="32"/>
  <c r="AQ20" i="32" s="1"/>
  <c r="AV16" i="32"/>
  <c r="AR249" i="32"/>
  <c r="AR16" i="32"/>
  <c r="AQ14" i="32"/>
  <c r="W249" i="32"/>
  <c r="AV13" i="32"/>
  <c r="AV258" i="32"/>
  <c r="AR258" i="32"/>
  <c r="AR13" i="32"/>
  <c r="AF12" i="32"/>
  <c r="AF13" i="32" s="1"/>
  <c r="AQ12" i="32"/>
  <c r="AB12" i="32"/>
  <c r="W258" i="32"/>
  <c r="AP15" i="32"/>
  <c r="AW248" i="32"/>
  <c r="AA248" i="32"/>
  <c r="P248" i="32"/>
  <c r="AW245" i="32"/>
  <c r="AP18" i="47" s="1"/>
  <c r="AO245" i="32"/>
  <c r="AH18" i="47" s="1"/>
  <c r="AA245" i="32"/>
  <c r="T18" i="47" s="1"/>
  <c r="P245" i="32"/>
  <c r="I18" i="47" s="1"/>
  <c r="AP179" i="32"/>
  <c r="AP132" i="32"/>
  <c r="AP95" i="32"/>
  <c r="AP90" i="32"/>
  <c r="AP174" i="32"/>
  <c r="AP51" i="32"/>
  <c r="AV35" i="32"/>
  <c r="AV36" i="32" s="1"/>
  <c r="AO249" i="32"/>
  <c r="AO248" i="32" s="1"/>
  <c r="AQ80" i="30"/>
  <c r="AQ84" i="30" s="1"/>
  <c r="AQ74" i="30"/>
  <c r="AQ79" i="30" s="1"/>
  <c r="AQ71" i="30"/>
  <c r="AQ73" i="30" s="1"/>
  <c r="AT65" i="30"/>
  <c r="AT70" i="30" s="1"/>
  <c r="AQ62" i="30"/>
  <c r="AQ64" i="30" s="1"/>
  <c r="AQ58" i="30"/>
  <c r="AQ61" i="30" s="1"/>
  <c r="AQ55" i="30"/>
  <c r="AQ57" i="30" s="1"/>
  <c r="AQ50" i="30"/>
  <c r="AQ54" i="30" s="1"/>
  <c r="AQ43" i="30"/>
  <c r="AQ45" i="30" s="1"/>
  <c r="AQ36" i="30"/>
  <c r="AQ42" i="30" s="1"/>
  <c r="W92" i="30"/>
  <c r="AQ32" i="30"/>
  <c r="AQ31" i="30"/>
  <c r="AV30" i="30"/>
  <c r="AV97" i="30"/>
  <c r="AR30" i="30"/>
  <c r="AR97" i="30"/>
  <c r="AQ20" i="30"/>
  <c r="AQ96" i="30" s="1"/>
  <c r="W96" i="30"/>
  <c r="AV90" i="30"/>
  <c r="AV22" i="30"/>
  <c r="AR22" i="30"/>
  <c r="AR90" i="30"/>
  <c r="AV98" i="30"/>
  <c r="AV16" i="30"/>
  <c r="AR98" i="30"/>
  <c r="AR16" i="30"/>
  <c r="W98" i="30"/>
  <c r="AQ15" i="30"/>
  <c r="AV14" i="30"/>
  <c r="AV89" i="30"/>
  <c r="AR89" i="30"/>
  <c r="AR14" i="30"/>
  <c r="AB12" i="30"/>
  <c r="AQ12" i="30"/>
  <c r="AF12" i="30"/>
  <c r="AF14" i="30" s="1"/>
  <c r="W89" i="30"/>
  <c r="AF159" i="29"/>
  <c r="AB159" i="29"/>
  <c r="AQ159" i="29"/>
  <c r="AQ165" i="29" s="1"/>
  <c r="AB155" i="29"/>
  <c r="AF155" i="29"/>
  <c r="AQ155" i="29"/>
  <c r="AQ158" i="29" s="1"/>
  <c r="AF152" i="29"/>
  <c r="AQ152" i="29"/>
  <c r="AQ154" i="29" s="1"/>
  <c r="AB152" i="29"/>
  <c r="W173" i="29"/>
  <c r="AF147" i="29"/>
  <c r="AQ147" i="29"/>
  <c r="AB147" i="29"/>
  <c r="AQ146" i="29"/>
  <c r="AF146" i="29"/>
  <c r="AB146" i="29"/>
  <c r="AB143" i="29"/>
  <c r="AF143" i="29"/>
  <c r="AQ143" i="29"/>
  <c r="AQ145" i="29" s="1"/>
  <c r="AF138" i="29"/>
  <c r="AQ138" i="29"/>
  <c r="AQ142" i="29" s="1"/>
  <c r="AB138" i="29"/>
  <c r="AF135" i="29"/>
  <c r="AQ135" i="29"/>
  <c r="AQ137" i="29" s="1"/>
  <c r="AB135" i="29"/>
  <c r="AQ123" i="29"/>
  <c r="AQ129" i="29" s="1"/>
  <c r="AB123" i="29"/>
  <c r="AF123" i="29"/>
  <c r="AV122" i="29"/>
  <c r="AV178" i="29"/>
  <c r="AR122" i="29"/>
  <c r="AR178" i="29"/>
  <c r="AT121" i="29"/>
  <c r="AF122" i="29"/>
  <c r="AF178" i="29"/>
  <c r="AC178" i="29"/>
  <c r="AB122" i="29"/>
  <c r="AB178" i="29"/>
  <c r="AQ178" i="29"/>
  <c r="AQ122" i="29"/>
  <c r="AB115" i="29"/>
  <c r="AF115" i="29"/>
  <c r="AQ115" i="29"/>
  <c r="AQ120" i="29" s="1"/>
  <c r="AQ110" i="29"/>
  <c r="AQ114" i="29" s="1"/>
  <c r="AF110" i="29"/>
  <c r="AB110" i="29"/>
  <c r="AB104" i="29"/>
  <c r="AQ104" i="29"/>
  <c r="AQ109" i="29" s="1"/>
  <c r="AB98" i="29"/>
  <c r="AQ98" i="29"/>
  <c r="AQ103" i="29" s="1"/>
  <c r="AF98" i="29"/>
  <c r="AF92" i="29"/>
  <c r="AQ92" i="29"/>
  <c r="AQ97" i="29" s="1"/>
  <c r="AB92" i="29"/>
  <c r="AF86" i="29"/>
  <c r="AQ86" i="29"/>
  <c r="AQ91" i="29" s="1"/>
  <c r="AB86" i="29"/>
  <c r="AF74" i="29"/>
  <c r="AQ74" i="29"/>
  <c r="AQ79" i="29" s="1"/>
  <c r="AB74" i="29"/>
  <c r="AQ71" i="29"/>
  <c r="AQ177" i="29" s="1"/>
  <c r="AB71" i="29"/>
  <c r="AB73" i="29" s="1"/>
  <c r="AF71" i="29"/>
  <c r="AF73" i="29" s="1"/>
  <c r="W177" i="29"/>
  <c r="AV171" i="29"/>
  <c r="AR171" i="29"/>
  <c r="AT67" i="29"/>
  <c r="AB65" i="29"/>
  <c r="AF65" i="29"/>
  <c r="AQ65" i="29"/>
  <c r="AQ66" i="29" s="1"/>
  <c r="AF61" i="29"/>
  <c r="AB61" i="29"/>
  <c r="AQ61" i="29"/>
  <c r="AQ64" i="29" s="1"/>
  <c r="AF58" i="29"/>
  <c r="AB58" i="29"/>
  <c r="AQ58" i="29"/>
  <c r="AQ60" i="29" s="1"/>
  <c r="AF55" i="29"/>
  <c r="AQ55" i="29"/>
  <c r="AQ57" i="29" s="1"/>
  <c r="AB55" i="29"/>
  <c r="AF52" i="29"/>
  <c r="AB52" i="29"/>
  <c r="AQ52" i="29"/>
  <c r="AQ54" i="29" s="1"/>
  <c r="AB49" i="29"/>
  <c r="AF49" i="29"/>
  <c r="AQ49" i="29"/>
  <c r="AQ51" i="29" s="1"/>
  <c r="AB46" i="29"/>
  <c r="AF46" i="29"/>
  <c r="AQ46" i="29"/>
  <c r="AQ48" i="29" s="1"/>
  <c r="AF43" i="29"/>
  <c r="AQ43" i="29"/>
  <c r="AQ45" i="29" s="1"/>
  <c r="AB43" i="29"/>
  <c r="AQ40" i="29"/>
  <c r="AQ42" i="29" s="1"/>
  <c r="AF40" i="29"/>
  <c r="AB40" i="29"/>
  <c r="AB37" i="29"/>
  <c r="AQ37" i="29"/>
  <c r="AQ39" i="29" s="1"/>
  <c r="AF37" i="29"/>
  <c r="AB34" i="29"/>
  <c r="AF34" i="29"/>
  <c r="AQ34" i="29"/>
  <c r="AQ36" i="29" s="1"/>
  <c r="AQ31" i="29"/>
  <c r="AQ33" i="29" s="1"/>
  <c r="AF31" i="29"/>
  <c r="AB31" i="29"/>
  <c r="AB28" i="29"/>
  <c r="AF28" i="29"/>
  <c r="AQ28" i="29"/>
  <c r="AQ30" i="29" s="1"/>
  <c r="AQ26" i="29"/>
  <c r="AQ27" i="29" s="1"/>
  <c r="AF26" i="29"/>
  <c r="AB26" i="29"/>
  <c r="AF23" i="29"/>
  <c r="AB23" i="29"/>
  <c r="AQ23" i="29"/>
  <c r="AQ25" i="29" s="1"/>
  <c r="AB20" i="29"/>
  <c r="AF20" i="29"/>
  <c r="AQ20" i="29"/>
  <c r="AQ22" i="29" s="1"/>
  <c r="AQ17" i="29"/>
  <c r="AQ19" i="29" s="1"/>
  <c r="AB17" i="29"/>
  <c r="AF17" i="29"/>
  <c r="AV170" i="29"/>
  <c r="AV16" i="29"/>
  <c r="AR16" i="29"/>
  <c r="AR170" i="29"/>
  <c r="AF14" i="29"/>
  <c r="W170" i="29"/>
  <c r="AQ14" i="29"/>
  <c r="AB14" i="29"/>
  <c r="AV13" i="29"/>
  <c r="AV179" i="29"/>
  <c r="AR13" i="29"/>
  <c r="AR179" i="29"/>
  <c r="AF12" i="29"/>
  <c r="AQ12" i="29"/>
  <c r="W179" i="29"/>
  <c r="AB12" i="29"/>
  <c r="P169" i="29"/>
  <c r="W168" i="29" s="1"/>
  <c r="AW169" i="29"/>
  <c r="AA169" i="29"/>
  <c r="AP95" i="29"/>
  <c r="AO169" i="29"/>
  <c r="AS23" i="47"/>
  <c r="AR26" i="47"/>
  <c r="AS26" i="47"/>
  <c r="AT26" i="47"/>
  <c r="AQ26" i="47"/>
  <c r="AU26" i="47"/>
  <c r="AV26" i="47"/>
  <c r="AH27" i="47" l="1"/>
  <c r="AO30" i="47"/>
  <c r="AO28" i="47"/>
  <c r="AO36" i="47"/>
  <c r="AO35" i="47"/>
  <c r="P28" i="47"/>
  <c r="P35" i="47"/>
  <c r="P34" i="47"/>
  <c r="AJ34" i="47"/>
  <c r="P27" i="47"/>
  <c r="P30" i="47"/>
  <c r="P36" i="47"/>
  <c r="X30" i="47"/>
  <c r="AQ73" i="29"/>
  <c r="AE73" i="29"/>
  <c r="AT17" i="30"/>
  <c r="AP192" i="32"/>
  <c r="AP197" i="32" s="1"/>
  <c r="AH197" i="32"/>
  <c r="AS192" i="32"/>
  <c r="AS197" i="32" s="1"/>
  <c r="AE197" i="32"/>
  <c r="AH171" i="32"/>
  <c r="AH60" i="31"/>
  <c r="AH54" i="31"/>
  <c r="AS23" i="31"/>
  <c r="AH20" i="31"/>
  <c r="AH70" i="30"/>
  <c r="AF90" i="30"/>
  <c r="AH57" i="30"/>
  <c r="AH152" i="29"/>
  <c r="AH135" i="29"/>
  <c r="AS121" i="29"/>
  <c r="AS178" i="29" s="1"/>
  <c r="AE178" i="29"/>
  <c r="AH34" i="29"/>
  <c r="AH71" i="29"/>
  <c r="AH73" i="29" s="1"/>
  <c r="AH159" i="29"/>
  <c r="AH23" i="31"/>
  <c r="AH28" i="31" s="1"/>
  <c r="AQ90" i="30"/>
  <c r="AQ70" i="30"/>
  <c r="AH58" i="30"/>
  <c r="AH61" i="30" s="1"/>
  <c r="AQ92" i="30"/>
  <c r="AH84" i="30"/>
  <c r="AH147" i="29"/>
  <c r="AH37" i="29"/>
  <c r="AH130" i="29"/>
  <c r="AH14" i="29"/>
  <c r="AH40" i="29"/>
  <c r="AH46" i="29"/>
  <c r="AH26" i="29"/>
  <c r="AH86" i="29"/>
  <c r="AH98" i="29"/>
  <c r="AH121" i="29"/>
  <c r="AH178" i="29" s="1"/>
  <c r="AH43" i="29"/>
  <c r="AH110" i="29"/>
  <c r="AQ151" i="29"/>
  <c r="AH27" i="32"/>
  <c r="AH97" i="32"/>
  <c r="AH98" i="32" s="1"/>
  <c r="AH229" i="32"/>
  <c r="AH208" i="32"/>
  <c r="AH101" i="32"/>
  <c r="AH242" i="32"/>
  <c r="AP207" i="32"/>
  <c r="AH205" i="32"/>
  <c r="AH86" i="32"/>
  <c r="W247" i="32"/>
  <c r="AR245" i="32"/>
  <c r="AK18" i="47" s="1"/>
  <c r="AE250" i="32"/>
  <c r="AH152" i="32"/>
  <c r="AB13" i="32"/>
  <c r="AH190" i="32"/>
  <c r="AQ250" i="32"/>
  <c r="AQ96" i="32"/>
  <c r="AH24" i="32"/>
  <c r="AH157" i="32"/>
  <c r="AH14" i="32"/>
  <c r="AH16" i="32" s="1"/>
  <c r="AO246" i="32"/>
  <c r="AH80" i="32"/>
  <c r="AH21" i="31"/>
  <c r="AH22" i="31" s="1"/>
  <c r="AH35" i="31"/>
  <c r="AH36" i="31" s="1"/>
  <c r="AH33" i="31"/>
  <c r="AP33" i="31" s="1"/>
  <c r="AE72" i="31"/>
  <c r="AB14" i="31"/>
  <c r="AB45" i="30"/>
  <c r="AB28" i="30"/>
  <c r="AB35" i="30"/>
  <c r="AB16" i="30"/>
  <c r="AB49" i="30"/>
  <c r="AB42" i="30"/>
  <c r="AB22" i="30"/>
  <c r="AB30" i="30"/>
  <c r="AQ22" i="30"/>
  <c r="AC90" i="30"/>
  <c r="AB14" i="30"/>
  <c r="AH73" i="30"/>
  <c r="AH54" i="30"/>
  <c r="AH79" i="30"/>
  <c r="AH64" i="30"/>
  <c r="AH65" i="29"/>
  <c r="AH146" i="29"/>
  <c r="AH49" i="29"/>
  <c r="AH58" i="29"/>
  <c r="AH17" i="29"/>
  <c r="AH92" i="29"/>
  <c r="AH138" i="29"/>
  <c r="AH143" i="29"/>
  <c r="AH20" i="29"/>
  <c r="AH52" i="29"/>
  <c r="AH115" i="29"/>
  <c r="X167" i="29"/>
  <c r="AH28" i="29"/>
  <c r="AH61" i="29"/>
  <c r="AH74" i="29"/>
  <c r="AH155" i="29"/>
  <c r="W167" i="29"/>
  <c r="AH23" i="29"/>
  <c r="AH31" i="29"/>
  <c r="AH55" i="29"/>
  <c r="AH123" i="29"/>
  <c r="AH12" i="29"/>
  <c r="AQ173" i="29"/>
  <c r="AS237" i="32"/>
  <c r="AS242" i="32" s="1"/>
  <c r="AE242" i="32"/>
  <c r="AS230" i="32"/>
  <c r="AS236" i="32" s="1"/>
  <c r="AE236" i="32"/>
  <c r="AS225" i="32"/>
  <c r="AS229" i="32" s="1"/>
  <c r="AE229" i="32"/>
  <c r="AS220" i="32"/>
  <c r="AS224" i="32" s="1"/>
  <c r="AE224" i="32"/>
  <c r="AS215" i="32"/>
  <c r="AS219" i="32" s="1"/>
  <c r="AE219" i="32"/>
  <c r="AS209" i="32"/>
  <c r="AS214" i="32" s="1"/>
  <c r="AE214" i="32"/>
  <c r="AS206" i="32"/>
  <c r="AS208" i="32" s="1"/>
  <c r="AE208" i="32"/>
  <c r="AS201" i="32"/>
  <c r="AS205" i="32" s="1"/>
  <c r="AE205" i="32"/>
  <c r="AS198" i="32"/>
  <c r="AS200" i="32" s="1"/>
  <c r="AE200" i="32"/>
  <c r="AS191" i="32"/>
  <c r="AS186" i="32"/>
  <c r="AS190" i="32" s="1"/>
  <c r="AE190" i="32"/>
  <c r="AS183" i="32"/>
  <c r="AS185" i="32" s="1"/>
  <c r="AE185" i="32"/>
  <c r="AS181" i="32"/>
  <c r="AS182" i="32" s="1"/>
  <c r="AE182" i="32"/>
  <c r="AS172" i="32"/>
  <c r="AS180" i="32" s="1"/>
  <c r="AE180" i="32"/>
  <c r="AS167" i="32"/>
  <c r="AS171" i="32" s="1"/>
  <c r="AE171" i="32"/>
  <c r="AS164" i="32"/>
  <c r="AS166" i="32" s="1"/>
  <c r="AE166" i="32"/>
  <c r="AS158" i="32"/>
  <c r="AS163" i="32" s="1"/>
  <c r="AE163" i="32"/>
  <c r="AS153" i="32"/>
  <c r="AS157" i="32" s="1"/>
  <c r="AE157" i="32"/>
  <c r="AS150" i="32"/>
  <c r="AS152" i="32" s="1"/>
  <c r="AE152" i="32"/>
  <c r="AS145" i="32"/>
  <c r="AS149" i="32" s="1"/>
  <c r="AE149" i="32"/>
  <c r="AS140" i="32"/>
  <c r="AS144" i="32" s="1"/>
  <c r="AE144" i="32"/>
  <c r="AS135" i="32"/>
  <c r="AS139" i="32" s="1"/>
  <c r="AE139" i="32"/>
  <c r="AS130" i="32"/>
  <c r="AS134" i="32" s="1"/>
  <c r="AE134" i="32"/>
  <c r="AS127" i="32"/>
  <c r="AS129" i="32" s="1"/>
  <c r="AE129" i="32"/>
  <c r="AS125" i="32"/>
  <c r="AS126" i="32" s="1"/>
  <c r="AE126" i="32"/>
  <c r="AS119" i="32"/>
  <c r="AS124" i="32" s="1"/>
  <c r="AE124" i="32"/>
  <c r="AS114" i="32"/>
  <c r="AS118" i="32" s="1"/>
  <c r="AE118" i="32"/>
  <c r="AS110" i="32"/>
  <c r="AS113" i="32" s="1"/>
  <c r="AE113" i="32"/>
  <c r="AS107" i="32"/>
  <c r="AS109" i="32" s="1"/>
  <c r="AE109" i="32"/>
  <c r="AS102" i="32"/>
  <c r="AE106" i="32"/>
  <c r="AS99" i="32"/>
  <c r="AS101" i="32" s="1"/>
  <c r="AE101" i="32"/>
  <c r="AS87" i="32"/>
  <c r="AE96" i="32"/>
  <c r="AS81" i="32"/>
  <c r="AS86" i="32" s="1"/>
  <c r="AE86" i="32"/>
  <c r="AS75" i="32"/>
  <c r="AS80" i="32" s="1"/>
  <c r="AE80" i="32"/>
  <c r="AS69" i="32"/>
  <c r="AS74" i="32" s="1"/>
  <c r="AE74" i="32"/>
  <c r="AS63" i="32"/>
  <c r="AS68" i="32" s="1"/>
  <c r="AE68" i="32"/>
  <c r="AS57" i="32"/>
  <c r="AS62" i="32" s="1"/>
  <c r="AE62" i="32"/>
  <c r="AS50" i="32"/>
  <c r="AS56" i="32" s="1"/>
  <c r="AE56" i="32"/>
  <c r="AS43" i="32"/>
  <c r="AS49" i="32" s="1"/>
  <c r="AE49" i="32"/>
  <c r="AS37" i="32"/>
  <c r="AE42" i="32"/>
  <c r="AS34" i="32"/>
  <c r="AS36" i="32" s="1"/>
  <c r="AE36" i="32"/>
  <c r="AS31" i="32"/>
  <c r="AS33" i="32" s="1"/>
  <c r="AE33" i="32"/>
  <c r="AS28" i="32"/>
  <c r="AS30" i="32" s="1"/>
  <c r="AE30" i="32"/>
  <c r="AS25" i="32"/>
  <c r="AS27" i="32" s="1"/>
  <c r="AE27" i="32"/>
  <c r="AS21" i="32"/>
  <c r="AS24" i="32" s="1"/>
  <c r="AE24" i="32"/>
  <c r="AS17" i="32"/>
  <c r="AS20" i="32" s="1"/>
  <c r="AE20" i="32"/>
  <c r="AB244" i="32"/>
  <c r="AE17" i="31"/>
  <c r="AS15" i="31"/>
  <c r="AS17" i="31" s="1"/>
  <c r="AE41" i="31"/>
  <c r="AS37" i="31"/>
  <c r="AE34" i="31"/>
  <c r="AS29" i="31"/>
  <c r="AS34" i="31" s="1"/>
  <c r="AE49" i="31"/>
  <c r="AS45" i="31"/>
  <c r="AS49" i="31" s="1"/>
  <c r="AE54" i="31"/>
  <c r="AS50" i="31"/>
  <c r="AS54" i="31" s="1"/>
  <c r="AS18" i="31"/>
  <c r="AS20" i="31" s="1"/>
  <c r="AE20" i="31"/>
  <c r="AS55" i="31"/>
  <c r="AS56" i="31" s="1"/>
  <c r="AE56" i="31"/>
  <c r="AS57" i="31"/>
  <c r="AS60" i="31" s="1"/>
  <c r="AE66" i="31"/>
  <c r="AE60" i="31"/>
  <c r="AE42" i="31"/>
  <c r="AH42" i="31" s="1"/>
  <c r="AC44" i="31"/>
  <c r="AC61" i="31" s="1"/>
  <c r="V17" i="47" s="1"/>
  <c r="AS80" i="30"/>
  <c r="AS84" i="30" s="1"/>
  <c r="AE84" i="30"/>
  <c r="AS74" i="30"/>
  <c r="AS79" i="30" s="1"/>
  <c r="AE79" i="30"/>
  <c r="AS71" i="30"/>
  <c r="AS73" i="30" s="1"/>
  <c r="AE73" i="30"/>
  <c r="AS65" i="30"/>
  <c r="AS70" i="30" s="1"/>
  <c r="AE70" i="30"/>
  <c r="AS62" i="30"/>
  <c r="AS64" i="30" s="1"/>
  <c r="AE64" i="30"/>
  <c r="AS58" i="30"/>
  <c r="AS61" i="30" s="1"/>
  <c r="AE61" i="30"/>
  <c r="AS55" i="30"/>
  <c r="AS57" i="30" s="1"/>
  <c r="AE57" i="30"/>
  <c r="AS50" i="30"/>
  <c r="AS54" i="30" s="1"/>
  <c r="AE54" i="30"/>
  <c r="AS159" i="29"/>
  <c r="AS165" i="29" s="1"/>
  <c r="AE165" i="29"/>
  <c r="AS155" i="29"/>
  <c r="AS173" i="29" s="1"/>
  <c r="AE158" i="29"/>
  <c r="AS152" i="29"/>
  <c r="AS154" i="29" s="1"/>
  <c r="AE154" i="29"/>
  <c r="AS146" i="29"/>
  <c r="AS151" i="29" s="1"/>
  <c r="AE151" i="29"/>
  <c r="AS143" i="29"/>
  <c r="AS145" i="29" s="1"/>
  <c r="AE145" i="29"/>
  <c r="AS138" i="29"/>
  <c r="AS142" i="29" s="1"/>
  <c r="AE142" i="29"/>
  <c r="AS135" i="29"/>
  <c r="AS137" i="29" s="1"/>
  <c r="AE137" i="29"/>
  <c r="AS123" i="29"/>
  <c r="AS129" i="29" s="1"/>
  <c r="AE129" i="29"/>
  <c r="AS115" i="29"/>
  <c r="AS120" i="29" s="1"/>
  <c r="AE120" i="29"/>
  <c r="AS110" i="29"/>
  <c r="AS114" i="29" s="1"/>
  <c r="AE114" i="29"/>
  <c r="AS98" i="29"/>
  <c r="AS103" i="29" s="1"/>
  <c r="AE103" i="29"/>
  <c r="AS92" i="29"/>
  <c r="AS97" i="29" s="1"/>
  <c r="AE97" i="29"/>
  <c r="AS86" i="29"/>
  <c r="AS91" i="29" s="1"/>
  <c r="AE91" i="29"/>
  <c r="AS65" i="29"/>
  <c r="AS66" i="29" s="1"/>
  <c r="AE66" i="29"/>
  <c r="AS61" i="29"/>
  <c r="AS64" i="29" s="1"/>
  <c r="AE64" i="29"/>
  <c r="AS58" i="29"/>
  <c r="AS60" i="29" s="1"/>
  <c r="AE60" i="29"/>
  <c r="AS55" i="29"/>
  <c r="AS57" i="29" s="1"/>
  <c r="AE57" i="29"/>
  <c r="AS52" i="29"/>
  <c r="AS54" i="29" s="1"/>
  <c r="AE54" i="29"/>
  <c r="AS49" i="29"/>
  <c r="AS51" i="29" s="1"/>
  <c r="AE51" i="29"/>
  <c r="AS46" i="29"/>
  <c r="AS48" i="29" s="1"/>
  <c r="AE48" i="29"/>
  <c r="AS43" i="29"/>
  <c r="AS45" i="29" s="1"/>
  <c r="AE45" i="29"/>
  <c r="AS40" i="29"/>
  <c r="AS42" i="29" s="1"/>
  <c r="AE42" i="29"/>
  <c r="AS37" i="29"/>
  <c r="AS39" i="29" s="1"/>
  <c r="AE39" i="29"/>
  <c r="AS34" i="29"/>
  <c r="AS36" i="29" s="1"/>
  <c r="AE36" i="29"/>
  <c r="AS31" i="29"/>
  <c r="AS33" i="29" s="1"/>
  <c r="AE33" i="29"/>
  <c r="AS28" i="29"/>
  <c r="AS30" i="29" s="1"/>
  <c r="AE30" i="29"/>
  <c r="AS26" i="29"/>
  <c r="AS27" i="29" s="1"/>
  <c r="AE27" i="29"/>
  <c r="AS23" i="29"/>
  <c r="AS25" i="29" s="1"/>
  <c r="AE25" i="29"/>
  <c r="AS20" i="29"/>
  <c r="AS22" i="29" s="1"/>
  <c r="AE22" i="29"/>
  <c r="AS17" i="29"/>
  <c r="AS19" i="29" s="1"/>
  <c r="AE19" i="29"/>
  <c r="AS130" i="29"/>
  <c r="AS134" i="29" s="1"/>
  <c r="AE134" i="29"/>
  <c r="AS97" i="32"/>
  <c r="AE249" i="32"/>
  <c r="AS14" i="32"/>
  <c r="AE243" i="32"/>
  <c r="AE244" i="32" s="1"/>
  <c r="AE12" i="32"/>
  <c r="AE13" i="32" s="1"/>
  <c r="AE74" i="31"/>
  <c r="AS21" i="31"/>
  <c r="AE73" i="31"/>
  <c r="AS35" i="31"/>
  <c r="AE12" i="31"/>
  <c r="AE14" i="31" s="1"/>
  <c r="AE46" i="30"/>
  <c r="AH46" i="30" s="1"/>
  <c r="AF49" i="30"/>
  <c r="AT46" i="30"/>
  <c r="AT49" i="30" s="1"/>
  <c r="AE43" i="30"/>
  <c r="AH43" i="30" s="1"/>
  <c r="AH45" i="30" s="1"/>
  <c r="AE36" i="30"/>
  <c r="AH36" i="30" s="1"/>
  <c r="AH42" i="30" s="1"/>
  <c r="AE31" i="30"/>
  <c r="AH31" i="30" s="1"/>
  <c r="AH35" i="30" s="1"/>
  <c r="AB97" i="30"/>
  <c r="AE29" i="30"/>
  <c r="AE30" i="30" s="1"/>
  <c r="AC97" i="30"/>
  <c r="AF30" i="30"/>
  <c r="AT29" i="30"/>
  <c r="AF97" i="30"/>
  <c r="AQ97" i="30"/>
  <c r="AQ30" i="30"/>
  <c r="AE23" i="30"/>
  <c r="AH23" i="30" s="1"/>
  <c r="AF28" i="30"/>
  <c r="AT23" i="30"/>
  <c r="AE17" i="30"/>
  <c r="AE22" i="30" s="1"/>
  <c r="AE15" i="30"/>
  <c r="AE16" i="30" s="1"/>
  <c r="AE12" i="30"/>
  <c r="AE14" i="30" s="1"/>
  <c r="I16" i="47"/>
  <c r="W86" i="30"/>
  <c r="X86" i="30"/>
  <c r="AE177" i="29"/>
  <c r="AS71" i="29"/>
  <c r="AS73" i="29" s="1"/>
  <c r="AE170" i="29"/>
  <c r="AS14" i="29"/>
  <c r="AE179" i="29"/>
  <c r="AS12" i="29"/>
  <c r="AS74" i="29"/>
  <c r="AS79" i="29" s="1"/>
  <c r="AC85" i="29"/>
  <c r="AC171" i="29"/>
  <c r="AE80" i="29"/>
  <c r="AE85" i="29" s="1"/>
  <c r="AB85" i="29"/>
  <c r="AB171" i="29"/>
  <c r="AQ85" i="29"/>
  <c r="AQ171" i="29"/>
  <c r="AT80" i="29"/>
  <c r="AF85" i="29"/>
  <c r="AF171" i="29"/>
  <c r="AC109" i="29"/>
  <c r="AE104" i="29"/>
  <c r="AH104" i="29" s="1"/>
  <c r="AH149" i="32"/>
  <c r="AH139" i="32"/>
  <c r="AH134" i="32"/>
  <c r="AH124" i="32"/>
  <c r="AH109" i="32"/>
  <c r="AH96" i="32"/>
  <c r="AH36" i="32"/>
  <c r="AH17" i="31"/>
  <c r="AP16" i="31"/>
  <c r="AV166" i="29"/>
  <c r="AO15" i="47" s="1"/>
  <c r="AR166" i="29"/>
  <c r="AK15" i="47" s="1"/>
  <c r="AB90" i="30"/>
  <c r="AH236" i="32"/>
  <c r="AH219" i="32"/>
  <c r="AH214" i="32"/>
  <c r="AH185" i="32"/>
  <c r="AH180" i="32"/>
  <c r="AH166" i="32"/>
  <c r="AH163" i="32"/>
  <c r="AH144" i="32"/>
  <c r="AH129" i="32"/>
  <c r="AH118" i="32"/>
  <c r="AH113" i="32"/>
  <c r="AH106" i="32"/>
  <c r="AH74" i="32"/>
  <c r="AH68" i="32"/>
  <c r="AH62" i="32"/>
  <c r="AH56" i="32"/>
  <c r="AH49" i="32"/>
  <c r="AH42" i="32"/>
  <c r="AH33" i="32"/>
  <c r="AH30" i="32"/>
  <c r="AH20" i="32"/>
  <c r="AV61" i="31"/>
  <c r="AO17" i="47" s="1"/>
  <c r="AF44" i="31"/>
  <c r="AT42" i="31"/>
  <c r="AT44" i="31" s="1"/>
  <c r="AH224" i="32"/>
  <c r="AH41" i="31"/>
  <c r="AH49" i="31"/>
  <c r="AC134" i="29"/>
  <c r="AT130" i="29"/>
  <c r="AT134" i="29" s="1"/>
  <c r="AF134" i="29"/>
  <c r="AB134" i="29"/>
  <c r="AV245" i="32"/>
  <c r="AO18" i="47" s="1"/>
  <c r="AV249" i="32"/>
  <c r="AV248" i="32" s="1"/>
  <c r="W245" i="32"/>
  <c r="AQ42" i="32"/>
  <c r="W62" i="31"/>
  <c r="X62" i="31"/>
  <c r="AR64" i="31"/>
  <c r="W64" i="31"/>
  <c r="AB63" i="31" s="1"/>
  <c r="AR61" i="31"/>
  <c r="AK17" i="47" s="1"/>
  <c r="AQ41" i="31"/>
  <c r="W61" i="31"/>
  <c r="AV88" i="30"/>
  <c r="W85" i="30"/>
  <c r="AB86" i="30" s="1"/>
  <c r="AR85" i="30"/>
  <c r="AK16" i="47" s="1"/>
  <c r="W88" i="30"/>
  <c r="AB87" i="30" s="1"/>
  <c r="AV85" i="30"/>
  <c r="AO16" i="47" s="1"/>
  <c r="AQ35" i="30"/>
  <c r="AV169" i="29"/>
  <c r="W166" i="29"/>
  <c r="AP26" i="47"/>
  <c r="AP25" i="47"/>
  <c r="AT57" i="31"/>
  <c r="AT60" i="31" s="1"/>
  <c r="AT55" i="31"/>
  <c r="AT56" i="31" s="1"/>
  <c r="AT50" i="31"/>
  <c r="AT54" i="31" s="1"/>
  <c r="AT45" i="31"/>
  <c r="AT49" i="31" s="1"/>
  <c r="AB68" i="31"/>
  <c r="AS68" i="31"/>
  <c r="AC68" i="31"/>
  <c r="AT38" i="31"/>
  <c r="AT68" i="31" s="1"/>
  <c r="AF68" i="31"/>
  <c r="AS41" i="31"/>
  <c r="AT37" i="31"/>
  <c r="AF73" i="31"/>
  <c r="AT35" i="31"/>
  <c r="AC73" i="31"/>
  <c r="AQ36" i="31"/>
  <c r="AQ73" i="31"/>
  <c r="AB73" i="31"/>
  <c r="AT29" i="31"/>
  <c r="AT34" i="31" s="1"/>
  <c r="AC72" i="31"/>
  <c r="AS72" i="31"/>
  <c r="AB72" i="31"/>
  <c r="AT27" i="31"/>
  <c r="AT72" i="31" s="1"/>
  <c r="AF72" i="31"/>
  <c r="AC66" i="31"/>
  <c r="AQ28" i="31"/>
  <c r="AQ66" i="31"/>
  <c r="AT23" i="31"/>
  <c r="AF66" i="31"/>
  <c r="AB66" i="31"/>
  <c r="AC74" i="31"/>
  <c r="AB74" i="31"/>
  <c r="AQ22" i="31"/>
  <c r="AQ74" i="31"/>
  <c r="AT21" i="31"/>
  <c r="AF74" i="31"/>
  <c r="AT18" i="31"/>
  <c r="AT20" i="31" s="1"/>
  <c r="AT15" i="31"/>
  <c r="AT17" i="31" s="1"/>
  <c r="AF65" i="31"/>
  <c r="AT12" i="31"/>
  <c r="AB65" i="31"/>
  <c r="AQ14" i="31"/>
  <c r="AQ65" i="31"/>
  <c r="AC65" i="31"/>
  <c r="AV64" i="31"/>
  <c r="AP24" i="47"/>
  <c r="AT243" i="32"/>
  <c r="AT244" i="32" s="1"/>
  <c r="AT237" i="32"/>
  <c r="AT242" i="32" s="1"/>
  <c r="AT230" i="32"/>
  <c r="AT236" i="32" s="1"/>
  <c r="AT225" i="32"/>
  <c r="AT229" i="32" s="1"/>
  <c r="AT220" i="32"/>
  <c r="AT224" i="32" s="1"/>
  <c r="AT215" i="32"/>
  <c r="AT219" i="32" s="1"/>
  <c r="AT209" i="32"/>
  <c r="AT214" i="32" s="1"/>
  <c r="AT206" i="32"/>
  <c r="AT208" i="32" s="1"/>
  <c r="AT201" i="32"/>
  <c r="AT205" i="32" s="1"/>
  <c r="AT198" i="32"/>
  <c r="AT200" i="32" s="1"/>
  <c r="AT191" i="32"/>
  <c r="AT186" i="32"/>
  <c r="AT190" i="32" s="1"/>
  <c r="AT183" i="32"/>
  <c r="AT185" i="32" s="1"/>
  <c r="AT181" i="32"/>
  <c r="AT182" i="32" s="1"/>
  <c r="AT172" i="32"/>
  <c r="AT180" i="32" s="1"/>
  <c r="AT167" i="32"/>
  <c r="AT171" i="32" s="1"/>
  <c r="AT164" i="32"/>
  <c r="AT166" i="32" s="1"/>
  <c r="AT158" i="32"/>
  <c r="AT163" i="32" s="1"/>
  <c r="AT153" i="32"/>
  <c r="AT157" i="32" s="1"/>
  <c r="AT150" i="32"/>
  <c r="AT152" i="32" s="1"/>
  <c r="AT145" i="32"/>
  <c r="AT149" i="32" s="1"/>
  <c r="AT140" i="32"/>
  <c r="AT144" i="32" s="1"/>
  <c r="AT135" i="32"/>
  <c r="AT139" i="32" s="1"/>
  <c r="AT130" i="32"/>
  <c r="AT134" i="32" s="1"/>
  <c r="AT127" i="32"/>
  <c r="AT129" i="32" s="1"/>
  <c r="AT125" i="32"/>
  <c r="AT126" i="32" s="1"/>
  <c r="AT119" i="32"/>
  <c r="AT124" i="32" s="1"/>
  <c r="AT114" i="32"/>
  <c r="AT118" i="32" s="1"/>
  <c r="AT110" i="32"/>
  <c r="AT113" i="32" s="1"/>
  <c r="AT107" i="32"/>
  <c r="AT109" i="32" s="1"/>
  <c r="AT103" i="32"/>
  <c r="AF252" i="32"/>
  <c r="AQ106" i="32"/>
  <c r="AQ252" i="32"/>
  <c r="AC252" i="32"/>
  <c r="AB252" i="32"/>
  <c r="AP102" i="32"/>
  <c r="AT99" i="32"/>
  <c r="AT101" i="32" s="1"/>
  <c r="AC257" i="32"/>
  <c r="AB257" i="32"/>
  <c r="AT97" i="32"/>
  <c r="AF257" i="32"/>
  <c r="AQ98" i="32"/>
  <c r="AQ257" i="32"/>
  <c r="AT92" i="32"/>
  <c r="AT254" i="32" s="1"/>
  <c r="AM32" i="47" s="1"/>
  <c r="AF254" i="32"/>
  <c r="Y32" i="47" s="1"/>
  <c r="AB254" i="32"/>
  <c r="U32" i="47" s="1"/>
  <c r="AS254" i="32"/>
  <c r="AL32" i="47" s="1"/>
  <c r="AC254" i="32"/>
  <c r="V32" i="47" s="1"/>
  <c r="AS251" i="32"/>
  <c r="AL29" i="47" s="1"/>
  <c r="AC251" i="32"/>
  <c r="V29" i="47" s="1"/>
  <c r="AB251" i="32"/>
  <c r="U29" i="47" s="1"/>
  <c r="AT89" i="32"/>
  <c r="AT251" i="32" s="1"/>
  <c r="AM29" i="47" s="1"/>
  <c r="AF251" i="32"/>
  <c r="Y29" i="47" s="1"/>
  <c r="AT87" i="32"/>
  <c r="AT81" i="32"/>
  <c r="AT86" i="32" s="1"/>
  <c r="AT75" i="32"/>
  <c r="AT80" i="32" s="1"/>
  <c r="AT69" i="32"/>
  <c r="AT74" i="32" s="1"/>
  <c r="AT63" i="32"/>
  <c r="AT68" i="32" s="1"/>
  <c r="AT57" i="32"/>
  <c r="AT62" i="32" s="1"/>
  <c r="AT50" i="32"/>
  <c r="AT56" i="32" s="1"/>
  <c r="AT43" i="32"/>
  <c r="AT49" i="32" s="1"/>
  <c r="AS256" i="32"/>
  <c r="AC256" i="32"/>
  <c r="AF256" i="32"/>
  <c r="AT41" i="32"/>
  <c r="AT256" i="32" s="1"/>
  <c r="AB256" i="32"/>
  <c r="AC250" i="32"/>
  <c r="AB250" i="32"/>
  <c r="AT38" i="32"/>
  <c r="AF250" i="32"/>
  <c r="AT37" i="32"/>
  <c r="AT34" i="32"/>
  <c r="AT36" i="32" s="1"/>
  <c r="AT31" i="32"/>
  <c r="AT33" i="32" s="1"/>
  <c r="AT28" i="32"/>
  <c r="AT30" i="32" s="1"/>
  <c r="AT25" i="32"/>
  <c r="AT27" i="32" s="1"/>
  <c r="AT21" i="32"/>
  <c r="AT24" i="32" s="1"/>
  <c r="AT17" i="32"/>
  <c r="AT20" i="32" s="1"/>
  <c r="AQ16" i="32"/>
  <c r="AQ249" i="32"/>
  <c r="AC249" i="32"/>
  <c r="AB249" i="32"/>
  <c r="AT14" i="32"/>
  <c r="AF249" i="32"/>
  <c r="AT12" i="32"/>
  <c r="AF245" i="32"/>
  <c r="Y18" i="47" s="1"/>
  <c r="AF258" i="32"/>
  <c r="AQ13" i="32"/>
  <c r="AQ258" i="32"/>
  <c r="AB258" i="32"/>
  <c r="AC258" i="32"/>
  <c r="AC245" i="32"/>
  <c r="V18" i="47" s="1"/>
  <c r="W246" i="32"/>
  <c r="X246" i="32"/>
  <c r="AP23" i="47"/>
  <c r="W248" i="32"/>
  <c r="AB247" i="32" s="1"/>
  <c r="AR248" i="32"/>
  <c r="AT80" i="30"/>
  <c r="AT84" i="30" s="1"/>
  <c r="AT74" i="30"/>
  <c r="AT79" i="30" s="1"/>
  <c r="AT71" i="30"/>
  <c r="AT73" i="30" s="1"/>
  <c r="AP65" i="30"/>
  <c r="AP70" i="30" s="1"/>
  <c r="AT62" i="30"/>
  <c r="AT64" i="30" s="1"/>
  <c r="AT58" i="30"/>
  <c r="AT61" i="30" s="1"/>
  <c r="AT55" i="30"/>
  <c r="AT57" i="30" s="1"/>
  <c r="AT50" i="30"/>
  <c r="AT54" i="30" s="1"/>
  <c r="AT43" i="30"/>
  <c r="AT45" i="30" s="1"/>
  <c r="AT36" i="30"/>
  <c r="AT42" i="30" s="1"/>
  <c r="AC92" i="30"/>
  <c r="AT32" i="30"/>
  <c r="AF92" i="30"/>
  <c r="AB92" i="30"/>
  <c r="AT31" i="30"/>
  <c r="AB96" i="30"/>
  <c r="AT20" i="30"/>
  <c r="AF96" i="30"/>
  <c r="AC96" i="30"/>
  <c r="AS96" i="30"/>
  <c r="AC98" i="30"/>
  <c r="AB98" i="30"/>
  <c r="AF98" i="30"/>
  <c r="AT15" i="30"/>
  <c r="AQ16" i="30"/>
  <c r="AQ98" i="30"/>
  <c r="AB89" i="30"/>
  <c r="AQ14" i="30"/>
  <c r="AQ89" i="30"/>
  <c r="AC85" i="30"/>
  <c r="V16" i="47" s="1"/>
  <c r="AC89" i="30"/>
  <c r="AF89" i="30"/>
  <c r="AT12" i="30"/>
  <c r="AR88" i="30"/>
  <c r="AT159" i="29"/>
  <c r="AT165" i="29" s="1"/>
  <c r="AF165" i="29"/>
  <c r="AB165" i="29"/>
  <c r="AB158" i="29"/>
  <c r="AF158" i="29"/>
  <c r="AT155" i="29"/>
  <c r="AT158" i="29" s="1"/>
  <c r="AT152" i="29"/>
  <c r="AT154" i="29" s="1"/>
  <c r="AF154" i="29"/>
  <c r="AB154" i="29"/>
  <c r="AF173" i="29"/>
  <c r="AT147" i="29"/>
  <c r="AC173" i="29"/>
  <c r="AB173" i="29"/>
  <c r="AF151" i="29"/>
  <c r="AT146" i="29"/>
  <c r="AB151" i="29"/>
  <c r="AB145" i="29"/>
  <c r="AT143" i="29"/>
  <c r="AT145" i="29" s="1"/>
  <c r="AF145" i="29"/>
  <c r="AF142" i="29"/>
  <c r="AT138" i="29"/>
  <c r="AT142" i="29" s="1"/>
  <c r="AB142" i="29"/>
  <c r="AF137" i="29"/>
  <c r="AT135" i="29"/>
  <c r="AT137" i="29" s="1"/>
  <c r="AB137" i="29"/>
  <c r="AB129" i="29"/>
  <c r="AF129" i="29"/>
  <c r="AT123" i="29"/>
  <c r="AT129" i="29" s="1"/>
  <c r="AT122" i="29"/>
  <c r="AT178" i="29"/>
  <c r="AS122" i="29"/>
  <c r="AB120" i="29"/>
  <c r="AT115" i="29"/>
  <c r="AT120" i="29" s="1"/>
  <c r="AF120" i="29"/>
  <c r="AF114" i="29"/>
  <c r="AT110" i="29"/>
  <c r="AT114" i="29" s="1"/>
  <c r="AB114" i="29"/>
  <c r="AB109" i="29"/>
  <c r="AT104" i="29"/>
  <c r="AT109" i="29" s="1"/>
  <c r="AF109" i="29"/>
  <c r="AB103" i="29"/>
  <c r="AT98" i="29"/>
  <c r="AT103" i="29" s="1"/>
  <c r="AF103" i="29"/>
  <c r="AT92" i="29"/>
  <c r="AT97" i="29" s="1"/>
  <c r="AF97" i="29"/>
  <c r="AB97" i="29"/>
  <c r="AT86" i="29"/>
  <c r="AT91" i="29" s="1"/>
  <c r="AF91" i="29"/>
  <c r="AB91" i="29"/>
  <c r="AT74" i="29"/>
  <c r="AT79" i="29" s="1"/>
  <c r="AF79" i="29"/>
  <c r="AB79" i="29"/>
  <c r="AC177" i="29"/>
  <c r="AB177" i="29"/>
  <c r="AT71" i="29"/>
  <c r="AT177" i="29" s="1"/>
  <c r="AF177" i="29"/>
  <c r="AP67" i="29"/>
  <c r="AB66" i="29"/>
  <c r="AT65" i="29"/>
  <c r="AT66" i="29" s="1"/>
  <c r="AF66" i="29"/>
  <c r="AF64" i="29"/>
  <c r="AT61" i="29"/>
  <c r="AT64" i="29" s="1"/>
  <c r="AB64" i="29"/>
  <c r="AF60" i="29"/>
  <c r="AT58" i="29"/>
  <c r="AT60" i="29" s="1"/>
  <c r="AB60" i="29"/>
  <c r="AT55" i="29"/>
  <c r="AT57" i="29" s="1"/>
  <c r="AF57" i="29"/>
  <c r="AB57" i="29"/>
  <c r="AF54" i="29"/>
  <c r="AT52" i="29"/>
  <c r="AT54" i="29" s="1"/>
  <c r="AB54" i="29"/>
  <c r="AB51" i="29"/>
  <c r="AT49" i="29"/>
  <c r="AT51" i="29" s="1"/>
  <c r="AF51" i="29"/>
  <c r="AB48" i="29"/>
  <c r="AT46" i="29"/>
  <c r="AT48" i="29" s="1"/>
  <c r="AF48" i="29"/>
  <c r="AF45" i="29"/>
  <c r="AT43" i="29"/>
  <c r="AT45" i="29" s="1"/>
  <c r="AB45" i="29"/>
  <c r="AT40" i="29"/>
  <c r="AT42" i="29" s="1"/>
  <c r="AF42" i="29"/>
  <c r="AB42" i="29"/>
  <c r="AB39" i="29"/>
  <c r="AF39" i="29"/>
  <c r="AT37" i="29"/>
  <c r="AT39" i="29" s="1"/>
  <c r="AB36" i="29"/>
  <c r="AF36" i="29"/>
  <c r="AT34" i="29"/>
  <c r="AT36" i="29" s="1"/>
  <c r="AT31" i="29"/>
  <c r="AT33" i="29" s="1"/>
  <c r="AF33" i="29"/>
  <c r="AB33" i="29"/>
  <c r="AB30" i="29"/>
  <c r="AT28" i="29"/>
  <c r="AT30" i="29" s="1"/>
  <c r="AF30" i="29"/>
  <c r="AF27" i="29"/>
  <c r="AT26" i="29"/>
  <c r="AT27" i="29" s="1"/>
  <c r="AB27" i="29"/>
  <c r="AT23" i="29"/>
  <c r="AT25" i="29" s="1"/>
  <c r="AF25" i="29"/>
  <c r="AB25" i="29"/>
  <c r="AB22" i="29"/>
  <c r="AT20" i="29"/>
  <c r="AT22" i="29" s="1"/>
  <c r="AF22" i="29"/>
  <c r="AB19" i="29"/>
  <c r="AT17" i="29"/>
  <c r="AT19" i="29" s="1"/>
  <c r="AF19" i="29"/>
  <c r="AF16" i="29"/>
  <c r="AF170" i="29"/>
  <c r="AT14" i="29"/>
  <c r="AC170" i="29"/>
  <c r="AQ16" i="29"/>
  <c r="AQ170" i="29"/>
  <c r="AB16" i="29"/>
  <c r="AB170" i="29"/>
  <c r="AT12" i="29"/>
  <c r="AF13" i="29"/>
  <c r="AF179" i="29"/>
  <c r="AQ13" i="29"/>
  <c r="AQ179" i="29"/>
  <c r="AB13" i="29"/>
  <c r="AB179" i="29"/>
  <c r="AC179" i="29"/>
  <c r="W169" i="29"/>
  <c r="AB168" i="29" s="1"/>
  <c r="AR169" i="29"/>
  <c r="AO27" i="47" l="1"/>
  <c r="V30" i="47"/>
  <c r="U30" i="47"/>
  <c r="U36" i="47"/>
  <c r="U27" i="47"/>
  <c r="U35" i="47"/>
  <c r="AJ35" i="47"/>
  <c r="Y35" i="47"/>
  <c r="Y34" i="47"/>
  <c r="AJ36" i="47"/>
  <c r="U34" i="47"/>
  <c r="Y27" i="47"/>
  <c r="V36" i="47"/>
  <c r="AJ28" i="47"/>
  <c r="AJ27" i="47"/>
  <c r="Y30" i="47"/>
  <c r="U28" i="47"/>
  <c r="Y36" i="47"/>
  <c r="AJ30" i="47"/>
  <c r="Y28" i="47"/>
  <c r="V35" i="47"/>
  <c r="X34" i="47"/>
  <c r="V27" i="47"/>
  <c r="V28" i="47"/>
  <c r="V34" i="47"/>
  <c r="AP73" i="29"/>
  <c r="AT73" i="29"/>
  <c r="AQ166" i="29"/>
  <c r="AJ15" i="47" s="1"/>
  <c r="AP121" i="29"/>
  <c r="AP178" i="29" s="1"/>
  <c r="AH122" i="29"/>
  <c r="AH34" i="31"/>
  <c r="AH29" i="30"/>
  <c r="AH97" i="30" s="1"/>
  <c r="AH15" i="30"/>
  <c r="AH16" i="30" s="1"/>
  <c r="AS158" i="29"/>
  <c r="AT173" i="29"/>
  <c r="AT250" i="32"/>
  <c r="AH243" i="32"/>
  <c r="AH244" i="32" s="1"/>
  <c r="AH12" i="32"/>
  <c r="AH13" i="32" s="1"/>
  <c r="AE245" i="32"/>
  <c r="AH12" i="31"/>
  <c r="AH14" i="31" s="1"/>
  <c r="AH49" i="30"/>
  <c r="AP46" i="30"/>
  <c r="AP49" i="30" s="1"/>
  <c r="AH28" i="30"/>
  <c r="AP23" i="30"/>
  <c r="AP28" i="30" s="1"/>
  <c r="AH17" i="30"/>
  <c r="AS92" i="30"/>
  <c r="P16" i="47"/>
  <c r="AH12" i="30"/>
  <c r="AH14" i="30" s="1"/>
  <c r="AT92" i="30"/>
  <c r="AC166" i="29"/>
  <c r="V15" i="47" s="1"/>
  <c r="AH80" i="29"/>
  <c r="AP80" i="29" s="1"/>
  <c r="AT151" i="29"/>
  <c r="AE44" i="31"/>
  <c r="AE61" i="31" s="1"/>
  <c r="AS42" i="31"/>
  <c r="AS44" i="31" s="1"/>
  <c r="AF88" i="30"/>
  <c r="AS46" i="30"/>
  <c r="AS49" i="30" s="1"/>
  <c r="AE49" i="30"/>
  <c r="AS43" i="30"/>
  <c r="AS45" i="30" s="1"/>
  <c r="AE45" i="30"/>
  <c r="AS36" i="30"/>
  <c r="AS42" i="30" s="1"/>
  <c r="AE42" i="30"/>
  <c r="AS31" i="30"/>
  <c r="AS35" i="30" s="1"/>
  <c r="AE35" i="30"/>
  <c r="AT30" i="30"/>
  <c r="AT97" i="30"/>
  <c r="AS23" i="30"/>
  <c r="AS28" i="30" s="1"/>
  <c r="AE28" i="30"/>
  <c r="AT28" i="30"/>
  <c r="AT90" i="30"/>
  <c r="AS104" i="29"/>
  <c r="AS109" i="29" s="1"/>
  <c r="AE109" i="29"/>
  <c r="AE166" i="29" s="1"/>
  <c r="X15" i="47" s="1"/>
  <c r="AE258" i="32"/>
  <c r="AS12" i="32"/>
  <c r="AS243" i="32"/>
  <c r="AE257" i="32"/>
  <c r="AE65" i="31"/>
  <c r="AE64" i="31" s="1"/>
  <c r="AS12" i="31"/>
  <c r="AS14" i="31" s="1"/>
  <c r="AE97" i="30"/>
  <c r="AS29" i="30"/>
  <c r="AE90" i="30"/>
  <c r="AS17" i="30"/>
  <c r="AS22" i="30" s="1"/>
  <c r="AE98" i="30"/>
  <c r="AS15" i="30"/>
  <c r="AE89" i="30"/>
  <c r="AS12" i="30"/>
  <c r="AS177" i="29"/>
  <c r="AL34" i="47" s="1"/>
  <c r="AS80" i="29"/>
  <c r="AE171" i="29"/>
  <c r="AT85" i="29"/>
  <c r="AT171" i="29"/>
  <c r="AB166" i="29"/>
  <c r="AF166" i="29"/>
  <c r="Y15" i="47" s="1"/>
  <c r="P18" i="47"/>
  <c r="AB246" i="32"/>
  <c r="AH134" i="29"/>
  <c r="AP130" i="29"/>
  <c r="AP134" i="29" s="1"/>
  <c r="AH44" i="31"/>
  <c r="AP42" i="31"/>
  <c r="AP44" i="31" s="1"/>
  <c r="AT96" i="30"/>
  <c r="AM34" i="47" s="1"/>
  <c r="AT22" i="30"/>
  <c r="AT96" i="32"/>
  <c r="AT42" i="32"/>
  <c r="AS96" i="32"/>
  <c r="AB245" i="32"/>
  <c r="AS250" i="32"/>
  <c r="AS42" i="32"/>
  <c r="AQ245" i="32"/>
  <c r="AJ18" i="47" s="1"/>
  <c r="AQ64" i="31"/>
  <c r="AC64" i="31"/>
  <c r="AF64" i="31"/>
  <c r="AQ61" i="31"/>
  <c r="AJ17" i="47" s="1"/>
  <c r="AB64" i="31"/>
  <c r="AB62" i="31"/>
  <c r="P17" i="47"/>
  <c r="AB61" i="31"/>
  <c r="U17" i="47" s="1"/>
  <c r="AT41" i="31"/>
  <c r="AF61" i="31"/>
  <c r="Y17" i="47" s="1"/>
  <c r="AT35" i="30"/>
  <c r="AQ88" i="30"/>
  <c r="AB85" i="30"/>
  <c r="AQ85" i="30"/>
  <c r="AJ16" i="47" s="1"/>
  <c r="AF85" i="30"/>
  <c r="Y16" i="47" s="1"/>
  <c r="AB88" i="30"/>
  <c r="AC88" i="30"/>
  <c r="P15" i="47"/>
  <c r="AB167" i="29"/>
  <c r="AP57" i="31"/>
  <c r="AP60" i="31" s="1"/>
  <c r="AP55" i="31"/>
  <c r="AP56" i="31" s="1"/>
  <c r="AP50" i="31"/>
  <c r="AP54" i="31" s="1"/>
  <c r="AP45" i="31"/>
  <c r="AP49" i="31" s="1"/>
  <c r="AP38" i="31"/>
  <c r="AP68" i="31" s="1"/>
  <c r="AH68" i="31"/>
  <c r="AP37" i="31"/>
  <c r="AT73" i="31"/>
  <c r="AT36" i="31"/>
  <c r="AS36" i="31"/>
  <c r="AS73" i="31"/>
  <c r="AP35" i="31"/>
  <c r="AH73" i="31"/>
  <c r="AP29" i="31"/>
  <c r="AP34" i="31" s="1"/>
  <c r="AP27" i="31"/>
  <c r="AP72" i="31" s="1"/>
  <c r="AH72" i="31"/>
  <c r="AS28" i="31"/>
  <c r="AS66" i="31"/>
  <c r="AT28" i="31"/>
  <c r="AT66" i="31"/>
  <c r="AH66" i="31"/>
  <c r="AP23" i="31"/>
  <c r="AS22" i="31"/>
  <c r="AS74" i="31"/>
  <c r="AH74" i="31"/>
  <c r="AP21" i="31"/>
  <c r="AT74" i="31"/>
  <c r="AT22" i="31"/>
  <c r="AP18" i="31"/>
  <c r="AP20" i="31" s="1"/>
  <c r="AP15" i="31"/>
  <c r="AP17" i="31" s="1"/>
  <c r="AT14" i="31"/>
  <c r="AT65" i="31"/>
  <c r="AH65" i="31"/>
  <c r="AP12" i="31"/>
  <c r="AP237" i="32"/>
  <c r="AP242" i="32" s="1"/>
  <c r="AP230" i="32"/>
  <c r="AP236" i="32" s="1"/>
  <c r="AP225" i="32"/>
  <c r="AP229" i="32" s="1"/>
  <c r="AP220" i="32"/>
  <c r="AP224" i="32" s="1"/>
  <c r="AP215" i="32"/>
  <c r="AP219" i="32" s="1"/>
  <c r="AP209" i="32"/>
  <c r="AP214" i="32" s="1"/>
  <c r="AP206" i="32"/>
  <c r="AP208" i="32" s="1"/>
  <c r="AP201" i="32"/>
  <c r="AP205" i="32" s="1"/>
  <c r="AP198" i="32"/>
  <c r="AP200" i="32" s="1"/>
  <c r="AP191" i="32"/>
  <c r="AP186" i="32"/>
  <c r="AP190" i="32" s="1"/>
  <c r="AP183" i="32"/>
  <c r="AP185" i="32" s="1"/>
  <c r="AP181" i="32"/>
  <c r="AP182" i="32" s="1"/>
  <c r="AP172" i="32"/>
  <c r="AP180" i="32" s="1"/>
  <c r="AP167" i="32"/>
  <c r="AP171" i="32" s="1"/>
  <c r="AP164" i="32"/>
  <c r="AP166" i="32" s="1"/>
  <c r="AP158" i="32"/>
  <c r="AP163" i="32" s="1"/>
  <c r="AP153" i="32"/>
  <c r="AP157" i="32" s="1"/>
  <c r="AP150" i="32"/>
  <c r="AP152" i="32" s="1"/>
  <c r="AP145" i="32"/>
  <c r="AP149" i="32" s="1"/>
  <c r="AP140" i="32"/>
  <c r="AP144" i="32" s="1"/>
  <c r="AP135" i="32"/>
  <c r="AP139" i="32" s="1"/>
  <c r="AP130" i="32"/>
  <c r="AP134" i="32" s="1"/>
  <c r="AP127" i="32"/>
  <c r="AP129" i="32" s="1"/>
  <c r="AP125" i="32"/>
  <c r="AP126" i="32" s="1"/>
  <c r="AP119" i="32"/>
  <c r="AP124" i="32" s="1"/>
  <c r="AP114" i="32"/>
  <c r="AP118" i="32" s="1"/>
  <c r="AP110" i="32"/>
  <c r="AP113" i="32" s="1"/>
  <c r="AP107" i="32"/>
  <c r="AP109" i="32" s="1"/>
  <c r="AT106" i="32"/>
  <c r="AT252" i="32"/>
  <c r="AS106" i="32"/>
  <c r="AS252" i="32"/>
  <c r="AH252" i="32"/>
  <c r="AP103" i="32"/>
  <c r="AP99" i="32"/>
  <c r="AP101" i="32" s="1"/>
  <c r="AS98" i="32"/>
  <c r="AP97" i="32"/>
  <c r="AH257" i="32"/>
  <c r="AT257" i="32"/>
  <c r="AT98" i="32"/>
  <c r="AP92" i="32"/>
  <c r="AP254" i="32" s="1"/>
  <c r="AI32" i="47" s="1"/>
  <c r="AH254" i="32"/>
  <c r="AA32" i="47" s="1"/>
  <c r="AH251" i="32"/>
  <c r="AA29" i="47" s="1"/>
  <c r="AP89" i="32"/>
  <c r="AP251" i="32" s="1"/>
  <c r="AI29" i="47" s="1"/>
  <c r="AP87" i="32"/>
  <c r="AP81" i="32"/>
  <c r="AP86" i="32" s="1"/>
  <c r="AP75" i="32"/>
  <c r="AP80" i="32" s="1"/>
  <c r="AP69" i="32"/>
  <c r="AP74" i="32" s="1"/>
  <c r="AP63" i="32"/>
  <c r="AP68" i="32" s="1"/>
  <c r="AP57" i="32"/>
  <c r="AP62" i="32" s="1"/>
  <c r="AP50" i="32"/>
  <c r="AP56" i="32" s="1"/>
  <c r="AP43" i="32"/>
  <c r="AP49" i="32" s="1"/>
  <c r="AP41" i="32"/>
  <c r="AP256" i="32" s="1"/>
  <c r="AH256" i="32"/>
  <c r="AP38" i="32"/>
  <c r="AH250" i="32"/>
  <c r="AP37" i="32"/>
  <c r="AP34" i="32"/>
  <c r="AP36" i="32" s="1"/>
  <c r="AP31" i="32"/>
  <c r="AP33" i="32" s="1"/>
  <c r="AP28" i="32"/>
  <c r="AP30" i="32" s="1"/>
  <c r="AP25" i="32"/>
  <c r="AP27" i="32" s="1"/>
  <c r="AP21" i="32"/>
  <c r="AP24" i="32" s="1"/>
  <c r="AP17" i="32"/>
  <c r="AP20" i="32" s="1"/>
  <c r="AS249" i="32"/>
  <c r="AS16" i="32"/>
  <c r="AP14" i="32"/>
  <c r="AH249" i="32"/>
  <c r="AT249" i="32"/>
  <c r="AT16" i="32"/>
  <c r="AT13" i="32"/>
  <c r="AT258" i="32"/>
  <c r="AP12" i="32"/>
  <c r="AH258" i="32"/>
  <c r="AC248" i="32"/>
  <c r="AB248" i="32"/>
  <c r="AF248" i="32"/>
  <c r="AQ248" i="32"/>
  <c r="AP80" i="30"/>
  <c r="AP84" i="30" s="1"/>
  <c r="AP74" i="30"/>
  <c r="AP79" i="30" s="1"/>
  <c r="AP71" i="30"/>
  <c r="AP73" i="30" s="1"/>
  <c r="AP62" i="30"/>
  <c r="AP64" i="30" s="1"/>
  <c r="AP58" i="30"/>
  <c r="AP61" i="30" s="1"/>
  <c r="AP55" i="30"/>
  <c r="AP57" i="30" s="1"/>
  <c r="AP50" i="30"/>
  <c r="AP54" i="30" s="1"/>
  <c r="AP43" i="30"/>
  <c r="AP45" i="30" s="1"/>
  <c r="AP36" i="30"/>
  <c r="AP42" i="30" s="1"/>
  <c r="AP32" i="30"/>
  <c r="AH92" i="30"/>
  <c r="AP31" i="30"/>
  <c r="AP20" i="30"/>
  <c r="AH96" i="30"/>
  <c r="AT16" i="30"/>
  <c r="AT98" i="30"/>
  <c r="AT14" i="30"/>
  <c r="AT89" i="30"/>
  <c r="AH165" i="29"/>
  <c r="AP159" i="29"/>
  <c r="AP165" i="29" s="1"/>
  <c r="AH158" i="29"/>
  <c r="AP155" i="29"/>
  <c r="AP158" i="29" s="1"/>
  <c r="AH154" i="29"/>
  <c r="AP152" i="29"/>
  <c r="AP154" i="29" s="1"/>
  <c r="AP147" i="29"/>
  <c r="AH173" i="29"/>
  <c r="AH151" i="29"/>
  <c r="AP146" i="29"/>
  <c r="AP143" i="29"/>
  <c r="AP145" i="29" s="1"/>
  <c r="AH145" i="29"/>
  <c r="AH142" i="29"/>
  <c r="AP138" i="29"/>
  <c r="AP142" i="29" s="1"/>
  <c r="AP135" i="29"/>
  <c r="AP137" i="29" s="1"/>
  <c r="AH137" i="29"/>
  <c r="AP123" i="29"/>
  <c r="AP129" i="29" s="1"/>
  <c r="AH129" i="29"/>
  <c r="AH120" i="29"/>
  <c r="AP115" i="29"/>
  <c r="AP120" i="29" s="1"/>
  <c r="AP110" i="29"/>
  <c r="AP114" i="29" s="1"/>
  <c r="AH114" i="29"/>
  <c r="AP104" i="29"/>
  <c r="AP109" i="29" s="1"/>
  <c r="AH109" i="29"/>
  <c r="AP98" i="29"/>
  <c r="AP103" i="29" s="1"/>
  <c r="AH103" i="29"/>
  <c r="AH97" i="29"/>
  <c r="AP92" i="29"/>
  <c r="AP97" i="29" s="1"/>
  <c r="AP86" i="29"/>
  <c r="AP91" i="29" s="1"/>
  <c r="AH91" i="29"/>
  <c r="AH79" i="29"/>
  <c r="AP74" i="29"/>
  <c r="AP79" i="29" s="1"/>
  <c r="AP71" i="29"/>
  <c r="AP177" i="29" s="1"/>
  <c r="AH177" i="29"/>
  <c r="AP65" i="29"/>
  <c r="AP66" i="29" s="1"/>
  <c r="AH66" i="29"/>
  <c r="AH64" i="29"/>
  <c r="AP61" i="29"/>
  <c r="AP64" i="29" s="1"/>
  <c r="AP58" i="29"/>
  <c r="AP60" i="29" s="1"/>
  <c r="AH60" i="29"/>
  <c r="AP55" i="29"/>
  <c r="AP57" i="29" s="1"/>
  <c r="AH57" i="29"/>
  <c r="AH54" i="29"/>
  <c r="AP52" i="29"/>
  <c r="AP54" i="29" s="1"/>
  <c r="AP49" i="29"/>
  <c r="AP51" i="29" s="1"/>
  <c r="AH51" i="29"/>
  <c r="AP46" i="29"/>
  <c r="AP48" i="29" s="1"/>
  <c r="AH48" i="29"/>
  <c r="AP43" i="29"/>
  <c r="AP45" i="29" s="1"/>
  <c r="AH45" i="29"/>
  <c r="AP40" i="29"/>
  <c r="AP42" i="29" s="1"/>
  <c r="AH42" i="29"/>
  <c r="AP37" i="29"/>
  <c r="AP39" i="29" s="1"/>
  <c r="AH39" i="29"/>
  <c r="AH36" i="29"/>
  <c r="AP34" i="29"/>
  <c r="AP36" i="29" s="1"/>
  <c r="AH33" i="29"/>
  <c r="AP31" i="29"/>
  <c r="AP33" i="29" s="1"/>
  <c r="AH30" i="29"/>
  <c r="AP28" i="29"/>
  <c r="AP30" i="29" s="1"/>
  <c r="AH27" i="29"/>
  <c r="AP26" i="29"/>
  <c r="AP27" i="29" s="1"/>
  <c r="AP23" i="29"/>
  <c r="AP25" i="29" s="1"/>
  <c r="AH25" i="29"/>
  <c r="AP20" i="29"/>
  <c r="AP22" i="29" s="1"/>
  <c r="AH22" i="29"/>
  <c r="AP17" i="29"/>
  <c r="AP19" i="29" s="1"/>
  <c r="AH19" i="29"/>
  <c r="AT170" i="29"/>
  <c r="AT16" i="29"/>
  <c r="AS16" i="29"/>
  <c r="AS170" i="29"/>
  <c r="AH170" i="29"/>
  <c r="AP14" i="29"/>
  <c r="AH16" i="29"/>
  <c r="AT13" i="29"/>
  <c r="AT179" i="29"/>
  <c r="AP12" i="29"/>
  <c r="AH13" i="29"/>
  <c r="AH179" i="29"/>
  <c r="AS13" i="29"/>
  <c r="AS179" i="29"/>
  <c r="AF169" i="29"/>
  <c r="AB169" i="29"/>
  <c r="AC169" i="29"/>
  <c r="AQ169" i="29"/>
  <c r="AH63" i="31" l="1"/>
  <c r="X36" i="47"/>
  <c r="X27" i="47"/>
  <c r="AM35" i="47"/>
  <c r="AM28" i="47"/>
  <c r="AE85" i="30"/>
  <c r="AH86" i="30" s="1"/>
  <c r="AM36" i="47"/>
  <c r="AM27" i="47"/>
  <c r="AM30" i="47"/>
  <c r="AH167" i="29"/>
  <c r="X18" i="47"/>
  <c r="AH246" i="32"/>
  <c r="X35" i="47"/>
  <c r="AL30" i="47"/>
  <c r="X17" i="47"/>
  <c r="AH62" i="31"/>
  <c r="AA35" i="47"/>
  <c r="AA34" i="47"/>
  <c r="AA30" i="47"/>
  <c r="AE169" i="29"/>
  <c r="AH168" i="29" s="1"/>
  <c r="X28" i="47"/>
  <c r="AH171" i="29"/>
  <c r="AP243" i="32"/>
  <c r="AP244" i="32" s="1"/>
  <c r="AH98" i="30"/>
  <c r="AA36" i="47" s="1"/>
  <c r="AP15" i="30"/>
  <c r="AP16" i="30" s="1"/>
  <c r="AP29" i="30"/>
  <c r="AP97" i="30" s="1"/>
  <c r="AH89" i="30"/>
  <c r="AA27" i="47" s="1"/>
  <c r="AP12" i="30"/>
  <c r="AP14" i="30" s="1"/>
  <c r="AH30" i="30"/>
  <c r="AP173" i="29"/>
  <c r="AP122" i="29"/>
  <c r="AH85" i="29"/>
  <c r="AH166" i="29" s="1"/>
  <c r="AA15" i="47" s="1"/>
  <c r="AE248" i="32"/>
  <c r="AH247" i="32" s="1"/>
  <c r="AS65" i="31"/>
  <c r="AS64" i="31" s="1"/>
  <c r="AH90" i="30"/>
  <c r="AP17" i="30"/>
  <c r="AP90" i="30" s="1"/>
  <c r="AH22" i="30"/>
  <c r="AS90" i="30"/>
  <c r="AP151" i="29"/>
  <c r="AT166" i="29"/>
  <c r="AM15" i="47" s="1"/>
  <c r="AS244" i="32"/>
  <c r="AS257" i="32"/>
  <c r="AS16" i="30"/>
  <c r="AS98" i="30"/>
  <c r="AS14" i="30"/>
  <c r="AS89" i="30"/>
  <c r="AE88" i="30"/>
  <c r="AH87" i="30" s="1"/>
  <c r="AS13" i="32"/>
  <c r="AS258" i="32"/>
  <c r="AS30" i="30"/>
  <c r="AS97" i="30"/>
  <c r="AS171" i="29"/>
  <c r="AS85" i="29"/>
  <c r="AS166" i="29" s="1"/>
  <c r="AP85" i="29"/>
  <c r="AP171" i="29"/>
  <c r="U15" i="47"/>
  <c r="U18" i="47"/>
  <c r="AT85" i="30"/>
  <c r="AM16" i="47" s="1"/>
  <c r="U16" i="47"/>
  <c r="AP96" i="30"/>
  <c r="AI34" i="47" s="1"/>
  <c r="AP42" i="32"/>
  <c r="AT245" i="32"/>
  <c r="AM18" i="47" s="1"/>
  <c r="AP96" i="32"/>
  <c r="AH245" i="32"/>
  <c r="AA18" i="47" s="1"/>
  <c r="AP250" i="32"/>
  <c r="AH64" i="31"/>
  <c r="AS61" i="31"/>
  <c r="AL17" i="47" s="1"/>
  <c r="AH61" i="31"/>
  <c r="AA17" i="47" s="1"/>
  <c r="AP41" i="31"/>
  <c r="AT64" i="31"/>
  <c r="AT61" i="31"/>
  <c r="AM17" i="47" s="1"/>
  <c r="AP92" i="30"/>
  <c r="AP35" i="30"/>
  <c r="AT88" i="30"/>
  <c r="AP36" i="31"/>
  <c r="AP73" i="31"/>
  <c r="AP28" i="31"/>
  <c r="AP66" i="31"/>
  <c r="AP22" i="31"/>
  <c r="AP74" i="31"/>
  <c r="AP65" i="31"/>
  <c r="AP14" i="31"/>
  <c r="AP106" i="32"/>
  <c r="AP252" i="32"/>
  <c r="AP98" i="32"/>
  <c r="AP16" i="32"/>
  <c r="AP249" i="32"/>
  <c r="AP258" i="32"/>
  <c r="AP13" i="32"/>
  <c r="AH248" i="32"/>
  <c r="AT248" i="32"/>
  <c r="AP16" i="29"/>
  <c r="AP170" i="29"/>
  <c r="AP179" i="29"/>
  <c r="AP13" i="29"/>
  <c r="AT169" i="29"/>
  <c r="D23" i="47"/>
  <c r="D26" i="47"/>
  <c r="X16" i="47" l="1"/>
  <c r="AL36" i="47"/>
  <c r="AL35" i="47"/>
  <c r="AL27" i="47"/>
  <c r="AI28" i="47"/>
  <c r="AI30" i="47"/>
  <c r="AH169" i="29"/>
  <c r="AA28" i="47"/>
  <c r="AS169" i="29"/>
  <c r="AP168" i="29" s="1"/>
  <c r="AL28" i="47"/>
  <c r="AP257" i="32"/>
  <c r="AP248" i="32" s="1"/>
  <c r="AP89" i="30"/>
  <c r="AI27" i="47" s="1"/>
  <c r="AP30" i="30"/>
  <c r="AS245" i="32"/>
  <c r="AL18" i="47" s="1"/>
  <c r="AP98" i="30"/>
  <c r="AI36" i="47" s="1"/>
  <c r="AH85" i="30"/>
  <c r="AA16" i="47" s="1"/>
  <c r="AH88" i="30"/>
  <c r="AS248" i="32"/>
  <c r="AP247" i="32" s="1"/>
  <c r="AP22" i="30"/>
  <c r="AS88" i="30"/>
  <c r="AP87" i="30" s="1"/>
  <c r="AS85" i="30"/>
  <c r="AL16" i="47" s="1"/>
  <c r="AP166" i="29"/>
  <c r="AI15" i="47" s="1"/>
  <c r="AL15" i="47"/>
  <c r="AP167" i="29"/>
  <c r="AP245" i="32"/>
  <c r="AI18" i="47" s="1"/>
  <c r="AP63" i="31"/>
  <c r="AP61" i="31"/>
  <c r="AI17" i="47" s="1"/>
  <c r="AP64" i="31"/>
  <c r="AP62" i="31"/>
  <c r="AP169" i="29"/>
  <c r="AI35" i="47" l="1"/>
  <c r="AP85" i="30"/>
  <c r="AI16" i="47" s="1"/>
  <c r="AP88" i="30"/>
  <c r="AP246" i="32"/>
  <c r="AP86" i="30"/>
  <c r="Z23" i="47" l="1"/>
  <c r="B23" i="47" l="1"/>
  <c r="X23" i="47" l="1"/>
  <c r="X26" i="47" l="1"/>
  <c r="AE23" i="47" l="1"/>
  <c r="N23" i="47" l="1"/>
  <c r="AF23" i="47"/>
  <c r="N26" i="47"/>
  <c r="AF26" i="47" l="1"/>
  <c r="Z26" i="47" l="1"/>
  <c r="G23" i="47"/>
  <c r="AN24" i="47" s="1"/>
  <c r="AC23" i="47"/>
  <c r="M23" i="47"/>
  <c r="K23" i="47"/>
  <c r="O26" i="47"/>
  <c r="AD26" i="47"/>
  <c r="R26" i="47"/>
  <c r="L26" i="47"/>
  <c r="AE26" i="47"/>
  <c r="Q26" i="47"/>
  <c r="M26" i="47"/>
  <c r="S26" i="47"/>
  <c r="K26" i="47"/>
  <c r="AB26" i="47"/>
  <c r="AC26" i="47"/>
  <c r="AD23" i="47"/>
  <c r="AG23" i="47"/>
  <c r="L23" i="47"/>
  <c r="O23" i="47"/>
  <c r="S23" i="47"/>
  <c r="R23" i="47"/>
  <c r="G26" i="47"/>
  <c r="T25" i="47" l="1"/>
  <c r="I25" i="47"/>
  <c r="AG26" i="47"/>
  <c r="AH25" i="47" s="1"/>
  <c r="F26" i="47"/>
  <c r="E26" i="47"/>
  <c r="H23" i="47"/>
  <c r="C26" i="47"/>
  <c r="H26" i="47"/>
  <c r="B25" i="47" l="1"/>
  <c r="E23" i="47"/>
  <c r="I26" i="47"/>
  <c r="P25" i="47" s="1"/>
  <c r="AN26" i="47"/>
  <c r="AH23" i="47"/>
  <c r="C23" i="47"/>
  <c r="F23" i="47"/>
  <c r="B24" i="47" l="1"/>
  <c r="T26" i="47"/>
  <c r="Q23" i="47"/>
  <c r="I23" i="47"/>
  <c r="T23" i="47"/>
  <c r="AO23" i="47"/>
  <c r="AO26" i="47"/>
  <c r="AK23" i="47"/>
  <c r="I24" i="47" l="1"/>
  <c r="T24" i="47"/>
  <c r="P24" i="47"/>
  <c r="Q24" i="47"/>
  <c r="AK26" i="47"/>
  <c r="P26" i="47"/>
  <c r="U25" i="47" s="1"/>
  <c r="AH26" i="47" l="1"/>
  <c r="AB23" i="47"/>
  <c r="AH24" i="47" s="1"/>
  <c r="AN23" i="47"/>
  <c r="Y26" i="47"/>
  <c r="AJ26" i="47"/>
  <c r="U23" i="47"/>
  <c r="U26" i="47"/>
  <c r="V26" i="47"/>
  <c r="AJ23" i="47"/>
  <c r="P23" i="47"/>
  <c r="U24" i="47" s="1"/>
  <c r="AA25" i="47" l="1"/>
  <c r="AA26" i="47"/>
  <c r="AL23" i="47"/>
  <c r="AM26" i="47"/>
  <c r="AM23" i="47"/>
  <c r="AL26" i="47"/>
  <c r="V23" i="47"/>
  <c r="Y23" i="47"/>
  <c r="AA24" i="47" s="1"/>
  <c r="AI25" i="47" l="1"/>
  <c r="AI24" i="47"/>
  <c r="AI26" i="47"/>
  <c r="AI23" i="47"/>
  <c r="AA23" i="47"/>
  <c r="B26" i="4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Parmová Kateřina</author>
  </authors>
  <commentList>
    <comment ref="V402" authorId="0" shapeId="0" xr:uid="{6A759007-8755-4BEA-9225-1A4524889506}">
      <text>
        <r>
          <rPr>
            <b/>
            <sz val="9"/>
            <color indexed="81"/>
            <rFont val="Tahoma"/>
            <family val="2"/>
            <charset val="238"/>
          </rPr>
          <t>Parmová Kateřina:</t>
        </r>
        <r>
          <rPr>
            <sz val="9"/>
            <color indexed="81"/>
            <rFont val="Tahoma"/>
            <family val="2"/>
            <charset val="238"/>
          </rPr>
          <t xml:space="preserve">
nové zařízení od 1. 9. 2026</t>
        </r>
      </text>
    </comment>
    <comment ref="AN402" authorId="0" shapeId="0" xr:uid="{0F9D5989-6542-4350-BD7D-0CC9161712AE}">
      <text>
        <r>
          <rPr>
            <b/>
            <sz val="9"/>
            <color indexed="81"/>
            <rFont val="Tahoma"/>
            <family val="2"/>
            <charset val="238"/>
          </rPr>
          <t>Parmová Kateřina:</t>
        </r>
        <r>
          <rPr>
            <sz val="9"/>
            <color indexed="81"/>
            <rFont val="Tahoma"/>
            <family val="2"/>
            <charset val="238"/>
          </rPr>
          <t xml:space="preserve">
nové zařízení od 1. 9. 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Parmová Kateřina</author>
  </authors>
  <commentList>
    <comment ref="V12" authorId="0" shapeId="0" xr:uid="{B95C7EB8-8F51-4C62-BCAC-0F10D896708E}">
      <text>
        <r>
          <rPr>
            <b/>
            <sz val="9"/>
            <color indexed="81"/>
            <rFont val="Tahoma"/>
            <family val="2"/>
            <charset val="238"/>
          </rPr>
          <t>Parmová Kateřina:</t>
        </r>
        <r>
          <rPr>
            <sz val="9"/>
            <color indexed="81"/>
            <rFont val="Tahoma"/>
            <family val="2"/>
            <charset val="238"/>
          </rPr>
          <t xml:space="preserve">
§ 42</t>
        </r>
      </text>
    </comment>
    <comment ref="V87" authorId="0" shapeId="0" xr:uid="{9F0CAD50-2FF2-4C2E-96AD-C9F032B47218}">
      <text>
        <r>
          <rPr>
            <sz val="9"/>
            <color indexed="81"/>
            <rFont val="Tahoma"/>
            <family val="2"/>
            <charset val="238"/>
          </rPr>
          <t>od 1. 1. 2026 - financováno 0,2 úvazku sociálního pedagoga, čerpáno jen 0,1 =&gt; (na 8 měsíců upraveno -0,1 úvazku sociálního pedagoga)</t>
        </r>
      </text>
    </comment>
    <comment ref="AN87" authorId="0" shapeId="0" xr:uid="{8DAA9CCB-0A9D-48D6-BB76-A92CD151C893}">
      <text>
        <r>
          <rPr>
            <sz val="9"/>
            <color indexed="81"/>
            <rFont val="Tahoma"/>
            <family val="2"/>
            <charset val="238"/>
          </rPr>
          <t xml:space="preserve">Přepočet úvazku 0,1 na 8 měsíců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Luňáčková Miroslava</author>
  </authors>
  <commentList>
    <comment ref="X52" authorId="0" shapeId="0" xr:uid="{FE71C2BD-B840-4367-92BF-4F87DAE16718}">
      <text>
        <r>
          <rPr>
            <b/>
            <sz val="11"/>
            <color indexed="81"/>
            <rFont val="Tahoma"/>
            <family val="2"/>
            <charset val="238"/>
          </rPr>
          <t>Luňáčková Miroslava:</t>
        </r>
        <r>
          <rPr>
            <sz val="11"/>
            <color indexed="81"/>
            <rFont val="Tahoma"/>
            <family val="2"/>
            <charset val="238"/>
          </rPr>
          <t xml:space="preserve">
odstupné převodem z platů</t>
        </r>
      </text>
    </comment>
    <comment ref="V98" authorId="0" shapeId="0" xr:uid="{95F310F6-29B4-4733-BC5A-BEE8C666A29A}">
      <text>
        <r>
          <rPr>
            <b/>
            <sz val="11"/>
            <color indexed="81"/>
            <rFont val="Tahoma"/>
            <family val="2"/>
            <charset val="238"/>
          </rPr>
          <t xml:space="preserve">Luňáčková Miroslava: 
</t>
        </r>
        <r>
          <rPr>
            <sz val="11"/>
            <color indexed="81"/>
            <rFont val="Tahoma"/>
            <family val="2"/>
            <charset val="238"/>
          </rPr>
          <t xml:space="preserve">chybějící pedagog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Luňáčková Miroslava</author>
  </authors>
  <commentList>
    <comment ref="V89" authorId="0" shapeId="0" xr:uid="{2892E0AC-94C1-4FAF-9A27-C3C06D5B78BC}">
      <text>
        <r>
          <rPr>
            <b/>
            <sz val="11"/>
            <color indexed="81"/>
            <rFont val="Tahoma"/>
            <family val="2"/>
            <charset val="238"/>
          </rPr>
          <t>Luňáčková Miroslava:</t>
        </r>
        <r>
          <rPr>
            <sz val="11"/>
            <color indexed="81"/>
            <rFont val="Tahoma"/>
            <family val="2"/>
            <charset val="238"/>
          </rPr>
          <t xml:space="preserve">
§42 ŠZ 4-12/26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Křiváková Kalíková Kateřina</author>
  </authors>
  <commentList>
    <comment ref="AN28" authorId="0" shapeId="0" xr:uid="{D497CC08-59F2-4242-82CB-B1FF77A4B6EF}">
      <text>
        <r>
          <rPr>
            <b/>
            <sz val="9"/>
            <color indexed="81"/>
            <rFont val="Tahoma"/>
            <family val="2"/>
            <charset val="238"/>
          </rPr>
          <t>Křiváková Kalíková Kateřina:</t>
        </r>
        <r>
          <rPr>
            <sz val="9"/>
            <color indexed="81"/>
            <rFont val="Tahoma"/>
            <family val="2"/>
            <charset val="238"/>
          </rPr>
          <t xml:space="preserve">
indexace</t>
        </r>
      </text>
    </comment>
  </commentList>
</comments>
</file>

<file path=xl/sharedStrings.xml><?xml version="1.0" encoding="utf-8"?>
<sst xmlns="http://schemas.openxmlformats.org/spreadsheetml/2006/main" count="5169" uniqueCount="886">
  <si>
    <t>§</t>
  </si>
  <si>
    <t>FKSP</t>
  </si>
  <si>
    <t>Krajský úřad Libereckého kraje</t>
  </si>
  <si>
    <t>U Jezu 642/2a, Liberec 2, 461 80</t>
  </si>
  <si>
    <t>Odbor školství, mládeže, tělovýchovy a sportu</t>
  </si>
  <si>
    <t>Odvody</t>
  </si>
  <si>
    <t>Celkem NIV</t>
  </si>
  <si>
    <t>DDM Jablonec n. N., Podhorská 49</t>
  </si>
  <si>
    <t>DDM Jablonec n. N., Podhorská 49 Celkem</t>
  </si>
  <si>
    <t>MŠ Jablonec n. N., 28.října 16/1858</t>
  </si>
  <si>
    <t>MŠ Jablonec n. N., 28.října 16/1858 Celkem</t>
  </si>
  <si>
    <t xml:space="preserve">MŠ Jablonec n. N., Arbesova 50/3779 </t>
  </si>
  <si>
    <t>MŠ Jablonec n. N., Arbesova 50/3779  Celkem</t>
  </si>
  <si>
    <t>MŠ Jablonec n. N., Čs. armády 37</t>
  </si>
  <si>
    <t>MŠ Jablonec n. N., Čs. armády 37 Celkem</t>
  </si>
  <si>
    <t xml:space="preserve">MŠ Jablonec n. N., Dolní 3969 </t>
  </si>
  <si>
    <t>MŠ Jablonec n. N., Dolní 3969  Celkem</t>
  </si>
  <si>
    <t>MŠ Jablonec n. N., Havlíčkova 4/130</t>
  </si>
  <si>
    <t>MŠ Jablonec n. N., Havlíčkova 4/130 Celkem</t>
  </si>
  <si>
    <t>MŠ Jablonec n. N., Hřbitovní 10/3677</t>
  </si>
  <si>
    <t>MŠ Jablonec n. N., Hřbitovní 10/3677 Celkem</t>
  </si>
  <si>
    <t>MŠ Jablonec n. N., Husova 3/1444</t>
  </si>
  <si>
    <t>MŠ Jablonec n. N., Husova 3/1444 Celkem</t>
  </si>
  <si>
    <t xml:space="preserve">MŠ Jablonec n. N., J. Hory 31/4097 </t>
  </si>
  <si>
    <t>MŠ Jablonec n. N., J. Hory 31/4097  Celkem</t>
  </si>
  <si>
    <t>MŠ Jablonec n. N., Jugoslávská 13/1885</t>
  </si>
  <si>
    <t>MŠ Jablonec n. N., Jugoslávská 13/1885 Celkem</t>
  </si>
  <si>
    <t xml:space="preserve">MŠ Jablonec n. N., Lovecká 11/249 </t>
  </si>
  <si>
    <t>MŠ Jablonec n. N., Lovecká 11/249  Celkem</t>
  </si>
  <si>
    <t>MŠ Jablonec n. N., Mechová 10/3645</t>
  </si>
  <si>
    <t>MŠ Jablonec n. N., Mechová 10/3645 Celkem</t>
  </si>
  <si>
    <t xml:space="preserve">MŠ Jablonec n. N., Nová Pasířská 10/3825 </t>
  </si>
  <si>
    <t>MŠ Jablonec n. N., Nová Pasířská 10/3825 Celkem</t>
  </si>
  <si>
    <t xml:space="preserve">MŠ Jablonec n. N., Střelecká 14/1067 </t>
  </si>
  <si>
    <t>MŠ Jablonec n. N., Střelecká 14/1067  Celkem</t>
  </si>
  <si>
    <t>MŠ Jablonec n. N., Švédská 14/3494</t>
  </si>
  <si>
    <t>MŠ Jablonec n. N., Švédská 14/3494 Celkem</t>
  </si>
  <si>
    <t>MŠ Jablonec n. N., Tichá 19/3892</t>
  </si>
  <si>
    <t>MŠ Jablonec n. N., Tichá 19/3892 Celkem</t>
  </si>
  <si>
    <t xml:space="preserve">MŠ Jablonec n. N., Zámecká 10/223 </t>
  </si>
  <si>
    <t>MŠ Jablonec n. N., Zámecká 10/223  Celkem</t>
  </si>
  <si>
    <t>MŠ spec. Jablonec n. N., Palackého 37 Celkem</t>
  </si>
  <si>
    <t>ZŠ Jablonec n. N., 5. května 76</t>
  </si>
  <si>
    <t>ZŠ Jablonec n. N., 5. května 76 Celkem</t>
  </si>
  <si>
    <t>ZŠ Jablonec n. N., Arbesova 30</t>
  </si>
  <si>
    <t>ZŠ Jablonec n. N., Arbesova 30 Celkem</t>
  </si>
  <si>
    <t>ZŠ Jablonec n. N., Liberecká 26</t>
  </si>
  <si>
    <t>ZŠ Jablonec n. N., Liberecká 26 Celkem</t>
  </si>
  <si>
    <t>ZŠ Jablonec n. N., Mozartova 24</t>
  </si>
  <si>
    <t>ZŠ Jablonec n. N., Mozartova 24 Celkem</t>
  </si>
  <si>
    <t>ZŠ Jablonec n. N., Na Šumavě 43</t>
  </si>
  <si>
    <t>ZŠ Jablonec n. N., Na Šumavě 43 Celkem</t>
  </si>
  <si>
    <t>ZŠ Jablonec n. N., Pasířská 72</t>
  </si>
  <si>
    <t>ZŠ Jablonec n. N., Pasířská 72 Celkem</t>
  </si>
  <si>
    <t>ZŠ Jablonec n. N., Pivovarská 15</t>
  </si>
  <si>
    <t>ZŠ Jablonec n. N., Pivovarská 15 Celkem</t>
  </si>
  <si>
    <t>ZŠ Jablonec n. N., Pod Vodárnou 10</t>
  </si>
  <si>
    <t>ZŠ Jablonec n. N., Pod Vodárnou 10 Celkem</t>
  </si>
  <si>
    <t>ZŠ Jablonec n. N., Rychnovská 216</t>
  </si>
  <si>
    <t>ZŠ Jablonec n. N., Rychnovská 216 Celkem</t>
  </si>
  <si>
    <t>ZUŠ Jablonec n. N., Podhorská 47</t>
  </si>
  <si>
    <t>ZUŠ Jablonec n. N., Podhorská 47 Celkem</t>
  </si>
  <si>
    <t>ZŠ a MŠ Janov n. N. 374</t>
  </si>
  <si>
    <t>ZŠ a MŠ Janov n. N. 374 Celkem</t>
  </si>
  <si>
    <t>ZŠ a MŠ Josefův Důl 208</t>
  </si>
  <si>
    <t>ZŠ a MŠ Josefův Důl 208 Celkem</t>
  </si>
  <si>
    <t>MŠ Lučany n. N. 570</t>
  </si>
  <si>
    <t>MŠ Lučany n. N. 570 Celkem</t>
  </si>
  <si>
    <t>ZŠ Lučany n. N. 420</t>
  </si>
  <si>
    <t>ZŠ Lučany n. N. 420 Celkem</t>
  </si>
  <si>
    <t>MŠ Maršovice 81</t>
  </si>
  <si>
    <t>MŠ Maršovice 81 Celkem</t>
  </si>
  <si>
    <t>ZŠ a MŠ Nová Ves n. N. 264</t>
  </si>
  <si>
    <t>ZŠ a MŠ Nová Ves n. N. 264 Celkem</t>
  </si>
  <si>
    <t>MŠ Rádlo 3</t>
  </si>
  <si>
    <t>MŠ Rádlo 3 Celkem</t>
  </si>
  <si>
    <t>ZŠ Rádlo 121</t>
  </si>
  <si>
    <t xml:space="preserve">ZŠ Rádlo 121 </t>
  </si>
  <si>
    <t>ZŠ Rádlo 121 Celkem</t>
  </si>
  <si>
    <t>ZŠ a MŠ Rychnov u Jabl. n. N., Školní 488</t>
  </si>
  <si>
    <t>ZŠ a MŠ Rychnov u Jabl. n. N., Školní 488 Celkem</t>
  </si>
  <si>
    <t>MŠ Tanvald, U Školky 579</t>
  </si>
  <si>
    <t>MŠ Tanvald, U Školky 579 Celkem</t>
  </si>
  <si>
    <t>SVČ Tanvald, Protifašistických boj. 336</t>
  </si>
  <si>
    <t>SVČ Tanvald, Protifašistických boj. 336 Celkem</t>
  </si>
  <si>
    <t>ZŠ a OA Tanvald, Školní 416 Celkem</t>
  </si>
  <si>
    <t>ZŠ Tanvald, Sportovní 576</t>
  </si>
  <si>
    <t>ZŠ Tanvald, Sportovní 576 Celkem</t>
  </si>
  <si>
    <t>ZUŠ Tanvald, Nemocniční 339</t>
  </si>
  <si>
    <t>ZUŠ Tanvald, Nemocniční 339 Celkem</t>
  </si>
  <si>
    <t>ZŠ a MŠ Albrechtice v Jiz. horách 226</t>
  </si>
  <si>
    <t>ZŠ a MŠ Albrechtice v Jiz. horách 226 Celkem</t>
  </si>
  <si>
    <t>ZŠ a MŠ Desná v Jiz. horách, Krkonošská 613</t>
  </si>
  <si>
    <t>ZŠ a MŠ Desná v Jiz. horách, Krkonošská 613 Celkem</t>
  </si>
  <si>
    <t>MŠ Harrachov 419</t>
  </si>
  <si>
    <t>MŠ Harrachov 419 Celkem</t>
  </si>
  <si>
    <t xml:space="preserve">ZŠ Harrachov, Nový Svět 77 </t>
  </si>
  <si>
    <t>ZŠ Harrachov, Nový Svět 77  Celkem</t>
  </si>
  <si>
    <t>ZŠ a MŠ Kořenov 800</t>
  </si>
  <si>
    <t>ZŠ a MŠ Kořenov 800 Celkem</t>
  </si>
  <si>
    <t>MŠ Plavy 24</t>
  </si>
  <si>
    <t>MŠ Plavy 24 Celkem</t>
  </si>
  <si>
    <t>ZŠ Plavy 65</t>
  </si>
  <si>
    <t>ZŠ Plavy 65 Celkem</t>
  </si>
  <si>
    <t>MŠ Smržovka, Havlíčkova 826</t>
  </si>
  <si>
    <t>MŠ Smržovka, Havlíčkova 826 Celkem</t>
  </si>
  <si>
    <t>ZŠ Smržovka, Komenského 964</t>
  </si>
  <si>
    <t>ZŠ Smržovka, Komenského 964 Celkem</t>
  </si>
  <si>
    <t>MŠ Velké Hamry I.621 Celkem</t>
  </si>
  <si>
    <t>ZŠ a MŠ Velké Hamry II.212 Celkem</t>
  </si>
  <si>
    <t>ZŠ a MŠ Zlatá Olešnice 34</t>
  </si>
  <si>
    <t>ZŠ a MŠ Zlatá Olešnice 34 Celkem</t>
  </si>
  <si>
    <t>MŠ  Železný Brod, Na Vápence 766</t>
  </si>
  <si>
    <t>MŠ Železný Brod, Na Vápence 766</t>
  </si>
  <si>
    <t>MŠ  Železný Brod, Na Vápence 766 Celkem</t>
  </si>
  <si>
    <t>MŠ  Železný Brod, Slunečná 327</t>
  </si>
  <si>
    <t>MŠ  Železný Brod, Slunečná 327 Celkem</t>
  </si>
  <si>
    <t>MŠ Železný Brod, Stavbařů 832</t>
  </si>
  <si>
    <t>MŠ Železný Brod, Stavbařů 832 Celkem</t>
  </si>
  <si>
    <t>SVČ Mozaika Železný Brod, Jiráskovo nábřeží 366</t>
  </si>
  <si>
    <t>SVČ Mozaika Železný Brod, Jiráskovo nábřeží 366 Celkem</t>
  </si>
  <si>
    <t>ZŠ Železný Brod, Pelechovská 800</t>
  </si>
  <si>
    <t>ZŠ Železný Brod, Pelechovská 800 Celkem</t>
  </si>
  <si>
    <t>ZŠ Železný Brod, Školní 700</t>
  </si>
  <si>
    <t>ZŠ Železný Brod, Školní 700 Celkem</t>
  </si>
  <si>
    <t>ZUŠ Železný Brod, Koberovská 589</t>
  </si>
  <si>
    <t>ZUŠ Železný Brod, Koberovská 589 Celkem</t>
  </si>
  <si>
    <t>ZŠ Koberovy 1 Celkem</t>
  </si>
  <si>
    <t>MŠ Pěnčín 62</t>
  </si>
  <si>
    <t>MŠ Pěnčín 62 Celkem</t>
  </si>
  <si>
    <t>ZŠ Pěnčín 22, Bratříkov</t>
  </si>
  <si>
    <t>ZŠ Pěnčín 22, Bratříkov Celkem</t>
  </si>
  <si>
    <t>ZŠ a MŠ Skuhrov, Huntířov n. J. 63</t>
  </si>
  <si>
    <t>ZŠ a MŠ Skuhrov, Huntířov n. J. 63 Celkem</t>
  </si>
  <si>
    <t>MŠ Zásada 326</t>
  </si>
  <si>
    <t>MŠ Zásada 326 Celkem</t>
  </si>
  <si>
    <t>ZŠ Zásada 264</t>
  </si>
  <si>
    <t>ZŠ Zásada 264 Celkem</t>
  </si>
  <si>
    <t>DDM Česká Lípa, Škroupovo nám. 138</t>
  </si>
  <si>
    <t>DDM Česká Lípa, Škroupovo nám. 138 Celkem</t>
  </si>
  <si>
    <t>MŠ Česká Lípa,  A.Sovy 1740</t>
  </si>
  <si>
    <t>MŠ Česká Lípa,  A.Sovy 1740 Celkem</t>
  </si>
  <si>
    <t>MŠ Česká Lípa, Arbesova 411</t>
  </si>
  <si>
    <t>MŠ Česká Lípa, Arbesova 411 Celkem</t>
  </si>
  <si>
    <t>MŠ Česká Lípa, Bratří Čapků 2864</t>
  </si>
  <si>
    <t>MŠ Česká Lípa, Bratří Čapků 2864 Celkem</t>
  </si>
  <si>
    <t>MŠ Česká Lípa, Moskevská 2434</t>
  </si>
  <si>
    <t>MŠ Česká Lípa, Moskevská 2434 Celkem</t>
  </si>
  <si>
    <t>MŠ Česká Lípa, Severní 2214</t>
  </si>
  <si>
    <t>MŠ Česká Lípa, Severní 2214 Celkem</t>
  </si>
  <si>
    <t>MŠ Česká Lípa, Svárovská 3315</t>
  </si>
  <si>
    <t>MŠ Česká Lípa, Svárovská 3315 Celkem</t>
  </si>
  <si>
    <t>MŠ Česká Lípa, Zhořelecká 2607</t>
  </si>
  <si>
    <t>MŠ Česká Lípa, Zhořelecká 2607 Celkem</t>
  </si>
  <si>
    <t>ZŠ a MŠ Česká Lípa, Jižní 1903</t>
  </si>
  <si>
    <t>ZŠ a MŠ Česká Lípa, Jižní 1903 Celkem</t>
  </si>
  <si>
    <t>ZŠ Česká Lípa, 28.října 2733</t>
  </si>
  <si>
    <t>ZŠ Česká Lípa, 28.října 2733 Celkem</t>
  </si>
  <si>
    <t>ZŠ Česká Lípa, A. Sovy 3056</t>
  </si>
  <si>
    <t>ZŠ Česká Lípa, A. Sovy 3056 Celkem</t>
  </si>
  <si>
    <t xml:space="preserve">ZŠ Česká Lípa, Mánesova 1526 </t>
  </si>
  <si>
    <t>ZŠ Česká Lípa, Mánesova 1526  Celkem</t>
  </si>
  <si>
    <t>ZŠ Česká Lípa, Partyzánská 1053</t>
  </si>
  <si>
    <t>ZŠ Česká Lípa, Partyzánská 1053 Celkem</t>
  </si>
  <si>
    <t>ZŠ Česká Lípa, Pátova 406</t>
  </si>
  <si>
    <t>ZŠ Česká Lípa, Pátova 406 Celkem</t>
  </si>
  <si>
    <t>ZŠ Česká Lípa, Školní 2520</t>
  </si>
  <si>
    <t>ZŠ Česká Lípa, Školní 2520 Celkem</t>
  </si>
  <si>
    <t>ZŠ Česká Lípa, Šluknovská 2904</t>
  </si>
  <si>
    <t>ZŠ Česká Lípa, Šluknovská 2904 Celkem</t>
  </si>
  <si>
    <t>ZŠ, Prakt. škola a MŠ Česká Lípa, Moskevská 679</t>
  </si>
  <si>
    <t>ZŠ, Prakt. škola a MŠ Česká Lípa, Moskevská 679 Celkem</t>
  </si>
  <si>
    <t>ZUŠ Česká Lípa, Arbesova 2077</t>
  </si>
  <si>
    <t>ZUŠ Česká Lípa, Arbesova 2077 Celkem</t>
  </si>
  <si>
    <t>MŠ Blíževedly 55</t>
  </si>
  <si>
    <t>MŠ Blíževedly 55 Celkem</t>
  </si>
  <si>
    <t>ZŠ a MŠ Brniště 101</t>
  </si>
  <si>
    <t>ZŠ a MŠ Brniště 101 Celkem</t>
  </si>
  <si>
    <t>MŠ Doksy, Libušina 838</t>
  </si>
  <si>
    <t>MŠ Doksy, Libušina 838 Celkem</t>
  </si>
  <si>
    <t>MŠ Doksy, Pražská 836</t>
  </si>
  <si>
    <t>MŠ Doksy, Pražská 836 Celkem</t>
  </si>
  <si>
    <t>ZŠ a MŠ Doksy-Staré Splavy, Jezerní 74</t>
  </si>
  <si>
    <t>ZŠ a MŠ Doksy-Staré Splavy, Jezerní 74 Celkem</t>
  </si>
  <si>
    <t xml:space="preserve">ZŠ Doksy, Valdštejnská 253 </t>
  </si>
  <si>
    <t>ZŠ Doksy, Valdštejnská 253  Celkem</t>
  </si>
  <si>
    <t>ZUŠ Doksy, Sokolská 299</t>
  </si>
  <si>
    <t>ZUŠ Doksy, Sokolská 299 Celkem</t>
  </si>
  <si>
    <t>MŠ Dubá, Luční 28</t>
  </si>
  <si>
    <t>MŠ Dubá, Luční 28 Celkem</t>
  </si>
  <si>
    <t>ZŠ Dubá, Dlouhá 113</t>
  </si>
  <si>
    <t>ZŠ Dubá, Dlouhá 113 Celkem</t>
  </si>
  <si>
    <t>ZŠ a MŠ Dubnice 240</t>
  </si>
  <si>
    <t>ZŠ a MŠ Dubnice 240 Celkem</t>
  </si>
  <si>
    <t>ZŠ a MŠ Holany 45 Celkem</t>
  </si>
  <si>
    <t>ZŠ a MŠ Horní Libchava 196</t>
  </si>
  <si>
    <t>ZŠ a MŠ Horní Libchava 196 Celkem</t>
  </si>
  <si>
    <t>MŠ Horní Police, Křižíkova 183</t>
  </si>
  <si>
    <t>MŠ Horní Police, Křižíkova 183 Celkem</t>
  </si>
  <si>
    <t>ZŠ Horní Police, 9. května 2</t>
  </si>
  <si>
    <t>ZŠ Horní Police, 9. května 2 Celkem</t>
  </si>
  <si>
    <t>ZŠ a MŠ Jestřebí 105</t>
  </si>
  <si>
    <t>ZŠ a MŠ Jestřebí 105 Celkem</t>
  </si>
  <si>
    <t>MŠ Kravaře, Úštěcká 43</t>
  </si>
  <si>
    <t>MŠ Kravaře, Úštěcká 43 Celkem</t>
  </si>
  <si>
    <t>ZŠ Kravaře, Školní 115</t>
  </si>
  <si>
    <t>ZŠ Kravaře, Školní 115 Celkem</t>
  </si>
  <si>
    <t>ZŠ a MŠ Mimoň, Mírová 81 Celkem</t>
  </si>
  <si>
    <t>ZUŠ Mimoň, Mírová 119</t>
  </si>
  <si>
    <t>ZUŠ Mimoň, Mírová 119 Celkem</t>
  </si>
  <si>
    <t>MŠ Noviny pod Ralskem 116</t>
  </si>
  <si>
    <t>MŠ Noviny pod Ralskem 116 Celkem</t>
  </si>
  <si>
    <t>ZŠ a MŠ Nový Oldřichov 86</t>
  </si>
  <si>
    <t>ZŠ a MŠ Nový Oldřichov 86 Celkem</t>
  </si>
  <si>
    <t>ZŠ a MŠ Okna 3</t>
  </si>
  <si>
    <t>ZŠ a MŠ Okna 3 Celkem</t>
  </si>
  <si>
    <t>MŠ Provodín 1</t>
  </si>
  <si>
    <t>MŠ Provodín 1 Celkem</t>
  </si>
  <si>
    <t>ZŠ a MŠ Ralsko-Kuřivody 700</t>
  </si>
  <si>
    <t>ZŠ a MŠ Ralsko-Kuřivody 700 Celkem</t>
  </si>
  <si>
    <t>MŠ Sosnová 49</t>
  </si>
  <si>
    <t>MŠ Sosnová 49 Celkem</t>
  </si>
  <si>
    <t>ZŠ a MŠ Stráž p. R., Pionýrů 141</t>
  </si>
  <si>
    <t>ZŠ a MŠ Stráž p. R., Pionýrů 141 Celkem</t>
  </si>
  <si>
    <t>ZŠ a MŠ Volfartice 81</t>
  </si>
  <si>
    <t>ZŠ a MŠ Volfartice 81 Celkem</t>
  </si>
  <si>
    <t>ZŠ a MŠ Zahrádky u Č. L. 19</t>
  </si>
  <si>
    <t>ZŠ a MŠ Zahrádky u Č. L. 19 Celkem</t>
  </si>
  <si>
    <t>ZŠ a MŠ Zákupy, Školní 347</t>
  </si>
  <si>
    <t>ZŠ a MŠ Zákupy, Školní 347 Celkem</t>
  </si>
  <si>
    <t>ZŠ a MŠ Žandov, Kostelní 200</t>
  </si>
  <si>
    <t>ZŠ a MŠ Žandov, Kostelní 200 Celkem</t>
  </si>
  <si>
    <t>ZUŠ Žandov, Dlouhá 121</t>
  </si>
  <si>
    <t>ZUŠ Žandov, Dlouhá 121 Celkem</t>
  </si>
  <si>
    <t>SUMÁŘ</t>
  </si>
  <si>
    <t xml:space="preserve">PO III </t>
  </si>
  <si>
    <t>LB</t>
  </si>
  <si>
    <t>FR</t>
  </si>
  <si>
    <t>JN</t>
  </si>
  <si>
    <t>TA</t>
  </si>
  <si>
    <t>ŽB</t>
  </si>
  <si>
    <t>ČL</t>
  </si>
  <si>
    <t>NB</t>
  </si>
  <si>
    <t>SM</t>
  </si>
  <si>
    <t>JI</t>
  </si>
  <si>
    <t>TU</t>
  </si>
  <si>
    <t>Celkem</t>
  </si>
  <si>
    <t>kontrolní</t>
  </si>
  <si>
    <t>IČO</t>
  </si>
  <si>
    <t>druh činnosti</t>
  </si>
  <si>
    <t>RED_IZO</t>
  </si>
  <si>
    <t>ICO</t>
  </si>
  <si>
    <t>NIV_CELKEM</t>
  </si>
  <si>
    <t>Platy_CELKEM</t>
  </si>
  <si>
    <t>ODVODY_CELKEM</t>
  </si>
  <si>
    <t>FKSP_CELKEM</t>
  </si>
  <si>
    <t>ZAM_CELKEM</t>
  </si>
  <si>
    <t>Platy</t>
  </si>
  <si>
    <t>OON_CELKEM</t>
  </si>
  <si>
    <t>rozpočet sestavil</t>
  </si>
  <si>
    <t>MŠMT</t>
  </si>
  <si>
    <t>KÚ</t>
  </si>
  <si>
    <t>MŠ Jablonec n. N., Palackého 37</t>
  </si>
  <si>
    <t>OON</t>
  </si>
  <si>
    <t xml:space="preserve">FKSP          </t>
  </si>
  <si>
    <t>převody (platy-dohody)</t>
  </si>
  <si>
    <t>Podpůrná opatření</t>
  </si>
  <si>
    <t>Individuální úpravy</t>
  </si>
  <si>
    <t>Převody do OON</t>
  </si>
  <si>
    <t xml:space="preserve">Dohody </t>
  </si>
  <si>
    <t>Odstupné</t>
  </si>
  <si>
    <t>ODV_UPR</t>
  </si>
  <si>
    <t>FKSP_UPR</t>
  </si>
  <si>
    <t>Úprava NIV celkem</t>
  </si>
  <si>
    <t>NIV_UPR</t>
  </si>
  <si>
    <t>MŠ</t>
  </si>
  <si>
    <t>PO</t>
  </si>
  <si>
    <t>AP spec.tř.</t>
  </si>
  <si>
    <t>ZŠ</t>
  </si>
  <si>
    <t>ZUŠ</t>
  </si>
  <si>
    <t>ŠK</t>
  </si>
  <si>
    <t>SVČ</t>
  </si>
  <si>
    <t xml:space="preserve">PO </t>
  </si>
  <si>
    <t>SŠ</t>
  </si>
  <si>
    <t>AP SŠ</t>
  </si>
  <si>
    <t>DDM Nový Bor, Smetanova 387</t>
  </si>
  <si>
    <t>DDM Nový Bor, Smetanova 387 Celkem</t>
  </si>
  <si>
    <t>MŠ Nový Bor, Svojsíkova 754</t>
  </si>
  <si>
    <t xml:space="preserve">MŠ </t>
  </si>
  <si>
    <t>MŠ Nový Bor, Svojsíkova 754 Celkem</t>
  </si>
  <si>
    <t>600074943</t>
  </si>
  <si>
    <t>ZŠ Nový Bor, B. Němcové 539</t>
  </si>
  <si>
    <t xml:space="preserve">ZŠ </t>
  </si>
  <si>
    <t xml:space="preserve">ZŠ Nový Bor, B. Němcové 539 </t>
  </si>
  <si>
    <t>ZŠ Nový Bor, B. Němcové 539 Celkem</t>
  </si>
  <si>
    <t>ZŠ Nový Bor, Gen. Svobody 114 Celkem</t>
  </si>
  <si>
    <t>ZŠ Nový Bor, nám. Míru 128</t>
  </si>
  <si>
    <t>ZŠ Nový Bor, nám. Míru 128 Celkem</t>
  </si>
  <si>
    <t>ZŠ praktická, Nový Bor, nám. Míru 104 Celkem</t>
  </si>
  <si>
    <t>ZUŠ Nový Bor, Křižíkova 301</t>
  </si>
  <si>
    <t>ZUŠ Nový Bor, Křižíkova 301 Celkem</t>
  </si>
  <si>
    <t>DDM Cvikováček, ČSLA 195/I, Cvikov</t>
  </si>
  <si>
    <t>DDM Cvikováček, ČSLA 195/I, Cvikov Celkem</t>
  </si>
  <si>
    <t>MŠ Cvikov, Jiráskova 88/I</t>
  </si>
  <si>
    <t>MŠ Cvikov, Jiráskova 88/I Celkem</t>
  </si>
  <si>
    <t>ZŠ  Cvikov, Sad 5. května 130/I</t>
  </si>
  <si>
    <t xml:space="preserve">ZŠ  </t>
  </si>
  <si>
    <t>ZŠ Cvikov, Sad 5. května 130/I</t>
  </si>
  <si>
    <t>ZŠ Cvikov, Sad 5. května 130/I Celkem</t>
  </si>
  <si>
    <t>ZUŠ Cvikov, Nerudova 496/I</t>
  </si>
  <si>
    <t>ZUŠ Cvikov, Nerudova 496/I Celkem</t>
  </si>
  <si>
    <t>ZŠ a MŠ Kamenický Šenov, nám. Míru 616</t>
  </si>
  <si>
    <t>ZŠ a MŠ Kamenický Šenov, nám. Míru 616 Celkem</t>
  </si>
  <si>
    <t>ZŠ a MŠ Kamenický Šenov-Prácheň 126</t>
  </si>
  <si>
    <t xml:space="preserve">MŠ  </t>
  </si>
  <si>
    <t>ZŠ a MŠ Kamenický Šenov-Prácheň 126 Celkem</t>
  </si>
  <si>
    <t>ZŠ a MŠ Kunratice u Cvikova 255</t>
  </si>
  <si>
    <t>ZŠ a MŠ Kunratice u Cvikova 255 Celkem</t>
  </si>
  <si>
    <t xml:space="preserve">ZŠ a MŠ Okrouhlá 11 </t>
  </si>
  <si>
    <t>ZŠ a MŠ Okrouhlá 11  Celkem</t>
  </si>
  <si>
    <t>ZŠ a MŠ Polevsko 167</t>
  </si>
  <si>
    <t>ZŠ a MŠ Polevsko 167 Celkem</t>
  </si>
  <si>
    <t>ZŠ a MŠ Prysk, Dolní Prysk 56</t>
  </si>
  <si>
    <t>ZŠ a MŠ Prysk, Dolní Prysk 56 Celkem</t>
  </si>
  <si>
    <t>ZŠ a MŠ Skalice u Č. Lípy 264</t>
  </si>
  <si>
    <t>ZŠ a MŠ Skalice u Č. Lípy 264 Celkem</t>
  </si>
  <si>
    <t>ZŠ a MŠ Sloup v Čechách 81</t>
  </si>
  <si>
    <t>ZŠ a MŠ Sloup v Čechách 81 Celkem</t>
  </si>
  <si>
    <t>MŠ Svor 208</t>
  </si>
  <si>
    <t>MŠ Svor 208 Celkem</t>
  </si>
  <si>
    <t>ZŠ Svor 242</t>
  </si>
  <si>
    <t>ZŠ Svor 242 Celkem</t>
  </si>
  <si>
    <t>MŠ Semily, Na Olešce 433</t>
  </si>
  <si>
    <t>MŠ Semily, Na Olešce 433 Celkem</t>
  </si>
  <si>
    <t>MŠ Semily, Pekárenská 468</t>
  </si>
  <si>
    <t>MŠ Semily, Pekárenská 468 Celkem</t>
  </si>
  <si>
    <t>MŠ Semily, Pod Vartou 609 Celkem</t>
  </si>
  <si>
    <t>SVČ Semily, Tyršova 380</t>
  </si>
  <si>
    <t>SVČ Semily, Tyršova 380 Celkem</t>
  </si>
  <si>
    <t>ZŠ a SŠ Semily, Tyršova 485</t>
  </si>
  <si>
    <t>ZŠ a SŠ Semily, Tyršova 485 Celkem</t>
  </si>
  <si>
    <t>ZŠ praktická a ZŠ speciální Semily, Jizerská 564</t>
  </si>
  <si>
    <t>ZŠ praktická a ZŠ speciální Semily, Jizerská 564 Celkem</t>
  </si>
  <si>
    <t>ZŠ Semily, Jizerská 564</t>
  </si>
  <si>
    <t>ZŠ Semily, Jizerská 564 Celkem</t>
  </si>
  <si>
    <t>ZŠ Semily, Nad Špejcharem 574</t>
  </si>
  <si>
    <t>ZŠ Semily, Nad Špejcharem 574 Celkem</t>
  </si>
  <si>
    <t>ZUŠ Semily, Komenského nám. 148</t>
  </si>
  <si>
    <t>ZUŠ Semily, Komenského nám. 148 Celkem</t>
  </si>
  <si>
    <t>ZŠ a MŠ Benešov u Semil 193</t>
  </si>
  <si>
    <t>ZŠ a MŠ Benešov u Semil 193 Celkem</t>
  </si>
  <si>
    <t>ZŠ a MŠ Bozkov 40</t>
  </si>
  <si>
    <t>ZŠ a MŠ Bozkov 40 Celkem</t>
  </si>
  <si>
    <t>ZŠ a MŠ Háje n. J. - Loukov 45</t>
  </si>
  <si>
    <t>ZŠ a MŠ Háje n. J. - Loukov 45 Celkem</t>
  </si>
  <si>
    <t>ZŠ a MŠ Chuchelna 50</t>
  </si>
  <si>
    <t>ZŠ a MŠ Chuchelna 50 Celkem</t>
  </si>
  <si>
    <t>ZŠ a MŠ Jesenný 221</t>
  </si>
  <si>
    <t>ZŠ a MŠ Jesenný 221 Celkem</t>
  </si>
  <si>
    <t>MŠ Košťálov 201</t>
  </si>
  <si>
    <t>MŠ Košťálov 201 Celkem</t>
  </si>
  <si>
    <t xml:space="preserve">ZŠ Košťálov 128 </t>
  </si>
  <si>
    <t>ZŠ Košťálov 128  Celkem</t>
  </si>
  <si>
    <t>MŠ Libštát 212</t>
  </si>
  <si>
    <t>MŠ Libštát 212 Celkem</t>
  </si>
  <si>
    <t>ZŠ Libštát 17</t>
  </si>
  <si>
    <t>ZŠ Libštát 17 Celkem</t>
  </si>
  <si>
    <t>SVČ  Lomnice n. P., Komenského 1037</t>
  </si>
  <si>
    <t xml:space="preserve">SVČ </t>
  </si>
  <si>
    <t>SVČ  Lomnice n. P., Komenského 1037 Celkem</t>
  </si>
  <si>
    <t>MŠ Lomnice n. P., Bezručova 1534</t>
  </si>
  <si>
    <t>MŠ Lomnice n. P., Bezručova 1534 Celkem</t>
  </si>
  <si>
    <t>MŠ Lomnice n. P., Josefa Kábrta 209</t>
  </si>
  <si>
    <t>MŠ Lomnice n. P., Josefa Kábrta 209 Celkem</t>
  </si>
  <si>
    <t>ZŠ Lomnice n. P.,  Školní náměstí 1000</t>
  </si>
  <si>
    <t>ZŠ Lomnice n. P.,  Školní náměstí 1000 Celkem</t>
  </si>
  <si>
    <t xml:space="preserve">ZŠ praktická a ZŠ spec. Lomnice n. P., Školní náměstí 1000 </t>
  </si>
  <si>
    <t>ZŠ praktická a ZŠ spec. Lomnice n. P., Školní náměstí 1000  Celkem</t>
  </si>
  <si>
    <t>ZUŠ Lomnice n. P., J. J. Fučíka 61</t>
  </si>
  <si>
    <t xml:space="preserve">ZUŠ </t>
  </si>
  <si>
    <t>ZUŠ Lomnice n. P., J. J. Fučíka 61 Celkem</t>
  </si>
  <si>
    <t>ZŠ a MŠ Nová Ves n. P. 250</t>
  </si>
  <si>
    <t>ZŠ a MŠ Nová Ves n. P. 250 Celkem</t>
  </si>
  <si>
    <t>ZŠ a MŠ Slaná 68</t>
  </si>
  <si>
    <t>ZŠ a MŠ Slaná 68 Celkem</t>
  </si>
  <si>
    <t>ZŠ a MŠ Stružinec 102</t>
  </si>
  <si>
    <t>ZŠ a MŠ Stružinec 102 Celkem</t>
  </si>
  <si>
    <t>MŠ Vysoké n. J., V. Metelky 323</t>
  </si>
  <si>
    <t>MŠ Vysoké n. J., V. Metelky 323 Celkem</t>
  </si>
  <si>
    <t>ZŠ Vysoké n. J., nám. Dr. K.Kramáře 124</t>
  </si>
  <si>
    <t>ZŠ Vysoké n. J., nám. Dr. K.Kramáře 124 Celkem</t>
  </si>
  <si>
    <t>MŠ Záhoří - Pipice 33</t>
  </si>
  <si>
    <t>MŠ Záhoří - Pipice 33 Celkem</t>
  </si>
  <si>
    <t>ZŠ Jilemnice, Jana Harracha 97</t>
  </si>
  <si>
    <t>ZŠ Jilemnice, Jana Harracha 97 Celkem</t>
  </si>
  <si>
    <t>ZŠ Jilemnice, Komenského 288</t>
  </si>
  <si>
    <t xml:space="preserve">ŠK </t>
  </si>
  <si>
    <t>ZŠ Jilemnice, Komenského 288 Celkem</t>
  </si>
  <si>
    <t>ZUŠ Jilemnice, Valdštejnská 216</t>
  </si>
  <si>
    <t>ZUŠ Jilemnice, Valdštejnská 216 Celkem</t>
  </si>
  <si>
    <t>ZŠ a MŠ Čistá u Horek 236</t>
  </si>
  <si>
    <t>ZŠ a MŠ Čistá u Horek 236 Celkem</t>
  </si>
  <si>
    <t>ZŠ a MŠ Horní Branná 257</t>
  </si>
  <si>
    <t>ZŠ a MŠ Horní Branná 257 Celkem</t>
  </si>
  <si>
    <t>ZŠ, MŠ a ZUŠ Jablonec n. J., Školní 370</t>
  </si>
  <si>
    <t>ZŠ, MŠ a ZUŠ Jablonec n. J., Školní 370 Celkem</t>
  </si>
  <si>
    <t>MŠ Kruh u Jilemnice 165</t>
  </si>
  <si>
    <t>MŠ Kruh u Jilemnice 165 Celkem</t>
  </si>
  <si>
    <t>MŠ Levínská Olešnice 151</t>
  </si>
  <si>
    <t>MŠ Levínská Olešnice 151 Celkem</t>
  </si>
  <si>
    <t>ZŠ a MŠ Martinice v Krkonoších 68</t>
  </si>
  <si>
    <t>ZŠ a MŠ Martinice v Krkonoších 68 Celkem</t>
  </si>
  <si>
    <t>ZŠ a MŠ Mříčná 191</t>
  </si>
  <si>
    <t>ZŠ a MŠ Mříčná 191 Celkem</t>
  </si>
  <si>
    <t>MŠ Paseky n. J. 264</t>
  </si>
  <si>
    <t>MŠ Paseky n. J. 264 Celkem</t>
  </si>
  <si>
    <t>MŠ Poniklá 303</t>
  </si>
  <si>
    <t>MŠ Poniklá 303 Celkem</t>
  </si>
  <si>
    <t xml:space="preserve">ZŠ Poniklá 148 </t>
  </si>
  <si>
    <t>ZŠ Poniklá 148  Celkem</t>
  </si>
  <si>
    <t>MŠ Rokytnice n. J., Horní Rokytnice 555</t>
  </si>
  <si>
    <t>MŠ Rokytnice n. J., Horní Rokytnice 555 Celkem</t>
  </si>
  <si>
    <t>ZŠ a MŠ Roztoky u Jilemnice 190</t>
  </si>
  <si>
    <t>ZŠ a MŠ Roztoky u Jilemnice 190 Celkem</t>
  </si>
  <si>
    <t>ZŠ a MŠ Studenec 367</t>
  </si>
  <si>
    <t xml:space="preserve"> ŠK</t>
  </si>
  <si>
    <t>ZŠ a MŠ Studenec 367 Celkem</t>
  </si>
  <si>
    <t>MŠ Víchová n. J. 197</t>
  </si>
  <si>
    <t>MŠ Víchová n. J. 197 Celkem</t>
  </si>
  <si>
    <t>ZŠ Víchová n. J. 140</t>
  </si>
  <si>
    <t>ZŠ Víchová n. J. 140 Celkem</t>
  </si>
  <si>
    <t>ZŠ a MŠ Vítkovice v Krkonoších 28</t>
  </si>
  <si>
    <t>ZŠ a MŠ Vítkovice v Krkonoších 28 Celkem</t>
  </si>
  <si>
    <t>MŠ a ZŠ Turnov, Kosmonautů 1641</t>
  </si>
  <si>
    <t>MŠ a ZŠ Turnov, Kosmonautů 1641 Celkem</t>
  </si>
  <si>
    <t>MŠ Turnov, 28. října 757</t>
  </si>
  <si>
    <t>MŠ Turnov, 28. října 757 Celkem</t>
  </si>
  <si>
    <t>MŠ Turnov, Bezručova 590</t>
  </si>
  <si>
    <t>MŠ Turnov, Bezručova 590 Celkem</t>
  </si>
  <si>
    <t>MŠ Turnov, Hruborohozecká 405</t>
  </si>
  <si>
    <t>MŠ Turnov, Hruborohozecká 405 Celkem</t>
  </si>
  <si>
    <t>MŠ Turnov, J. Palacha 1931</t>
  </si>
  <si>
    <t>MŠ Turnov, J. Palacha 1931 Celkem</t>
  </si>
  <si>
    <t>MŠ Turnov, U školy 85</t>
  </si>
  <si>
    <t>MŠ Turnov, U školy 85 Celkem</t>
  </si>
  <si>
    <t>MŠ Turnov, Zborovská 914</t>
  </si>
  <si>
    <t>MŠ Turnov, Zborovská 914 Celkem</t>
  </si>
  <si>
    <t>SVČ Turnov, Husova 77</t>
  </si>
  <si>
    <t>SVČ Turnov, Husova 77 Celkem</t>
  </si>
  <si>
    <t>ZŠ Turnov, 28.října 18</t>
  </si>
  <si>
    <t>ZŠ Turnov, 28.října 18 Celkem</t>
  </si>
  <si>
    <t>ZŠ Turnov, Skálova 600</t>
  </si>
  <si>
    <t>ZŠ Turnov, Skálova 600 Celkem</t>
  </si>
  <si>
    <t>ZŠ Turnov, U školy 56</t>
  </si>
  <si>
    <t>ZŠ Turnov, U školy 56 Celkem</t>
  </si>
  <si>
    <t>ZŠ Turnov, Zborovská 519</t>
  </si>
  <si>
    <t>ZŠ Turnov, Zborovská 519 Celkem</t>
  </si>
  <si>
    <t>ZŠ Turnov, Žižkova 518</t>
  </si>
  <si>
    <t>ZŠ Turnov, Žižkova 518 Celkem</t>
  </si>
  <si>
    <t>ZUŠ Turnov, nám.Českého ráje 5</t>
  </si>
  <si>
    <t>ZUŠ Turnov, nám.Českého ráje 5 Celkem</t>
  </si>
  <si>
    <t>ZŠ a MŠ Hrubá Skála, Doubravice 61</t>
  </si>
  <si>
    <t>ZŠ a MŠ Hrubá Skála, Doubravice 61 Celkem</t>
  </si>
  <si>
    <t>MŠ Jenišovice 67</t>
  </si>
  <si>
    <t>MŠ Jenišovice 67 Celkem</t>
  </si>
  <si>
    <t>ZŠ Jenišovice 180</t>
  </si>
  <si>
    <t>ZŠ Jenišovice 180 Celkem</t>
  </si>
  <si>
    <t>MŠ Sedmihorky 32</t>
  </si>
  <si>
    <t>MŠ Sedmihorky 12 Celkem</t>
  </si>
  <si>
    <t>ZŠ Kobyly 31</t>
  </si>
  <si>
    <t>ZŠ Kobyly 31 Celkem</t>
  </si>
  <si>
    <t>ZŠ a MŠ Malá Skála 60</t>
  </si>
  <si>
    <t>ZŠ a MŠ Malá Skála 60 Celkem</t>
  </si>
  <si>
    <t>MŠ Mírová p. K., Chutnovka 56</t>
  </si>
  <si>
    <t>MŠ Mírová p. K., Chutnovka 56 Celkem</t>
  </si>
  <si>
    <t>ZŠ Mírová p. K., Bělá 31</t>
  </si>
  <si>
    <t>ZŠ Mírová p. K., Bělá 31 Celkem</t>
  </si>
  <si>
    <t>MŠ Ohrazenice 92</t>
  </si>
  <si>
    <t>MŠ Ohrazenice 92 Celkem</t>
  </si>
  <si>
    <t>ZŠ Ohrazenice 88</t>
  </si>
  <si>
    <t>ZŠ Ohrazenice 88 Celkem</t>
  </si>
  <si>
    <t>MŠ Olešnice 52</t>
  </si>
  <si>
    <t>MŠ Olešnice 52 Celkem</t>
  </si>
  <si>
    <t>MŠ Paceřice 100</t>
  </si>
  <si>
    <t>MŠ Paceřice 100 Celkem</t>
  </si>
  <si>
    <t>ZŠ a MŠ Pěnčín 17</t>
  </si>
  <si>
    <t>ZŠ a MŠ Pěnčín 17 Celkem</t>
  </si>
  <si>
    <t>MŠ Přepeře 229</t>
  </si>
  <si>
    <t>MŠ Přepeře 229 Celkem</t>
  </si>
  <si>
    <t xml:space="preserve">ZŠ Přepeře 47         </t>
  </si>
  <si>
    <t>ZŠ Přepeře 47          Celkem</t>
  </si>
  <si>
    <t>MŠ Příšovice 162 Celkem</t>
  </si>
  <si>
    <t>ZŠ Příšovice 178 Celkem</t>
  </si>
  <si>
    <t>MŠ Rovensko p. T., Revoluční 440</t>
  </si>
  <si>
    <t>MŠ Rovensko p. T., Revoluční 440 Celkem</t>
  </si>
  <si>
    <t>ZŠ Rovensko p. T., Revoluční 413</t>
  </si>
  <si>
    <t>ZŠ Rovensko p. T., Revoluční 413 Celkem</t>
  </si>
  <si>
    <t>ZŠ a MŠ Svijanský Újezd 78</t>
  </si>
  <si>
    <t>ZŠ a MŠ Svijanský Újezd 78 Celkem</t>
  </si>
  <si>
    <t>ZŠ Radostín 19, Sychrov</t>
  </si>
  <si>
    <t>ZŠ Radostín 19, Sychrov Celkem</t>
  </si>
  <si>
    <t>ZŠ a MŠ Tatobity 74</t>
  </si>
  <si>
    <t>ZŠ a MŠ Tatobity 74 Celkem</t>
  </si>
  <si>
    <t>ZŠ a MŠ Všeň 9</t>
  </si>
  <si>
    <t>ZŠ a MŠ Všeň 9 Celkem</t>
  </si>
  <si>
    <t>ZŠ spec.</t>
  </si>
  <si>
    <t>č. KÚ</t>
  </si>
  <si>
    <t>RED IZO</t>
  </si>
  <si>
    <t>por</t>
  </si>
  <si>
    <t>c_KU</t>
  </si>
  <si>
    <t>Zkr_nazev</t>
  </si>
  <si>
    <t>druh_cinnosti</t>
  </si>
  <si>
    <t xml:space="preserve">DDM Liberec, Riegrova 1278/16 </t>
  </si>
  <si>
    <t>DDM Liberec, Riegrova 1278/16  Celkem</t>
  </si>
  <si>
    <t>MŠ Liberec, Aloisina výšina 645/55</t>
  </si>
  <si>
    <t>MŠ Liberec, Aloisina výšina 645/55 Celkem</t>
  </si>
  <si>
    <t>MŠ Liberec, Bezová 274/1</t>
  </si>
  <si>
    <t>MŠ Liberec, Bezová 274/1 Celkem</t>
  </si>
  <si>
    <t>MŠ Liberec, Broumovská 840/7</t>
  </si>
  <si>
    <t>MŠ Liberec, Broumovská 840/7 Celkem</t>
  </si>
  <si>
    <t>MŠ Liberec, Březinova 389/8</t>
  </si>
  <si>
    <t>MŠ Liberec, Březinova 389/8 Celkem</t>
  </si>
  <si>
    <t>MŠ Liberec, Burianova 972/2</t>
  </si>
  <si>
    <t>MŠ Liberec, Burianova 972/2 Celkem</t>
  </si>
  <si>
    <t>MŠ Liberec, Dělnická 831/7</t>
  </si>
  <si>
    <t>MŠ Liberec, Dělnická 831/7 Celkem</t>
  </si>
  <si>
    <t>MŠ Liberec, Dětská 461</t>
  </si>
  <si>
    <t>MŠ Liberec, Dětská 461 Celkem</t>
  </si>
  <si>
    <t>MŠ Liberec, Gagarinova 788/9</t>
  </si>
  <si>
    <t>MŠ Liberec, Gagarinova 788/9 Celkem</t>
  </si>
  <si>
    <t>MŠ Liberec, Horská 166/27</t>
  </si>
  <si>
    <t>MŠ Liberec, Horská 166/27 Celkem</t>
  </si>
  <si>
    <t>MŠ Liberec, Husova 184/72</t>
  </si>
  <si>
    <t>MŠ Liberec, Husova 184/72 Celkem</t>
  </si>
  <si>
    <t>MŠ Liberec, Jabloňová 446/29</t>
  </si>
  <si>
    <t>MŠ Liberec, Jabloňová 446/29 Celkem</t>
  </si>
  <si>
    <t>MŠ Liberec, Jeřmanická 487/27</t>
  </si>
  <si>
    <t>MŠ Liberec, Jeřmanická 487/27 Celkem</t>
  </si>
  <si>
    <t>MŠ Liberec, Jugoslávská 128/1</t>
  </si>
  <si>
    <t>MŠ Liberec, Jugoslávská 128/1 Celkem</t>
  </si>
  <si>
    <t>MŠ Liberec, Kaplického 386</t>
  </si>
  <si>
    <t>MŠ Liberec, Kaplického 386 Celkem</t>
  </si>
  <si>
    <t>MŠ Liberec, Klášterní 149/16</t>
  </si>
  <si>
    <t>MŠ Liberec, Klášterní 149/16 Celkem</t>
  </si>
  <si>
    <t>MŠ Liberec, Klášterní 466/4</t>
  </si>
  <si>
    <t>MŠ Liberec, Klášterní 466/4 Celkem</t>
  </si>
  <si>
    <t>MŠ Liberec, Matoušova 468/12</t>
  </si>
  <si>
    <t>MŠ Liberec, Matoušova 468/12 Celkem</t>
  </si>
  <si>
    <t>MŠ Liberec, Na Pískovně 761/3</t>
  </si>
  <si>
    <t>MŠ Liberec, Na Pískovně 761/3 Celkem</t>
  </si>
  <si>
    <t>MŠ Liberec, Nezvalova 661/20</t>
  </si>
  <si>
    <t>MŠ Liberec, Nezvalova 661/20 Celkem</t>
  </si>
  <si>
    <t>MŠ Liberec, Oldřichova 836/5</t>
  </si>
  <si>
    <t>MŠ Liberec, Oldřichova 836/5 Celkem</t>
  </si>
  <si>
    <t>MŠ Liberec, Purkyňova 458/19</t>
  </si>
  <si>
    <t>MŠ Liberec, Purkyňova 458/19 Celkem</t>
  </si>
  <si>
    <t>MŠ Liberec, Strakonická 211/12</t>
  </si>
  <si>
    <t>MŠ Liberec, Strakonická 211/12 Celkem</t>
  </si>
  <si>
    <t>MŠ Liberec, Stromovka 285/1</t>
  </si>
  <si>
    <t>MŠ Liberec, Stromovka 285/1 Celkem</t>
  </si>
  <si>
    <t>MŠ Liberec, Školní vršek 503/3</t>
  </si>
  <si>
    <t>MŠ Liberec, Školní vršek 503/3 Celkem</t>
  </si>
  <si>
    <t>MŠ Liberec, Truhlářská 340/7</t>
  </si>
  <si>
    <t>MŠ Liberec, Truhlářská 340/7 Celkem</t>
  </si>
  <si>
    <t>MŠ Liberec, U Školky 67</t>
  </si>
  <si>
    <t>MŠ Liberec, U Školky 67 Celkem</t>
  </si>
  <si>
    <t>MŠ Liberec, Vzdušná 509/20</t>
  </si>
  <si>
    <t>MŠ Liberec, Vzdušná 509/20 Celkem</t>
  </si>
  <si>
    <t>MŠ Liberec, Žitavská 122/68</t>
  </si>
  <si>
    <t>MŠ Liberec, Žitavská 122/68 Celkem</t>
  </si>
  <si>
    <t>MŠ Liberec, Žitná 832/19</t>
  </si>
  <si>
    <t>MŠ Liberec, Žitná 832/19 Celkem</t>
  </si>
  <si>
    <t>ZŠ a MŠ Liberec, Proboštská 38/6</t>
  </si>
  <si>
    <t>ZŠ a MŠ Liberec, Proboštská 38/6 Celkem</t>
  </si>
  <si>
    <t>ZŠ a ZUŠ Liberec, Jabloňová 564/43</t>
  </si>
  <si>
    <t>ZŠ a ZUŠ Liberec, Jabloňová 564/43 Celkem</t>
  </si>
  <si>
    <t>ZŠ Liberec, Aloisina výšina 642</t>
  </si>
  <si>
    <t>ZŠ Liberec, Aloisina výšina 642 Celkem</t>
  </si>
  <si>
    <t>ZŠ Liberec, Broumovská 847/7</t>
  </si>
  <si>
    <t>ZŠ Liberec, Broumovská 847/7 Celkem</t>
  </si>
  <si>
    <t>ZŠ Liberec, Česká 354</t>
  </si>
  <si>
    <t>ZŠ Liberec, Česká 354 Celkem</t>
  </si>
  <si>
    <t>ZŠ Liberec, Dobiášova 851/5</t>
  </si>
  <si>
    <t>ZŠ Liberec, Dobiášova 851/5 Celkem</t>
  </si>
  <si>
    <t>ZŠ Liberec, Husova 142/44</t>
  </si>
  <si>
    <t>ZŠ Liberec, Husova 142/44 Celkem</t>
  </si>
  <si>
    <t>ZŠ Liberec, Ještědská 354/88</t>
  </si>
  <si>
    <t>ZŠ Liberec, Ještědská 354/88 Celkem</t>
  </si>
  <si>
    <t>ZŠ Liberec, Kaplického 384</t>
  </si>
  <si>
    <t>ZŠ Liberec, Kaplického 384 Celkem</t>
  </si>
  <si>
    <t>ZŠ a MŠ Liberec, Křížanská 80</t>
  </si>
  <si>
    <t>ZŠ a MŠ Liberec, Křížanská 80 Celkem</t>
  </si>
  <si>
    <t>ZŠ Liberec, Lesní 575/12</t>
  </si>
  <si>
    <t>ZŠ Liberec, Lesní 575/12 Celkem</t>
  </si>
  <si>
    <t>ZŠ Liberec, Na Výběžku 118</t>
  </si>
  <si>
    <t>ZŠ Liberec, Na Výběžku 118 Celkem</t>
  </si>
  <si>
    <t>ZŠ Liberec, Nám. Míru 212/2</t>
  </si>
  <si>
    <t>ZŠ Liberec, Nám. Míru 212/2 Celkem</t>
  </si>
  <si>
    <t>ZŠ Liberec, Oblačná 101/15</t>
  </si>
  <si>
    <t>ZŠ Liberec, Oblačná 101/15 Celkem</t>
  </si>
  <si>
    <t>ZŠ Liberec, Sokolovská 328</t>
  </si>
  <si>
    <t>ZŠ Liberec, Sokolovská 328 Celkem</t>
  </si>
  <si>
    <t>ZŠ Liberec, Švermova 403/40</t>
  </si>
  <si>
    <t>ZŠ Liberec, Švermova 403/40 Celkem</t>
  </si>
  <si>
    <t>ZŠ Liberec, U Soudu 369/8</t>
  </si>
  <si>
    <t>ZŠ Liberec, U Soudu 369/8 Celkem</t>
  </si>
  <si>
    <t>ZŠ Liberec, U Školy 222/6</t>
  </si>
  <si>
    <t>ZŠ Liberec, U Školy 222/6 Celkem</t>
  </si>
  <si>
    <t>ZŠ Liberec, ul. 5. května 64/49</t>
  </si>
  <si>
    <t>ZŠ Liberec, ul. 5. května 64/49 Celkem</t>
  </si>
  <si>
    <t>ZŠ Liberec, Vrchlického 262/17</t>
  </si>
  <si>
    <t>ZŠ Liberec, Vrchlického 262/17 Celkem</t>
  </si>
  <si>
    <t>ZŠ, Liberec, Orlí 140/7</t>
  </si>
  <si>
    <t>ZŠ, Liberec, Orlí 140/7 Celkem</t>
  </si>
  <si>
    <t>ZUŠ Liberec, Frýdlantská 1359</t>
  </si>
  <si>
    <t>ZUŠ Liberec, Frýdlantská 1359 Celkem</t>
  </si>
  <si>
    <t>MŠ Liberec, Skloněná 1414</t>
  </si>
  <si>
    <t>MŠ Liberec, Skloněná 1414 Celkem</t>
  </si>
  <si>
    <t>MŠ Liberec, Východní 270</t>
  </si>
  <si>
    <t>MŠ Liberec, Východní 270 Celkem</t>
  </si>
  <si>
    <t>ZŠ Liberec, Nad Školou 278</t>
  </si>
  <si>
    <t>ZŠ Liberec, Nad Školou 278 Celkem</t>
  </si>
  <si>
    <t>MŠ Bílá 76</t>
  </si>
  <si>
    <t>MŠ Bílá 76 Celkem</t>
  </si>
  <si>
    <t>ZŠ a MŠ Bílý Kostel n. N. 227</t>
  </si>
  <si>
    <t>ZŠ a MŠ Bílý Kostel n. N. 227 Celkem</t>
  </si>
  <si>
    <t>MŠ Český Dub, Kostelní 4/IV</t>
  </si>
  <si>
    <t>MŠ Český Dub, Kostelní 4/IV Celkem</t>
  </si>
  <si>
    <t>ZŠ Český Dub, Komenského 46/I</t>
  </si>
  <si>
    <t>ZŠ Český Dub, Komenského 46/I Celkem</t>
  </si>
  <si>
    <t>ZUŠ Český Dub, Komenského 46/I.</t>
  </si>
  <si>
    <t>ZUŠ Český Dub, Komenského 46/I. Celkem</t>
  </si>
  <si>
    <t>ZŠ a MŠ Dlouhý Most 102</t>
  </si>
  <si>
    <t>ZŠ a MŠ Dlouhý Most 102 Celkem</t>
  </si>
  <si>
    <t>ZŠ a MŠ Hlavice 3</t>
  </si>
  <si>
    <t>ZŠ a MŠ Hlavice 3 Celkem</t>
  </si>
  <si>
    <t>MŠ Hodkovice n. M., Podlesí 560</t>
  </si>
  <si>
    <t>MŠ Hodkovice n. M., Podlesí 560 Celkem</t>
  </si>
  <si>
    <t>ZŠ Hodkovice n. M., J.A. Komenského 467</t>
  </si>
  <si>
    <t>ZŠ Hodkovice n. M., J.A. Komenského 467 Celkem</t>
  </si>
  <si>
    <t>DDM Hrádek n. N., Žitavská 260</t>
  </si>
  <si>
    <t>DDM Hrádek n. N., Žitavská 260 Celkem</t>
  </si>
  <si>
    <t>MŠ Hrádek n. N. - Donín, Rybářská 36</t>
  </si>
  <si>
    <t>MŠ Hrádek n. N. - Donín, Rybářská 36 Celkem</t>
  </si>
  <si>
    <t>MŠ Hrádek n. N., Liberecká 607</t>
  </si>
  <si>
    <t>MŠ Hrádek n. N., Liberecká 607 Celkem</t>
  </si>
  <si>
    <t>MŠ Hrádek n. N., Oldřichovská 462</t>
  </si>
  <si>
    <t>MŠ Hrádek n. N., Oldřichovská 462 Celkem</t>
  </si>
  <si>
    <t>ZŠ a MŠ Hrádek n. N., Hartavská 220</t>
  </si>
  <si>
    <t>ZŠ a MŠ Hrádek n. N., Hartavská 220 Celkem</t>
  </si>
  <si>
    <t>ZŠ Hrádek n. N., Donín 244</t>
  </si>
  <si>
    <t>ZŠ Hrádek n. N., Donín 244 Celkem</t>
  </si>
  <si>
    <t>ZŠ Hrádek n. N., Školní 325</t>
  </si>
  <si>
    <t>ZŠ Hrádek n. N., Školní 325 Celkem</t>
  </si>
  <si>
    <t>ZŠ a MŠ Chotyně 79</t>
  </si>
  <si>
    <t>ZŠ a MŠ Chotyně 79 Celkem</t>
  </si>
  <si>
    <t>MŠ Chrastava, Revoluční 488</t>
  </si>
  <si>
    <t>MŠ Chrastava, Revoluční 488 Celkem</t>
  </si>
  <si>
    <t>ZŠ a MŠ Chrastava, Vítkov 69</t>
  </si>
  <si>
    <t>ZŠ a MŠ Chrastava, Vítkov 69 Celkem</t>
  </si>
  <si>
    <t>ZŠ Chrastava, nám. 1.máje 228</t>
  </si>
  <si>
    <t>ZŠ Chrastava, nám. 1.máje 228 Celkem</t>
  </si>
  <si>
    <t>ZŠ a ZUŠ Jablonné v Podj., U Školy 98</t>
  </si>
  <si>
    <t>ZŠ a ZUŠ Jablonné v Podj., U Školy 98 Celkem</t>
  </si>
  <si>
    <t>ZŠ a MŠ Mníšek 198</t>
  </si>
  <si>
    <t>ZŠ a MŠ Mníšek 198 Celkem</t>
  </si>
  <si>
    <t>ZŠ a MŠ Nová Ves 180</t>
  </si>
  <si>
    <t>ZŠ a MŠ Nová Ves 180 Celkem</t>
  </si>
  <si>
    <t>ZŠ a MŠ Osečná  63</t>
  </si>
  <si>
    <t>ZŠ a MŠ Osečná  63 Celkem</t>
  </si>
  <si>
    <t>ZŠ a MŠ Rynoltice 200</t>
  </si>
  <si>
    <t>ZŠ a MŠ Rynoltice 200 Celkem</t>
  </si>
  <si>
    <t>ZŠ a MŠ Stráž n. N., Majerova 138</t>
  </si>
  <si>
    <t>ZŠ a MŠ Stráž n. N., Majerova 138 Celkem</t>
  </si>
  <si>
    <t>ZŠ a MŠ Světlá p. J. 15</t>
  </si>
  <si>
    <t>ZŠ a MŠ Světlá p. J. 15 Celkem</t>
  </si>
  <si>
    <t>Celkem za PO III Liberec</t>
  </si>
  <si>
    <t>ZŠ speciální, Frýdlant, Husova 784</t>
  </si>
  <si>
    <t>ZŠ speciální, Frýdlant, Husova 784 Celkem</t>
  </si>
  <si>
    <t>ZŠ, ZUŠ a MŠ Frýdlant, Purkyňova 510</t>
  </si>
  <si>
    <t>ZŠ, ZUŠ a MŠ Frýdlant, Purkyňova 510 Celkem</t>
  </si>
  <si>
    <t>ZŠ a MŠ Bílý Potok 220</t>
  </si>
  <si>
    <t>ZŠ a MŠ Bílý Potok 220 Celkem</t>
  </si>
  <si>
    <t>ZŠ a MŠ Bulovka 156</t>
  </si>
  <si>
    <t>ZŠ a MŠ Bulovka 156 Celkem</t>
  </si>
  <si>
    <t>ZŠ a MŠ Dětřichov 234</t>
  </si>
  <si>
    <t>ZŠ a MŠ Dětřichov 234 Celkem</t>
  </si>
  <si>
    <t>ZŠ a MŠ Dolní Řasnice 270</t>
  </si>
  <si>
    <t>ZŠ a MŠ Dolní Řasnice 270 Celkem</t>
  </si>
  <si>
    <t>ZŠ a MŠ Habartice 213</t>
  </si>
  <si>
    <t>ZŠ a MŠ Habartice 213 Celkem</t>
  </si>
  <si>
    <t>ZŠ a MŠ Hejnice, Lázeňská 406</t>
  </si>
  <si>
    <t>ZŠ a MŠ Hejnice, Lázeňská 406 Celkem</t>
  </si>
  <si>
    <t>ZŠ a MŠ Jindřichovice p. S. 312</t>
  </si>
  <si>
    <t>ZŠ a MŠ Jindřichovice p. S. 312 Celkem</t>
  </si>
  <si>
    <t>ZŠ a MŠ Krásný Les 258</t>
  </si>
  <si>
    <t>ZŠ a MŠ Krásný Les 258 Celkem</t>
  </si>
  <si>
    <t>ZŠ a MŠ Kunratice 124</t>
  </si>
  <si>
    <t>ZŠ a MŠ Kunratice 124 Celkem</t>
  </si>
  <si>
    <t>MŠ Lázně Libverda 177</t>
  </si>
  <si>
    <t>MŠ Lázně Libverda 177 Celkem</t>
  </si>
  <si>
    <t>ZŠ Lázně Libverda, č. p. 112</t>
  </si>
  <si>
    <t>ZŠ Lázně Libverda, č. p. 112 Celkem</t>
  </si>
  <si>
    <t>MŠ Nové Město p. S., Mánesova 952</t>
  </si>
  <si>
    <t>MŠ Nové Město p. S., Mánesova 952 Celkem</t>
  </si>
  <si>
    <t>SVČ, Nové Město pod Smrkem</t>
  </si>
  <si>
    <t>SVČ, Nové Město pod Smrkem Celkem</t>
  </si>
  <si>
    <t>ZŠ Nové Město p. S., Tylova 694</t>
  </si>
  <si>
    <t>ZŠ Nové Město p. S., Tylova 694 Celkem</t>
  </si>
  <si>
    <t>ZUŠ Nové Město p. S., Žižkova 309</t>
  </si>
  <si>
    <t>ZUŠ Nové Město p. S., Žižkova 309 Celkem</t>
  </si>
  <si>
    <t>ZŠ a MŠ Raspenava, Fučíkova 430</t>
  </si>
  <si>
    <t>ZŠ a MŠ Raspenava, Fučíkova 430 Celkem</t>
  </si>
  <si>
    <t>ZŠ a MŠ Višňová 173</t>
  </si>
  <si>
    <t>ZŠ a MŠ Višňová 173 Celkem</t>
  </si>
  <si>
    <t>Celkem za PO III Frýdlant</t>
  </si>
  <si>
    <t>OON úprava celkem</t>
  </si>
  <si>
    <t>SUMÁŘ - PO III LIBEREC</t>
  </si>
  <si>
    <t>SUMÁŘ - PO III FRÝDLANT</t>
  </si>
  <si>
    <t>od</t>
  </si>
  <si>
    <t>Celkem za PO III Jablonec nad Nisou</t>
  </si>
  <si>
    <t>Celkem za PO III Tanvald</t>
  </si>
  <si>
    <t>Celkem za PO III Železný Brod</t>
  </si>
  <si>
    <t>poř.</t>
  </si>
  <si>
    <t>Celkem za PO III Česká Lípa</t>
  </si>
  <si>
    <t>škola - škol. zařízení (zkráceně)</t>
  </si>
  <si>
    <t>Celkem za PO III Nový Bor</t>
  </si>
  <si>
    <t>Celkem za PO III Semily</t>
  </si>
  <si>
    <t>Celkem za PO III Jilemnice</t>
  </si>
  <si>
    <t>Celkem za PO III Turnov</t>
  </si>
  <si>
    <t>ZŠ Jablonné v Podj., Komenského 453</t>
  </si>
  <si>
    <t>09360379</t>
  </si>
  <si>
    <t>ZŠ a ZUŠ Hrádek n. N., Komenského 478</t>
  </si>
  <si>
    <t>ZŠ a ZUŠ Hrádek n. N., Komenského 478 Celkem</t>
  </si>
  <si>
    <t>Masarykova ZŠ Tanvald, Školní 416</t>
  </si>
  <si>
    <t xml:space="preserve">AP ŠD </t>
  </si>
  <si>
    <t>MŠ Jilemnice, Roztocká 994</t>
  </si>
  <si>
    <t>MŠ Všelibice 100</t>
  </si>
  <si>
    <t>MŠ Všelibice 100 Celkem</t>
  </si>
  <si>
    <t>PO III JABLONEC NAD NISOU</t>
  </si>
  <si>
    <t>PO III TANVALD</t>
  </si>
  <si>
    <t>PO III ŽELEZNÝ BROD</t>
  </si>
  <si>
    <t>PO III ČESKÁ LÍPA</t>
  </si>
  <si>
    <t>PO III NOVÝ BOR</t>
  </si>
  <si>
    <t>PO III SEMILY</t>
  </si>
  <si>
    <t>PO III JILEMNICE</t>
  </si>
  <si>
    <t>PO III TURNOV</t>
  </si>
  <si>
    <t>z toho v Kč:</t>
  </si>
  <si>
    <t xml:space="preserve">MŠ Šimonovice 482 </t>
  </si>
  <si>
    <t>MŠ Šimonovice 482 Celkem</t>
  </si>
  <si>
    <t>ZŠ Jablonné v Podj., Komenského 453 Celkem</t>
  </si>
  <si>
    <t>ZŠ a MŠ Stružnice 69</t>
  </si>
  <si>
    <t>ZŠ a MŠ Stružnice 69 Celkem</t>
  </si>
  <si>
    <t>MŠ Treperka a waldorfská Semily, Pod Vartou 858</t>
  </si>
  <si>
    <t xml:space="preserve">ZŠ a MŠ Stružnice 69 </t>
  </si>
  <si>
    <t>ZŠ a MŠ Holany 93</t>
  </si>
  <si>
    <t>Jazyková příprava cizinců</t>
  </si>
  <si>
    <t>PLATY úprava celkem</t>
  </si>
  <si>
    <t>ZŠ a MŠ Benecko 150</t>
  </si>
  <si>
    <t>ZŠ a MŠ Benecko 150 Celkem</t>
  </si>
  <si>
    <t xml:space="preserve"> </t>
  </si>
  <si>
    <t>ZŠ a MŠ Křižany, Žibřidice 271</t>
  </si>
  <si>
    <t>ZŠ a MŠ Křižany, Žibřidice 271 Celkem</t>
  </si>
  <si>
    <t>ŠD AP.spec</t>
  </si>
  <si>
    <t>ZŠ a MŠ Mimoň</t>
  </si>
  <si>
    <t>ÚPRAVA PLATY</t>
  </si>
  <si>
    <t>ÚPRAVA OON</t>
  </si>
  <si>
    <t>Upr_MP_Celkem</t>
  </si>
  <si>
    <t>Platy_Upr</t>
  </si>
  <si>
    <t>OON_Upr</t>
  </si>
  <si>
    <t>MŠ Velké Hamry</t>
  </si>
  <si>
    <t xml:space="preserve">ZŠ Velké Hamry </t>
  </si>
  <si>
    <t xml:space="preserve">ZŠ Horní Police, 9. května 2 </t>
  </si>
  <si>
    <r>
      <t>ZŠ a MŠ Benecko 150</t>
    </r>
    <r>
      <rPr>
        <sz val="8"/>
        <color indexed="10"/>
        <rFont val="Arial"/>
        <family val="2"/>
        <charset val="238"/>
      </rPr>
      <t xml:space="preserve"> </t>
    </r>
  </si>
  <si>
    <t>MŠ Studánka, Jablonné v Podj., U Školy 194</t>
  </si>
  <si>
    <t>MŠ Studánka, Jablonné v Podj., U Školy 194 Celkem</t>
  </si>
  <si>
    <t>Vážená paní ředitelko, vážený pane řediteli,</t>
  </si>
  <si>
    <t>Zpracoval: OŠMTS KÚ LK, oddělení financování přímých nákladů</t>
  </si>
  <si>
    <t>Lesní mateřská škola Jablonec n. N. - Proseč n. N.</t>
  </si>
  <si>
    <t>Lesní mateřská škola Jablonec n. N. - Proseč n. N. Celkem</t>
  </si>
  <si>
    <t xml:space="preserve">Podpůrná opatření </t>
  </si>
  <si>
    <t>Platy_Upr_</t>
  </si>
  <si>
    <t xml:space="preserve">OON do Phmax </t>
  </si>
  <si>
    <t>Mzdové prostředky celkem</t>
  </si>
  <si>
    <t xml:space="preserve">ŠD </t>
  </si>
  <si>
    <t>ŠD</t>
  </si>
  <si>
    <t xml:space="preserve">MŠ Velké Hamry </t>
  </si>
  <si>
    <t xml:space="preserve">MŠ a ZŠ Turnov, Kosmonautů 1641 </t>
  </si>
  <si>
    <t>Úprava PED. celkem</t>
  </si>
  <si>
    <t>ZŠ PPP</t>
  </si>
  <si>
    <t>Počet PEDAG.</t>
  </si>
  <si>
    <t>OBV</t>
  </si>
  <si>
    <t>OBV_UPR</t>
  </si>
  <si>
    <t>OBV_CELKEM</t>
  </si>
  <si>
    <t>Změna Phškoly/   podpůrné pozice</t>
  </si>
  <si>
    <t>1)</t>
  </si>
  <si>
    <t>3)</t>
  </si>
  <si>
    <t>úprava</t>
  </si>
  <si>
    <t>ZŠ  PPP</t>
  </si>
  <si>
    <t>PED_UPR</t>
  </si>
  <si>
    <t>PED_CELKEM</t>
  </si>
  <si>
    <r>
      <t>ÚPRAVA POČTU PEDAGOG</t>
    </r>
    <r>
      <rPr>
        <b/>
        <sz val="10"/>
        <rFont val="Aptos Narrow"/>
        <family val="2"/>
      </rPr>
      <t>Ů</t>
    </r>
  </si>
  <si>
    <t>individuální úpravy (důvod změny uveden v komentáři v příslušné buňce);</t>
  </si>
  <si>
    <t>NIV celkem</t>
  </si>
  <si>
    <t xml:space="preserve">Odvody </t>
  </si>
  <si>
    <t>Z rozpočtu přímých NIV na rok 2026</t>
  </si>
  <si>
    <r>
      <t>Stanovení dalších finančních prostředků pro základní školy zřizované krajem, obcí nebo dobrovolným svazkem obcí na rok
2026 na financování</t>
    </r>
    <r>
      <rPr>
        <b/>
        <u/>
        <sz val="8"/>
        <rFont val="Arial"/>
        <family val="2"/>
        <charset val="238"/>
      </rPr>
      <t xml:space="preserve"> sociálního pedagoga a další přímou podporu žáků se sociálním znevýhodněním</t>
    </r>
    <r>
      <rPr>
        <b/>
        <sz val="8"/>
        <rFont val="Arial"/>
        <family val="2"/>
        <charset val="238"/>
      </rPr>
      <t>, VĚSTNÍK MŠMT 4/2026</t>
    </r>
  </si>
  <si>
    <t>NIV_SOCIAL</t>
  </si>
  <si>
    <t>Platy_SOCIAL</t>
  </si>
  <si>
    <t>OON__SOCIAL</t>
  </si>
  <si>
    <t>Odvody_SOCIAL</t>
  </si>
  <si>
    <t>FKSP_SOCIAL</t>
  </si>
  <si>
    <t>OBV_SOCIAL</t>
  </si>
  <si>
    <t>PED_SOCIAL</t>
  </si>
  <si>
    <t>ZŠ a SVČ, Rokytnice nad Jizerou, celkem</t>
  </si>
  <si>
    <t>ZŠ a SVČ, Rokytnice nad Jizerou</t>
  </si>
  <si>
    <t>ZŠ a MŠ Koberovy</t>
  </si>
  <si>
    <r>
      <t xml:space="preserve">MŠ Příšovice 162 </t>
    </r>
    <r>
      <rPr>
        <sz val="8"/>
        <color rgb="FFFF0000"/>
        <rFont val="Arial CE"/>
        <charset val="238"/>
      </rPr>
      <t>ukončení MŠ Příšovice k 1. 7. 2026</t>
    </r>
  </si>
  <si>
    <t>2)</t>
  </si>
  <si>
    <t>Celkem v OBV KÚ přiděleno</t>
  </si>
  <si>
    <t>nepřiděleno ZŠ Nový Bor, Gen. Svobody 114, organizace zrušena k 31. 8.2026</t>
  </si>
  <si>
    <t>Rozpočet přímých nákladů k 19. 8. 2026</t>
  </si>
  <si>
    <t>AP v 1. ročníku</t>
  </si>
  <si>
    <t>Převod úspor         z odvodů</t>
  </si>
  <si>
    <t>Převod úspor           z odvodů</t>
  </si>
  <si>
    <r>
      <t>ÚPRAVA ODVOD</t>
    </r>
    <r>
      <rPr>
        <b/>
        <sz val="10"/>
        <color theme="1"/>
        <rFont val="Aptos Narrow"/>
        <family val="2"/>
      </rPr>
      <t>Ů</t>
    </r>
  </si>
  <si>
    <t>Převod úspor            z odvodů</t>
  </si>
  <si>
    <t>Odvody CELKEM</t>
  </si>
  <si>
    <t>AP 1.ročník</t>
  </si>
  <si>
    <t>AP 1. ročník</t>
  </si>
  <si>
    <t>ZŠ a MŠ Okna 3 - nově od 1.9.2026</t>
  </si>
  <si>
    <t>ZŠ Jablonec n. N., 5. května 76 - nově od 1.9.2026</t>
  </si>
  <si>
    <t>ZŠ a MŠ Liberec, Proboštská 38/7</t>
  </si>
  <si>
    <t>ZŠ a ZUŠ Liberec, Jabloňová 564/44</t>
  </si>
  <si>
    <t>ZŠ Liberec, Aloisina výšina 643</t>
  </si>
  <si>
    <t>ZŠ Liberec, Broumovská 847/8</t>
  </si>
  <si>
    <t>ZŠ Liberec, Česká 355</t>
  </si>
  <si>
    <t>ZŠ Liberec, Dobiášova 851/6</t>
  </si>
  <si>
    <t>ZŠ Liberec, Husova 142/45</t>
  </si>
  <si>
    <t>ZŠ Liberec, Ještědská 354/89</t>
  </si>
  <si>
    <t>ZŠ Liberec, Kaplického 385</t>
  </si>
  <si>
    <t>ZŠ a MŠ Liberec, Křížanská 81</t>
  </si>
  <si>
    <t>ZŠ Liberec, Lesní 575/13</t>
  </si>
  <si>
    <t>ZŠ Liberec, Na Výběžku 119</t>
  </si>
  <si>
    <t>ZŠ Liberec, Nám. Míru 212/3</t>
  </si>
  <si>
    <t>ZŠ Liberec, Oblačná 101/16</t>
  </si>
  <si>
    <t>ZŠ Liberec, Sokolovská 329</t>
  </si>
  <si>
    <t>ZŠ Liberec, Švermova 403/41</t>
  </si>
  <si>
    <t>ZŠ Liberec, U Soudu 369/9</t>
  </si>
  <si>
    <t>ZŠ Liberec, U Školy 222/7</t>
  </si>
  <si>
    <t>ZŠ Liberec, ul. 5. května 64/50</t>
  </si>
  <si>
    <t>ZŠ Liberec, Vrchlického 262/18</t>
  </si>
  <si>
    <t>ZŠ Liberec, Nad Školou 279</t>
  </si>
  <si>
    <t>ZŠ Hodkovice n. M., J.A. Komenského 468</t>
  </si>
  <si>
    <t>ZŠ Hrádek n. N., Donín 245</t>
  </si>
  <si>
    <t>ZŠ a ZUŠ Hrádek n. N., Komenského 479</t>
  </si>
  <si>
    <t>ZŠ Hrádek n. N., Školní 326</t>
  </si>
  <si>
    <t>ZŠ Chrastava, nám. 1.máje 229</t>
  </si>
  <si>
    <t>ZŠ a ZUŠ Jablonné v Podj., U Školy 99</t>
  </si>
  <si>
    <t>ZŠ a MŠ Mníšek 199</t>
  </si>
  <si>
    <t>ZŠ a MŠ Osečná  64</t>
  </si>
  <si>
    <t>ZŠ a MŠ Stráž n. N., Majerova 139</t>
  </si>
  <si>
    <r>
      <t xml:space="preserve">ZŠ Oldřichov v Hájích 151 - </t>
    </r>
    <r>
      <rPr>
        <b/>
        <sz val="8"/>
        <color rgb="FFFF0000"/>
        <rFont val="Arial CE"/>
        <charset val="238"/>
      </rPr>
      <t>nově od 1. 9. 2026</t>
    </r>
  </si>
  <si>
    <r>
      <t xml:space="preserve">ZŠ Oldřichov v Hájích 151 Celkem - </t>
    </r>
    <r>
      <rPr>
        <b/>
        <sz val="8"/>
        <color rgb="FFFF0000"/>
        <rFont val="Arial CE"/>
        <charset val="238"/>
      </rPr>
      <t>nově od 1. 9. 2026</t>
    </r>
  </si>
  <si>
    <t>AP v 1.roč.</t>
  </si>
  <si>
    <r>
      <t xml:space="preserve">ZŠ Nový Bor, Gen. Svobody 114 </t>
    </r>
    <r>
      <rPr>
        <sz val="8"/>
        <color rgb="FFFF0000"/>
        <rFont val="Arial"/>
        <family val="2"/>
        <charset val="238"/>
      </rPr>
      <t>zánik organizace k 30.8. 2026</t>
    </r>
  </si>
  <si>
    <r>
      <t xml:space="preserve">ZŠ Nový Bor, Gen. Svobody 114 </t>
    </r>
    <r>
      <rPr>
        <sz val="8"/>
        <color rgb="FFFF0000"/>
        <rFont val="Arial"/>
        <family val="2"/>
        <charset val="238"/>
      </rPr>
      <t>nový název od 1.9. 2026</t>
    </r>
  </si>
  <si>
    <r>
      <t xml:space="preserve">ZŠ Nový Bor, Gen. Svobody 114 </t>
    </r>
    <r>
      <rPr>
        <sz val="8"/>
        <color rgb="FFFF0000"/>
        <rFont val="Arial"/>
        <family val="2"/>
        <charset val="238"/>
      </rPr>
      <t>nový nazev od 1.9. 2026</t>
    </r>
  </si>
  <si>
    <t>ZŠ AP spec.tř.</t>
  </si>
  <si>
    <r>
      <t xml:space="preserve">ZŠ a MŠ Příšovice 178 </t>
    </r>
    <r>
      <rPr>
        <sz val="8"/>
        <color rgb="FFFF0000"/>
        <rFont val="Arial CE"/>
        <charset val="238"/>
      </rPr>
      <t>součást MŠ nově od 1. 7. 2026</t>
    </r>
  </si>
  <si>
    <t>ZŠ a MŠ Příšovice 178</t>
  </si>
  <si>
    <t>naše současná rezerva dofinancovnání neumožňuje</t>
  </si>
  <si>
    <t>navýšení rozpočtu o prostředky na personální podpůrná opatření (PO) podle stavu PO k 1.9. 2026, tj. sběr srpen 2026 (případně korekce vykázaných PO); finanční prostředky na PO ze sběru za září, tj. k 1.10.2026 budou přiděleny až po navýšení rozpočtu z MŠMT,</t>
  </si>
  <si>
    <t>Komentář k úpravě rozpočtu přímých NIV k 6.10. 2026  (obecní školství)</t>
  </si>
  <si>
    <t>předkládáme vám úpravu rozpisu rozpočtu přímých NIV k 6. 10. 2026, která obsahuje:</t>
  </si>
  <si>
    <t>přesuny z prostředků na platy do OON (dohody) nebo z OON do platů, na základě požadavků ze škol k termínu sběru 15. 9. 2026;</t>
  </si>
  <si>
    <t>4)</t>
  </si>
  <si>
    <t xml:space="preserve">5) </t>
  </si>
  <si>
    <t>přidělení finančních prostředků na parametrizované asistenty pedadoga do prvních ročníků v základních školách na základě žádostí ze škol;</t>
  </si>
  <si>
    <t>V Liberci dne 6. 10. 2026</t>
  </si>
  <si>
    <t>Ze stejného důvodu nelze provést převody z odvodů do platů, tyto převody budeme moci provést až po úpravě (převodu) z MŠMT</t>
  </si>
  <si>
    <t>Úprava rozpisu rozpočtu přímých NIV na rok 2026 ke dni 6. 10. 2026</t>
  </si>
  <si>
    <t>Rozpočet přímých nákladů k 6. 10. 2026</t>
  </si>
  <si>
    <t xml:space="preserve">změny rozpočtu (zvýšení prostředků na platy) budou provedeny v případě navýšení rezervy přímých NIV z MŠMT. </t>
  </si>
  <si>
    <t xml:space="preserve">Finanční rezerva OŠMTS KÚ neumožňuje v současné době přidělit prostředky na zvýšené výkony ve školách ani na bezplatnou jazykovou přípravu,  </t>
  </si>
  <si>
    <t>přidělení finančních prostředků na podpůrné pedagogické pozice v základních školách na základě žádostí ze škol; do výše PHPmax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</si>
</sst>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5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 CE"/>
      <charset val="238"/>
    </font>
    <font>
      <sz val="8"/>
      <name val="Arial CE"/>
    </font>
    <font>
      <b/>
      <sz val="8"/>
      <name val="Arial CE"/>
    </font>
    <font>
      <sz val="8"/>
      <color indexed="8"/>
      <name val="Arial CE"/>
    </font>
    <font>
      <b/>
      <sz val="8"/>
      <color indexed="8"/>
      <name val="Arial CE"/>
    </font>
    <font>
      <sz val="8"/>
      <color indexed="8"/>
      <name val="Arial CE"/>
      <charset val="238"/>
    </font>
    <font>
      <sz val="8"/>
      <color theme="1"/>
      <name val="Arial CE"/>
      <charset val="238"/>
    </font>
    <font>
      <b/>
      <sz val="8"/>
      <color theme="1"/>
      <name val="Arial CE"/>
      <charset val="238"/>
    </font>
    <font>
      <sz val="11"/>
      <name val="Calibri"/>
      <family val="2"/>
      <charset val="238"/>
    </font>
    <font>
      <b/>
      <sz val="8"/>
      <color indexed="8"/>
      <name val="Arial CE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0"/>
      <color rgb="FFFF0000"/>
      <name val="Arial CE"/>
      <charset val="238"/>
    </font>
    <font>
      <b/>
      <sz val="12"/>
      <name val="Arial"/>
      <family val="2"/>
      <charset val="238"/>
    </font>
    <font>
      <b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ptos Narrow"/>
      <family val="2"/>
    </font>
    <font>
      <sz val="8"/>
      <color rgb="FFFF0000"/>
      <name val="Arial CE"/>
      <charset val="238"/>
    </font>
    <font>
      <b/>
      <sz val="10"/>
      <color theme="1"/>
      <name val="Aptos Narrow"/>
      <family val="2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8"/>
      <color rgb="FFFF000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5">
    <xf numFmtId="0" fontId="0" fillId="0" borderId="0"/>
    <xf numFmtId="164" fontId="18" fillId="0" borderId="0" applyFont="0" applyFill="0" applyBorder="0" applyAlignment="0" applyProtection="0"/>
    <xf numFmtId="0" fontId="18" fillId="0" borderId="0"/>
    <xf numFmtId="0" fontId="8" fillId="0" borderId="0"/>
    <xf numFmtId="0" fontId="13" fillId="0" borderId="0"/>
    <xf numFmtId="0" fontId="7" fillId="0" borderId="0"/>
    <xf numFmtId="0" fontId="39" fillId="0" borderId="0"/>
    <xf numFmtId="0" fontId="1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1187">
    <xf numFmtId="0" fontId="0" fillId="0" borderId="0" xfId="0"/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9" fillId="0" borderId="0" xfId="0" applyFont="1"/>
    <xf numFmtId="0" fontId="10" fillId="0" borderId="0" xfId="0" applyFont="1"/>
    <xf numFmtId="0" fontId="12" fillId="0" borderId="0" xfId="0" applyFont="1"/>
    <xf numFmtId="4" fontId="0" fillId="0" borderId="0" xfId="0" applyNumberFormat="1"/>
    <xf numFmtId="3" fontId="0" fillId="0" borderId="0" xfId="0" applyNumberFormat="1"/>
    <xf numFmtId="0" fontId="1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4" fontId="10" fillId="0" borderId="1" xfId="0" applyNumberFormat="1" applyFont="1" applyBorder="1"/>
    <xf numFmtId="0" fontId="14" fillId="3" borderId="1" xfId="2" applyFont="1" applyFill="1" applyBorder="1" applyAlignment="1">
      <alignment horizontal="center"/>
    </xf>
    <xf numFmtId="3" fontId="10" fillId="0" borderId="0" xfId="0" applyNumberFormat="1" applyFont="1"/>
    <xf numFmtId="3" fontId="10" fillId="0" borderId="1" xfId="0" applyNumberFormat="1" applyFont="1" applyBorder="1"/>
    <xf numFmtId="0" fontId="15" fillId="3" borderId="1" xfId="0" applyFont="1" applyFill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" fillId="0" borderId="37" xfId="0" applyFont="1" applyBorder="1" applyAlignment="1">
      <alignment horizontal="left"/>
    </xf>
    <xf numFmtId="0" fontId="15" fillId="4" borderId="18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/>
    </xf>
    <xf numFmtId="3" fontId="17" fillId="4" borderId="18" xfId="0" applyNumberFormat="1" applyFont="1" applyFill="1" applyBorder="1"/>
    <xf numFmtId="4" fontId="17" fillId="4" borderId="18" xfId="0" applyNumberFormat="1" applyFont="1" applyFill="1" applyBorder="1"/>
    <xf numFmtId="0" fontId="14" fillId="2" borderId="20" xfId="2" applyFont="1" applyFill="1" applyBorder="1" applyAlignment="1">
      <alignment horizontal="center" vertical="center" wrapText="1"/>
    </xf>
    <xf numFmtId="4" fontId="15" fillId="3" borderId="10" xfId="0" applyNumberFormat="1" applyFont="1" applyFill="1" applyBorder="1"/>
    <xf numFmtId="4" fontId="15" fillId="3" borderId="10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11" fillId="0" borderId="9" xfId="0" applyFont="1" applyBorder="1" applyAlignment="1">
      <alignment horizontal="left"/>
    </xf>
    <xf numFmtId="0" fontId="20" fillId="0" borderId="0" xfId="0" applyFont="1"/>
    <xf numFmtId="0" fontId="33" fillId="3" borderId="1" xfId="4" applyFont="1" applyFill="1" applyBorder="1" applyAlignment="1">
      <alignment horizontal="center"/>
    </xf>
    <xf numFmtId="0" fontId="15" fillId="3" borderId="1" xfId="4" applyFont="1" applyFill="1" applyBorder="1" applyAlignment="1">
      <alignment horizontal="center"/>
    </xf>
    <xf numFmtId="0" fontId="35" fillId="3" borderId="1" xfId="4" applyFont="1" applyFill="1" applyBorder="1" applyAlignment="1">
      <alignment horizontal="center"/>
    </xf>
    <xf numFmtId="0" fontId="32" fillId="3" borderId="1" xfId="4" applyFont="1" applyFill="1" applyBorder="1" applyAlignment="1">
      <alignment horizontal="center"/>
    </xf>
    <xf numFmtId="0" fontId="33" fillId="3" borderId="21" xfId="4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37" fillId="0" borderId="0" xfId="5" applyFont="1" applyAlignment="1">
      <alignment horizontal="center"/>
    </xf>
    <xf numFmtId="3" fontId="37" fillId="0" borderId="0" xfId="5" applyNumberFormat="1" applyFont="1"/>
    <xf numFmtId="3" fontId="7" fillId="0" borderId="0" xfId="5" applyNumberFormat="1"/>
    <xf numFmtId="4" fontId="7" fillId="0" borderId="0" xfId="5" applyNumberFormat="1"/>
    <xf numFmtId="0" fontId="37" fillId="0" borderId="0" xfId="5" applyFont="1" applyAlignment="1">
      <alignment horizontal="center" vertical="center"/>
    </xf>
    <xf numFmtId="0" fontId="38" fillId="0" borderId="0" xfId="5" applyFont="1" applyAlignment="1">
      <alignment vertical="center"/>
    </xf>
    <xf numFmtId="0" fontId="38" fillId="0" borderId="17" xfId="5" applyFont="1" applyBorder="1" applyAlignment="1">
      <alignment horizontal="center" vertical="center"/>
    </xf>
    <xf numFmtId="0" fontId="38" fillId="0" borderId="18" xfId="5" applyFont="1" applyBorder="1" applyAlignment="1">
      <alignment horizontal="center" vertical="center"/>
    </xf>
    <xf numFmtId="3" fontId="9" fillId="0" borderId="1" xfId="5" applyNumberFormat="1" applyFont="1" applyBorder="1"/>
    <xf numFmtId="0" fontId="10" fillId="0" borderId="1" xfId="5" applyFont="1" applyBorder="1"/>
    <xf numFmtId="3" fontId="15" fillId="7" borderId="18" xfId="5" applyNumberFormat="1" applyFont="1" applyFill="1" applyBorder="1"/>
    <xf numFmtId="3" fontId="38" fillId="0" borderId="0" xfId="5" applyNumberFormat="1" applyFont="1" applyAlignment="1">
      <alignment horizontal="right"/>
    </xf>
    <xf numFmtId="4" fontId="37" fillId="0" borderId="0" xfId="5" applyNumberFormat="1" applyFont="1"/>
    <xf numFmtId="0" fontId="7" fillId="0" borderId="0" xfId="5"/>
    <xf numFmtId="0" fontId="7" fillId="0" borderId="0" xfId="5" applyAlignment="1">
      <alignment horizontal="center"/>
    </xf>
    <xf numFmtId="0" fontId="26" fillId="0" borderId="0" xfId="5" applyFont="1"/>
    <xf numFmtId="0" fontId="26" fillId="0" borderId="0" xfId="5" applyFont="1" applyAlignment="1">
      <alignment horizontal="center" vertical="center" wrapText="1"/>
    </xf>
    <xf numFmtId="0" fontId="10" fillId="0" borderId="1" xfId="5" applyFont="1" applyBorder="1" applyProtection="1">
      <protection locked="0"/>
    </xf>
    <xf numFmtId="0" fontId="10" fillId="0" borderId="1" xfId="5" applyFont="1" applyBorder="1" applyAlignment="1">
      <alignment horizontal="center"/>
    </xf>
    <xf numFmtId="0" fontId="10" fillId="0" borderId="9" xfId="5" applyFont="1" applyBorder="1"/>
    <xf numFmtId="0" fontId="28" fillId="0" borderId="0" xfId="5" applyFont="1"/>
    <xf numFmtId="0" fontId="16" fillId="3" borderId="1" xfId="5" applyFont="1" applyFill="1" applyBorder="1"/>
    <xf numFmtId="0" fontId="16" fillId="3" borderId="1" xfId="5" applyFont="1" applyFill="1" applyBorder="1" applyProtection="1">
      <protection locked="0"/>
    </xf>
    <xf numFmtId="0" fontId="16" fillId="3" borderId="1" xfId="5" applyFont="1" applyFill="1" applyBorder="1" applyAlignment="1">
      <alignment horizontal="center"/>
    </xf>
    <xf numFmtId="0" fontId="10" fillId="3" borderId="1" xfId="5" applyFont="1" applyFill="1" applyBorder="1"/>
    <xf numFmtId="0" fontId="10" fillId="3" borderId="9" xfId="5" applyFont="1" applyFill="1" applyBorder="1"/>
    <xf numFmtId="0" fontId="10" fillId="2" borderId="1" xfId="5" applyFont="1" applyFill="1" applyBorder="1"/>
    <xf numFmtId="4" fontId="16" fillId="3" borderId="10" xfId="5" applyNumberFormat="1" applyFont="1" applyFill="1" applyBorder="1"/>
    <xf numFmtId="0" fontId="10" fillId="0" borderId="1" xfId="5" applyFont="1" applyBorder="1" applyAlignment="1">
      <alignment wrapText="1"/>
    </xf>
    <xf numFmtId="0" fontId="10" fillId="0" borderId="1" xfId="5" applyFont="1" applyBorder="1" applyAlignment="1">
      <alignment horizontal="center" wrapText="1"/>
    </xf>
    <xf numFmtId="0" fontId="16" fillId="3" borderId="1" xfId="5" applyFont="1" applyFill="1" applyBorder="1" applyAlignment="1">
      <alignment horizontal="center" wrapText="1"/>
    </xf>
    <xf numFmtId="4" fontId="16" fillId="3" borderId="10" xfId="5" applyNumberFormat="1" applyFont="1" applyFill="1" applyBorder="1" applyAlignment="1">
      <alignment horizontal="right"/>
    </xf>
    <xf numFmtId="0" fontId="16" fillId="3" borderId="21" xfId="5" applyFont="1" applyFill="1" applyBorder="1"/>
    <xf numFmtId="0" fontId="16" fillId="3" borderId="21" xfId="5" applyFont="1" applyFill="1" applyBorder="1" applyProtection="1">
      <protection locked="0"/>
    </xf>
    <xf numFmtId="0" fontId="16" fillId="3" borderId="21" xfId="5" applyFont="1" applyFill="1" applyBorder="1" applyAlignment="1">
      <alignment horizontal="center" wrapText="1"/>
    </xf>
    <xf numFmtId="0" fontId="10" fillId="3" borderId="21" xfId="5" applyFont="1" applyFill="1" applyBorder="1"/>
    <xf numFmtId="0" fontId="10" fillId="3" borderId="29" xfId="5" applyFont="1" applyFill="1" applyBorder="1"/>
    <xf numFmtId="0" fontId="28" fillId="0" borderId="0" xfId="5" applyFont="1" applyAlignment="1">
      <alignment horizontal="center"/>
    </xf>
    <xf numFmtId="3" fontId="16" fillId="0" borderId="0" xfId="5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5" applyFont="1" applyAlignment="1">
      <alignment horizontal="center"/>
    </xf>
    <xf numFmtId="3" fontId="10" fillId="0" borderId="8" xfId="5" applyNumberFormat="1" applyFont="1" applyBorder="1" applyAlignment="1">
      <alignment horizontal="center"/>
    </xf>
    <xf numFmtId="3" fontId="16" fillId="3" borderId="8" xfId="5" applyNumberFormat="1" applyFont="1" applyFill="1" applyBorder="1" applyAlignment="1">
      <alignment horizontal="center"/>
    </xf>
    <xf numFmtId="0" fontId="38" fillId="0" borderId="18" xfId="5" applyFont="1" applyBorder="1" applyAlignment="1">
      <alignment horizontal="center" vertical="center" wrapText="1"/>
    </xf>
    <xf numFmtId="0" fontId="23" fillId="0" borderId="0" xfId="5" applyFont="1"/>
    <xf numFmtId="0" fontId="23" fillId="8" borderId="17" xfId="5" applyFont="1" applyFill="1" applyBorder="1" applyAlignment="1">
      <alignment horizontal="center"/>
    </xf>
    <xf numFmtId="0" fontId="23" fillId="8" borderId="18" xfId="5" applyFont="1" applyFill="1" applyBorder="1" applyAlignment="1">
      <alignment horizontal="center"/>
    </xf>
    <xf numFmtId="0" fontId="23" fillId="8" borderId="20" xfId="5" applyFont="1" applyFill="1" applyBorder="1" applyAlignment="1">
      <alignment horizontal="center"/>
    </xf>
    <xf numFmtId="0" fontId="16" fillId="0" borderId="40" xfId="0" applyFont="1" applyBorder="1" applyAlignment="1">
      <alignment horizontal="left"/>
    </xf>
    <xf numFmtId="3" fontId="17" fillId="4" borderId="17" xfId="0" applyNumberFormat="1" applyFont="1" applyFill="1" applyBorder="1"/>
    <xf numFmtId="4" fontId="17" fillId="4" borderId="20" xfId="0" applyNumberFormat="1" applyFont="1" applyFill="1" applyBorder="1"/>
    <xf numFmtId="3" fontId="17" fillId="4" borderId="22" xfId="0" applyNumberFormat="1" applyFont="1" applyFill="1" applyBorder="1"/>
    <xf numFmtId="0" fontId="16" fillId="0" borderId="16" xfId="0" applyFont="1" applyBorder="1" applyAlignment="1">
      <alignment horizontal="left"/>
    </xf>
    <xf numFmtId="0" fontId="15" fillId="3" borderId="1" xfId="2" applyFont="1" applyFill="1" applyBorder="1" applyAlignment="1">
      <alignment horizontal="center"/>
    </xf>
    <xf numFmtId="0" fontId="14" fillId="3" borderId="8" xfId="2" applyFont="1" applyFill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15" fillId="3" borderId="8" xfId="0" applyFont="1" applyFill="1" applyBorder="1" applyAlignment="1">
      <alignment horizontal="center"/>
    </xf>
    <xf numFmtId="0" fontId="14" fillId="3" borderId="25" xfId="2" applyFont="1" applyFill="1" applyBorder="1" applyAlignment="1">
      <alignment horizontal="center"/>
    </xf>
    <xf numFmtId="0" fontId="14" fillId="3" borderId="21" xfId="2" applyFont="1" applyFill="1" applyBorder="1" applyAlignment="1">
      <alignment horizontal="center"/>
    </xf>
    <xf numFmtId="0" fontId="15" fillId="3" borderId="21" xfId="2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left"/>
    </xf>
    <xf numFmtId="0" fontId="15" fillId="4" borderId="17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left"/>
    </xf>
    <xf numFmtId="0" fontId="14" fillId="2" borderId="32" xfId="2" applyFont="1" applyFill="1" applyBorder="1" applyAlignment="1">
      <alignment horizontal="center" vertical="center"/>
    </xf>
    <xf numFmtId="0" fontId="15" fillId="3" borderId="1" xfId="0" applyFont="1" applyFill="1" applyBorder="1"/>
    <xf numFmtId="0" fontId="11" fillId="0" borderId="1" xfId="0" applyFont="1" applyBorder="1" applyAlignment="1">
      <alignment horizontal="left"/>
    </xf>
    <xf numFmtId="0" fontId="15" fillId="3" borderId="21" xfId="4" applyFont="1" applyFill="1" applyBorder="1" applyAlignment="1">
      <alignment horizontal="center"/>
    </xf>
    <xf numFmtId="3" fontId="10" fillId="0" borderId="8" xfId="0" applyNumberFormat="1" applyFont="1" applyBorder="1"/>
    <xf numFmtId="3" fontId="10" fillId="0" borderId="27" xfId="0" applyNumberFormat="1" applyFont="1" applyBorder="1"/>
    <xf numFmtId="4" fontId="10" fillId="0" borderId="9" xfId="0" applyNumberFormat="1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4" fontId="10" fillId="0" borderId="12" xfId="0" applyNumberFormat="1" applyFont="1" applyBorder="1"/>
    <xf numFmtId="3" fontId="10" fillId="0" borderId="38" xfId="0" applyNumberFormat="1" applyFont="1" applyBorder="1"/>
    <xf numFmtId="4" fontId="10" fillId="0" borderId="13" xfId="0" applyNumberFormat="1" applyFont="1" applyBorder="1"/>
    <xf numFmtId="0" fontId="21" fillId="0" borderId="0" xfId="0" applyFont="1" applyAlignment="1">
      <alignment horizontal="left"/>
    </xf>
    <xf numFmtId="0" fontId="33" fillId="3" borderId="9" xfId="4" applyFont="1" applyFill="1" applyBorder="1" applyAlignment="1">
      <alignment horizontal="left"/>
    </xf>
    <xf numFmtId="0" fontId="15" fillId="3" borderId="9" xfId="4" applyFont="1" applyFill="1" applyBorder="1" applyAlignment="1">
      <alignment horizontal="left"/>
    </xf>
    <xf numFmtId="0" fontId="35" fillId="3" borderId="9" xfId="4" applyFont="1" applyFill="1" applyBorder="1" applyAlignment="1">
      <alignment horizontal="left"/>
    </xf>
    <xf numFmtId="0" fontId="32" fillId="3" borderId="9" xfId="4" applyFont="1" applyFill="1" applyBorder="1" applyAlignment="1">
      <alignment horizontal="left"/>
    </xf>
    <xf numFmtId="0" fontId="33" fillId="3" borderId="29" xfId="4" applyFont="1" applyFill="1" applyBorder="1" applyAlignment="1">
      <alignment horizontal="left"/>
    </xf>
    <xf numFmtId="0" fontId="9" fillId="0" borderId="1" xfId="0" applyFont="1" applyBorder="1"/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4" applyFont="1" applyBorder="1"/>
    <xf numFmtId="0" fontId="32" fillId="0" borderId="1" xfId="4" applyFont="1" applyBorder="1" applyAlignment="1">
      <alignment horizontal="center"/>
    </xf>
    <xf numFmtId="0" fontId="16" fillId="3" borderId="8" xfId="4" applyFont="1" applyFill="1" applyBorder="1" applyAlignment="1">
      <alignment horizontal="center"/>
    </xf>
    <xf numFmtId="0" fontId="10" fillId="3" borderId="8" xfId="4" applyFont="1" applyFill="1" applyBorder="1" applyAlignment="1">
      <alignment horizontal="center"/>
    </xf>
    <xf numFmtId="0" fontId="10" fillId="3" borderId="25" xfId="4" applyFont="1" applyFill="1" applyBorder="1" applyAlignment="1">
      <alignment horizontal="center"/>
    </xf>
    <xf numFmtId="0" fontId="38" fillId="0" borderId="18" xfId="5" applyFont="1" applyBorder="1" applyAlignment="1">
      <alignment vertical="center" wrapText="1"/>
    </xf>
    <xf numFmtId="0" fontId="23" fillId="8" borderId="18" xfId="5" applyFont="1" applyFill="1" applyBorder="1"/>
    <xf numFmtId="0" fontId="11" fillId="0" borderId="4" xfId="2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11" fillId="0" borderId="5" xfId="2" applyFont="1" applyBorder="1"/>
    <xf numFmtId="0" fontId="13" fillId="0" borderId="0" xfId="0" applyFont="1"/>
    <xf numFmtId="0" fontId="14" fillId="3" borderId="1" xfId="2" applyFont="1" applyFill="1" applyBorder="1"/>
    <xf numFmtId="0" fontId="11" fillId="0" borderId="8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1" fillId="0" borderId="1" xfId="2" applyFont="1" applyBorder="1"/>
    <xf numFmtId="0" fontId="11" fillId="0" borderId="9" xfId="2" applyFont="1" applyBorder="1"/>
    <xf numFmtId="0" fontId="14" fillId="3" borderId="21" xfId="2" applyFont="1" applyFill="1" applyBorder="1"/>
    <xf numFmtId="0" fontId="14" fillId="4" borderId="17" xfId="2" applyFont="1" applyFill="1" applyBorder="1"/>
    <xf numFmtId="0" fontId="14" fillId="4" borderId="18" xfId="2" applyFont="1" applyFill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9" fillId="0" borderId="5" xfId="0" applyFont="1" applyBorder="1" applyAlignment="1">
      <alignment horizontal="left"/>
    </xf>
    <xf numFmtId="0" fontId="15" fillId="3" borderId="21" xfId="0" applyFont="1" applyFill="1" applyBorder="1"/>
    <xf numFmtId="3" fontId="16" fillId="0" borderId="0" xfId="0" applyNumberFormat="1" applyFont="1"/>
    <xf numFmtId="3" fontId="28" fillId="0" borderId="0" xfId="5" applyNumberFormat="1" applyFont="1"/>
    <xf numFmtId="4" fontId="28" fillId="0" borderId="0" xfId="5" applyNumberFormat="1" applyFont="1"/>
    <xf numFmtId="3" fontId="16" fillId="4" borderId="17" xfId="5" applyNumberFormat="1" applyFont="1" applyFill="1" applyBorder="1" applyAlignment="1">
      <alignment horizontal="center"/>
    </xf>
    <xf numFmtId="3" fontId="16" fillId="4" borderId="18" xfId="5" applyNumberFormat="1" applyFont="1" applyFill="1" applyBorder="1"/>
    <xf numFmtId="3" fontId="16" fillId="4" borderId="20" xfId="5" applyNumberFormat="1" applyFont="1" applyFill="1" applyBorder="1"/>
    <xf numFmtId="0" fontId="23" fillId="8" borderId="19" xfId="5" applyFont="1" applyFill="1" applyBorder="1" applyAlignment="1">
      <alignment horizontal="center"/>
    </xf>
    <xf numFmtId="0" fontId="7" fillId="0" borderId="0" xfId="5" applyAlignment="1">
      <alignment horizontal="left"/>
    </xf>
    <xf numFmtId="0" fontId="6" fillId="0" borderId="0" xfId="8" applyAlignment="1">
      <alignment horizontal="center"/>
    </xf>
    <xf numFmtId="0" fontId="6" fillId="0" borderId="0" xfId="9"/>
    <xf numFmtId="0" fontId="6" fillId="0" borderId="0" xfId="8"/>
    <xf numFmtId="0" fontId="37" fillId="0" borderId="0" xfId="8" applyFont="1" applyAlignment="1">
      <alignment horizontal="center"/>
    </xf>
    <xf numFmtId="0" fontId="12" fillId="0" borderId="0" xfId="5" applyFont="1"/>
    <xf numFmtId="0" fontId="21" fillId="0" borderId="0" xfId="5" applyFont="1"/>
    <xf numFmtId="0" fontId="26" fillId="0" borderId="0" xfId="8" applyFont="1" applyAlignment="1">
      <alignment horizontal="center"/>
    </xf>
    <xf numFmtId="0" fontId="26" fillId="0" borderId="0" xfId="8" applyFont="1"/>
    <xf numFmtId="0" fontId="22" fillId="0" borderId="0" xfId="5" applyFont="1" applyAlignment="1">
      <alignment horizontal="left"/>
    </xf>
    <xf numFmtId="0" fontId="22" fillId="0" borderId="0" xfId="5" applyFont="1"/>
    <xf numFmtId="0" fontId="37" fillId="0" borderId="0" xfId="8" applyFont="1" applyAlignment="1">
      <alignment horizontal="center" vertical="center"/>
    </xf>
    <xf numFmtId="0" fontId="38" fillId="0" borderId="0" xfId="8" applyFont="1" applyAlignment="1">
      <alignment vertical="center"/>
    </xf>
    <xf numFmtId="0" fontId="38" fillId="0" borderId="17" xfId="8" applyFont="1" applyBorder="1" applyAlignment="1">
      <alignment horizontal="center" vertical="center"/>
    </xf>
    <xf numFmtId="0" fontId="38" fillId="0" borderId="18" xfId="8" applyFont="1" applyBorder="1" applyAlignment="1">
      <alignment horizontal="center" vertical="center"/>
    </xf>
    <xf numFmtId="0" fontId="38" fillId="0" borderId="18" xfId="8" applyFont="1" applyBorder="1" applyAlignment="1">
      <alignment horizontal="center" vertical="center" wrapText="1"/>
    </xf>
    <xf numFmtId="0" fontId="23" fillId="8" borderId="17" xfId="8" applyFont="1" applyFill="1" applyBorder="1" applyAlignment="1">
      <alignment horizontal="center"/>
    </xf>
    <xf numFmtId="0" fontId="23" fillId="8" borderId="18" xfId="8" applyFont="1" applyFill="1" applyBorder="1" applyAlignment="1">
      <alignment horizontal="center"/>
    </xf>
    <xf numFmtId="0" fontId="23" fillId="8" borderId="20" xfId="8" applyFont="1" applyFill="1" applyBorder="1" applyAlignment="1">
      <alignment horizontal="center"/>
    </xf>
    <xf numFmtId="0" fontId="23" fillId="0" borderId="0" xfId="8" applyFont="1"/>
    <xf numFmtId="0" fontId="28" fillId="0" borderId="4" xfId="9" applyFont="1" applyBorder="1" applyAlignment="1">
      <alignment horizontal="center"/>
    </xf>
    <xf numFmtId="0" fontId="11" fillId="0" borderId="5" xfId="9" applyFont="1" applyBorder="1" applyAlignment="1">
      <alignment horizontal="center"/>
    </xf>
    <xf numFmtId="0" fontId="28" fillId="0" borderId="5" xfId="9" applyFont="1" applyBorder="1" applyAlignment="1">
      <alignment horizontal="center"/>
    </xf>
    <xf numFmtId="0" fontId="9" fillId="0" borderId="34" xfId="9" applyFont="1" applyBorder="1"/>
    <xf numFmtId="0" fontId="11" fillId="0" borderId="6" xfId="9" applyFont="1" applyBorder="1"/>
    <xf numFmtId="0" fontId="25" fillId="3" borderId="8" xfId="9" applyFont="1" applyFill="1" applyBorder="1" applyAlignment="1">
      <alignment horizontal="center"/>
    </xf>
    <xf numFmtId="0" fontId="14" fillId="3" borderId="1" xfId="9" applyFont="1" applyFill="1" applyBorder="1" applyAlignment="1">
      <alignment horizontal="center"/>
    </xf>
    <xf numFmtId="0" fontId="25" fillId="3" borderId="1" xfId="9" applyFont="1" applyFill="1" applyBorder="1" applyAlignment="1">
      <alignment horizontal="center"/>
    </xf>
    <xf numFmtId="0" fontId="14" fillId="3" borderId="27" xfId="9" applyFont="1" applyFill="1" applyBorder="1"/>
    <xf numFmtId="0" fontId="11" fillId="3" borderId="1" xfId="9" applyFont="1" applyFill="1" applyBorder="1" applyAlignment="1">
      <alignment horizontal="center"/>
    </xf>
    <xf numFmtId="0" fontId="11" fillId="3" borderId="9" xfId="9" applyFont="1" applyFill="1" applyBorder="1"/>
    <xf numFmtId="4" fontId="15" fillId="3" borderId="10" xfId="9" applyNumberFormat="1" applyFont="1" applyFill="1" applyBorder="1"/>
    <xf numFmtId="0" fontId="28" fillId="0" borderId="8" xfId="9" applyFont="1" applyBorder="1" applyAlignment="1">
      <alignment horizontal="center"/>
    </xf>
    <xf numFmtId="0" fontId="28" fillId="0" borderId="1" xfId="9" applyFont="1" applyBorder="1" applyAlignment="1">
      <alignment horizontal="center"/>
    </xf>
    <xf numFmtId="0" fontId="27" fillId="0" borderId="54" xfId="9" applyFont="1" applyBorder="1" applyAlignment="1">
      <alignment horizontal="center"/>
    </xf>
    <xf numFmtId="0" fontId="28" fillId="0" borderId="27" xfId="9" applyFont="1" applyBorder="1"/>
    <xf numFmtId="0" fontId="28" fillId="0" borderId="9" xfId="9" applyFont="1" applyBorder="1"/>
    <xf numFmtId="0" fontId="28" fillId="0" borderId="9" xfId="9" applyFont="1" applyBorder="1" applyAlignment="1">
      <alignment horizontal="left"/>
    </xf>
    <xf numFmtId="0" fontId="11" fillId="0" borderId="9" xfId="5" applyFont="1" applyBorder="1" applyAlignment="1">
      <alignment horizontal="left"/>
    </xf>
    <xf numFmtId="0" fontId="29" fillId="3" borderId="54" xfId="9" applyFont="1" applyFill="1" applyBorder="1" applyAlignment="1">
      <alignment horizontal="center"/>
    </xf>
    <xf numFmtId="0" fontId="25" fillId="3" borderId="27" xfId="9" applyFont="1" applyFill="1" applyBorder="1"/>
    <xf numFmtId="0" fontId="25" fillId="3" borderId="9" xfId="9" applyFont="1" applyFill="1" applyBorder="1"/>
    <xf numFmtId="4" fontId="25" fillId="3" borderId="10" xfId="9" applyNumberFormat="1" applyFont="1" applyFill="1" applyBorder="1"/>
    <xf numFmtId="0" fontId="28" fillId="3" borderId="1" xfId="9" applyFont="1" applyFill="1" applyBorder="1" applyAlignment="1">
      <alignment horizontal="center"/>
    </xf>
    <xf numFmtId="0" fontId="28" fillId="3" borderId="9" xfId="9" applyFont="1" applyFill="1" applyBorder="1"/>
    <xf numFmtId="0" fontId="11" fillId="0" borderId="9" xfId="9" applyFont="1" applyBorder="1"/>
    <xf numFmtId="0" fontId="25" fillId="3" borderId="28" xfId="9" applyFont="1" applyFill="1" applyBorder="1"/>
    <xf numFmtId="0" fontId="28" fillId="3" borderId="21" xfId="9" applyFont="1" applyFill="1" applyBorder="1" applyAlignment="1">
      <alignment horizontal="center"/>
    </xf>
    <xf numFmtId="0" fontId="28" fillId="3" borderId="29" xfId="9" applyFont="1" applyFill="1" applyBorder="1"/>
    <xf numFmtId="0" fontId="28" fillId="0" borderId="28" xfId="9" applyFont="1" applyBorder="1"/>
    <xf numFmtId="0" fontId="28" fillId="0" borderId="21" xfId="9" applyFont="1" applyBorder="1" applyAlignment="1">
      <alignment horizontal="center"/>
    </xf>
    <xf numFmtId="0" fontId="28" fillId="0" borderId="29" xfId="9" applyFont="1" applyBorder="1"/>
    <xf numFmtId="0" fontId="25" fillId="3" borderId="25" xfId="9" applyFont="1" applyFill="1" applyBorder="1" applyAlignment="1">
      <alignment horizontal="center"/>
    </xf>
    <xf numFmtId="0" fontId="25" fillId="3" borderId="21" xfId="9" applyFont="1" applyFill="1" applyBorder="1" applyAlignment="1">
      <alignment horizontal="center"/>
    </xf>
    <xf numFmtId="0" fontId="30" fillId="5" borderId="17" xfId="9" applyFont="1" applyFill="1" applyBorder="1" applyAlignment="1">
      <alignment horizontal="center"/>
    </xf>
    <xf numFmtId="0" fontId="6" fillId="5" borderId="18" xfId="9" applyFill="1" applyBorder="1"/>
    <xf numFmtId="0" fontId="6" fillId="5" borderId="18" xfId="9" applyFill="1" applyBorder="1" applyAlignment="1">
      <alignment horizontal="center"/>
    </xf>
    <xf numFmtId="3" fontId="15" fillId="7" borderId="18" xfId="8" applyNumberFormat="1" applyFont="1" applyFill="1" applyBorder="1"/>
    <xf numFmtId="0" fontId="6" fillId="5" borderId="20" xfId="9" applyFill="1" applyBorder="1"/>
    <xf numFmtId="0" fontId="6" fillId="5" borderId="39" xfId="9" applyFill="1" applyBorder="1"/>
    <xf numFmtId="0" fontId="27" fillId="0" borderId="0" xfId="9" applyFont="1" applyAlignment="1">
      <alignment horizontal="center"/>
    </xf>
    <xf numFmtId="0" fontId="6" fillId="0" borderId="0" xfId="9" applyAlignment="1">
      <alignment horizontal="center"/>
    </xf>
    <xf numFmtId="0" fontId="16" fillId="0" borderId="0" xfId="9" applyFont="1"/>
    <xf numFmtId="0" fontId="10" fillId="0" borderId="0" xfId="5" applyFont="1" applyAlignment="1">
      <alignment horizontal="center"/>
    </xf>
    <xf numFmtId="0" fontId="10" fillId="0" borderId="0" xfId="5" applyFont="1"/>
    <xf numFmtId="0" fontId="10" fillId="0" borderId="0" xfId="5" applyFont="1" applyAlignment="1">
      <alignment horizontal="left"/>
    </xf>
    <xf numFmtId="3" fontId="6" fillId="0" borderId="0" xfId="9" applyNumberFormat="1"/>
    <xf numFmtId="4" fontId="6" fillId="0" borderId="0" xfId="9" applyNumberFormat="1"/>
    <xf numFmtId="0" fontId="26" fillId="0" borderId="0" xfId="9" applyFont="1"/>
    <xf numFmtId="0" fontId="10" fillId="0" borderId="5" xfId="9" applyFont="1" applyBorder="1" applyAlignment="1">
      <alignment horizontal="center"/>
    </xf>
    <xf numFmtId="1" fontId="10" fillId="0" borderId="5" xfId="9" applyNumberFormat="1" applyFont="1" applyBorder="1" applyAlignment="1">
      <alignment horizontal="center"/>
    </xf>
    <xf numFmtId="0" fontId="28" fillId="0" borderId="5" xfId="9" applyFont="1" applyBorder="1"/>
    <xf numFmtId="0" fontId="28" fillId="0" borderId="6" xfId="9" applyFont="1" applyBorder="1"/>
    <xf numFmtId="0" fontId="10" fillId="0" borderId="1" xfId="9" applyFont="1" applyBorder="1" applyAlignment="1">
      <alignment horizontal="center"/>
    </xf>
    <xf numFmtId="1" fontId="10" fillId="0" borderId="1" xfId="9" applyNumberFormat="1" applyFont="1" applyBorder="1" applyAlignment="1">
      <alignment horizontal="center"/>
    </xf>
    <xf numFmtId="0" fontId="28" fillId="0" borderId="1" xfId="9" applyFont="1" applyBorder="1"/>
    <xf numFmtId="0" fontId="16" fillId="3" borderId="8" xfId="9" applyFont="1" applyFill="1" applyBorder="1" applyAlignment="1">
      <alignment horizontal="center"/>
    </xf>
    <xf numFmtId="0" fontId="16" fillId="3" borderId="1" xfId="9" applyFont="1" applyFill="1" applyBorder="1" applyAlignment="1">
      <alignment horizontal="center"/>
    </xf>
    <xf numFmtId="1" fontId="16" fillId="3" borderId="1" xfId="9" applyNumberFormat="1" applyFont="1" applyFill="1" applyBorder="1" applyAlignment="1">
      <alignment horizontal="center"/>
    </xf>
    <xf numFmtId="0" fontId="25" fillId="3" borderId="1" xfId="9" applyFont="1" applyFill="1" applyBorder="1"/>
    <xf numFmtId="4" fontId="16" fillId="3" borderId="10" xfId="9" applyNumberFormat="1" applyFont="1" applyFill="1" applyBorder="1"/>
    <xf numFmtId="0" fontId="28" fillId="3" borderId="1" xfId="9" applyFont="1" applyFill="1" applyBorder="1"/>
    <xf numFmtId="1" fontId="28" fillId="0" borderId="1" xfId="9" applyNumberFormat="1" applyFont="1" applyBorder="1" applyAlignment="1">
      <alignment horizontal="center"/>
    </xf>
    <xf numFmtId="0" fontId="11" fillId="0" borderId="1" xfId="5" applyFont="1" applyBorder="1" applyAlignment="1">
      <alignment horizontal="left"/>
    </xf>
    <xf numFmtId="1" fontId="10" fillId="3" borderId="1" xfId="9" applyNumberFormat="1" applyFont="1" applyFill="1" applyBorder="1" applyAlignment="1">
      <alignment horizontal="center"/>
    </xf>
    <xf numFmtId="4" fontId="16" fillId="3" borderId="10" xfId="9" applyNumberFormat="1" applyFont="1" applyFill="1" applyBorder="1" applyAlignment="1">
      <alignment horizontal="right"/>
    </xf>
    <xf numFmtId="1" fontId="27" fillId="0" borderId="1" xfId="9" applyNumberFormat="1" applyFont="1" applyBorder="1" applyAlignment="1">
      <alignment horizontal="center"/>
    </xf>
    <xf numFmtId="0" fontId="16" fillId="3" borderId="25" xfId="9" applyFont="1" applyFill="1" applyBorder="1" applyAlignment="1">
      <alignment horizontal="center"/>
    </xf>
    <xf numFmtId="0" fontId="16" fillId="3" borderId="21" xfId="9" applyFont="1" applyFill="1" applyBorder="1" applyAlignment="1">
      <alignment horizontal="center"/>
    </xf>
    <xf numFmtId="1" fontId="16" fillId="3" borderId="21" xfId="9" applyNumberFormat="1" applyFont="1" applyFill="1" applyBorder="1" applyAlignment="1">
      <alignment horizontal="center"/>
    </xf>
    <xf numFmtId="0" fontId="25" fillId="3" borderId="21" xfId="9" applyFont="1" applyFill="1" applyBorder="1"/>
    <xf numFmtId="0" fontId="28" fillId="3" borderId="21" xfId="9" applyFont="1" applyFill="1" applyBorder="1"/>
    <xf numFmtId="0" fontId="27" fillId="5" borderId="17" xfId="9" applyFont="1" applyFill="1" applyBorder="1" applyAlignment="1">
      <alignment horizontal="center"/>
    </xf>
    <xf numFmtId="1" fontId="6" fillId="5" borderId="18" xfId="9" applyNumberFormat="1" applyFill="1" applyBorder="1" applyAlignment="1">
      <alignment horizontal="center"/>
    </xf>
    <xf numFmtId="1" fontId="6" fillId="0" borderId="0" xfId="9" applyNumberFormat="1" applyAlignment="1">
      <alignment horizontal="center"/>
    </xf>
    <xf numFmtId="0" fontId="10" fillId="0" borderId="34" xfId="9" applyFont="1" applyBorder="1"/>
    <xf numFmtId="0" fontId="10" fillId="0" borderId="6" xfId="9" applyFont="1" applyBorder="1"/>
    <xf numFmtId="0" fontId="10" fillId="0" borderId="9" xfId="9" applyFont="1" applyBorder="1"/>
    <xf numFmtId="1" fontId="25" fillId="3" borderId="1" xfId="9" applyNumberFormat="1" applyFont="1" applyFill="1" applyBorder="1" applyAlignment="1">
      <alignment horizontal="center"/>
    </xf>
    <xf numFmtId="0" fontId="16" fillId="3" borderId="9" xfId="9" applyFont="1" applyFill="1" applyBorder="1" applyAlignment="1">
      <alignment horizontal="left"/>
    </xf>
    <xf numFmtId="0" fontId="10" fillId="0" borderId="27" xfId="9" applyFont="1" applyBorder="1"/>
    <xf numFmtId="0" fontId="16" fillId="3" borderId="27" xfId="9" applyFont="1" applyFill="1" applyBorder="1"/>
    <xf numFmtId="0" fontId="16" fillId="3" borderId="9" xfId="9" applyFont="1" applyFill="1" applyBorder="1"/>
    <xf numFmtId="4" fontId="15" fillId="3" borderId="10" xfId="9" applyNumberFormat="1" applyFont="1" applyFill="1" applyBorder="1" applyAlignment="1">
      <alignment horizontal="right"/>
    </xf>
    <xf numFmtId="0" fontId="10" fillId="3" borderId="1" xfId="9" applyFont="1" applyFill="1" applyBorder="1" applyAlignment="1">
      <alignment horizontal="center"/>
    </xf>
    <xf numFmtId="0" fontId="10" fillId="3" borderId="9" xfId="9" applyFont="1" applyFill="1" applyBorder="1"/>
    <xf numFmtId="0" fontId="16" fillId="3" borderId="28" xfId="9" applyFont="1" applyFill="1" applyBorder="1"/>
    <xf numFmtId="0" fontId="31" fillId="7" borderId="17" xfId="9" applyFont="1" applyFill="1" applyBorder="1" applyAlignment="1">
      <alignment horizontal="center"/>
    </xf>
    <xf numFmtId="0" fontId="15" fillId="7" borderId="18" xfId="9" applyFont="1" applyFill="1" applyBorder="1" applyAlignment="1">
      <alignment horizontal="center"/>
    </xf>
    <xf numFmtId="1" fontId="15" fillId="7" borderId="18" xfId="9" applyNumberFormat="1" applyFont="1" applyFill="1" applyBorder="1" applyAlignment="1">
      <alignment horizontal="center"/>
    </xf>
    <xf numFmtId="1" fontId="23" fillId="0" borderId="0" xfId="9" applyNumberFormat="1" applyFont="1" applyAlignment="1">
      <alignment horizontal="center"/>
    </xf>
    <xf numFmtId="1" fontId="23" fillId="0" borderId="0" xfId="9" applyNumberFormat="1" applyFont="1"/>
    <xf numFmtId="0" fontId="16" fillId="0" borderId="0" xfId="5" applyFont="1" applyAlignment="1">
      <alignment horizontal="center"/>
    </xf>
    <xf numFmtId="0" fontId="28" fillId="0" borderId="0" xfId="8" applyFont="1" applyAlignment="1">
      <alignment horizontal="center"/>
    </xf>
    <xf numFmtId="0" fontId="25" fillId="0" borderId="0" xfId="8" applyFont="1" applyAlignment="1">
      <alignment horizontal="center"/>
    </xf>
    <xf numFmtId="0" fontId="25" fillId="0" borderId="17" xfId="8" applyFont="1" applyBorder="1" applyAlignment="1">
      <alignment horizontal="center" vertical="center"/>
    </xf>
    <xf numFmtId="0" fontId="28" fillId="8" borderId="17" xfId="8" applyFont="1" applyFill="1" applyBorder="1" applyAlignment="1">
      <alignment horizontal="center"/>
    </xf>
    <xf numFmtId="0" fontId="9" fillId="0" borderId="5" xfId="9" applyFont="1" applyBorder="1"/>
    <xf numFmtId="0" fontId="11" fillId="0" borderId="5" xfId="9" applyFont="1" applyBorder="1"/>
    <xf numFmtId="0" fontId="28" fillId="0" borderId="6" xfId="9" applyFont="1" applyBorder="1" applyAlignment="1">
      <alignment horizontal="left"/>
    </xf>
    <xf numFmtId="0" fontId="11" fillId="0" borderId="1" xfId="9" applyFont="1" applyBorder="1" applyAlignment="1">
      <alignment horizontal="center"/>
    </xf>
    <xf numFmtId="0" fontId="9" fillId="0" borderId="1" xfId="9" applyFont="1" applyBorder="1"/>
    <xf numFmtId="0" fontId="32" fillId="0" borderId="1" xfId="4" applyFont="1" applyBorder="1"/>
    <xf numFmtId="0" fontId="11" fillId="0" borderId="1" xfId="9" applyFont="1" applyBorder="1"/>
    <xf numFmtId="0" fontId="33" fillId="3" borderId="1" xfId="4" applyFont="1" applyFill="1" applyBorder="1"/>
    <xf numFmtId="4" fontId="14" fillId="3" borderId="10" xfId="9" applyNumberFormat="1" applyFont="1" applyFill="1" applyBorder="1" applyAlignment="1">
      <alignment horizontal="right"/>
    </xf>
    <xf numFmtId="0" fontId="9" fillId="0" borderId="1" xfId="4" applyFont="1" applyBorder="1" applyAlignment="1">
      <alignment horizontal="center"/>
    </xf>
    <xf numFmtId="0" fontId="9" fillId="0" borderId="9" xfId="4" applyFont="1" applyBorder="1" applyAlignment="1">
      <alignment horizontal="left"/>
    </xf>
    <xf numFmtId="0" fontId="15" fillId="3" borderId="1" xfId="4" applyFont="1" applyFill="1" applyBorder="1"/>
    <xf numFmtId="4" fontId="14" fillId="3" borderId="10" xfId="9" applyNumberFormat="1" applyFont="1" applyFill="1" applyBorder="1"/>
    <xf numFmtId="0" fontId="34" fillId="0" borderId="1" xfId="4" applyFont="1" applyBorder="1"/>
    <xf numFmtId="0" fontId="34" fillId="0" borderId="1" xfId="4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15" fillId="3" borderId="1" xfId="9" applyFont="1" applyFill="1" applyBorder="1"/>
    <xf numFmtId="0" fontId="15" fillId="3" borderId="1" xfId="9" applyFont="1" applyFill="1" applyBorder="1" applyAlignment="1">
      <alignment horizontal="center"/>
    </xf>
    <xf numFmtId="0" fontId="15" fillId="3" borderId="9" xfId="9" applyFont="1" applyFill="1" applyBorder="1" applyAlignment="1">
      <alignment horizontal="left"/>
    </xf>
    <xf numFmtId="0" fontId="35" fillId="3" borderId="1" xfId="4" applyFont="1" applyFill="1" applyBorder="1"/>
    <xf numFmtId="0" fontId="32" fillId="3" borderId="1" xfId="4" applyFont="1" applyFill="1" applyBorder="1"/>
    <xf numFmtId="0" fontId="9" fillId="3" borderId="1" xfId="9" applyFont="1" applyFill="1" applyBorder="1" applyAlignment="1">
      <alignment horizontal="center"/>
    </xf>
    <xf numFmtId="0" fontId="36" fillId="0" borderId="1" xfId="4" applyFont="1" applyBorder="1"/>
    <xf numFmtId="0" fontId="33" fillId="3" borderId="21" xfId="4" applyFont="1" applyFill="1" applyBorder="1"/>
    <xf numFmtId="0" fontId="10" fillId="7" borderId="17" xfId="9" applyFont="1" applyFill="1" applyBorder="1" applyAlignment="1">
      <alignment horizontal="center"/>
    </xf>
    <xf numFmtId="0" fontId="9" fillId="7" borderId="18" xfId="9" applyFont="1" applyFill="1" applyBorder="1" applyAlignment="1">
      <alignment horizontal="center"/>
    </xf>
    <xf numFmtId="0" fontId="9" fillId="7" borderId="18" xfId="9" applyFont="1" applyFill="1" applyBorder="1"/>
    <xf numFmtId="0" fontId="9" fillId="7" borderId="20" xfId="9" applyFont="1" applyFill="1" applyBorder="1" applyAlignment="1">
      <alignment horizontal="left"/>
    </xf>
    <xf numFmtId="0" fontId="28" fillId="0" borderId="0" xfId="9" applyFont="1" applyAlignment="1">
      <alignment horizontal="center"/>
    </xf>
    <xf numFmtId="0" fontId="6" fillId="0" borderId="0" xfId="9" applyAlignment="1">
      <alignment horizontal="left"/>
    </xf>
    <xf numFmtId="0" fontId="16" fillId="0" borderId="0" xfId="5" applyFont="1" applyAlignment="1">
      <alignment horizontal="left"/>
    </xf>
    <xf numFmtId="0" fontId="20" fillId="0" borderId="0" xfId="5" applyFont="1" applyAlignment="1">
      <alignment horizontal="left"/>
    </xf>
    <xf numFmtId="3" fontId="37" fillId="0" borderId="1" xfId="5" applyNumberFormat="1" applyFont="1" applyBorder="1"/>
    <xf numFmtId="4" fontId="37" fillId="0" borderId="1" xfId="5" applyNumberFormat="1" applyFont="1" applyBorder="1"/>
    <xf numFmtId="3" fontId="10" fillId="0" borderId="1" xfId="5" applyNumberFormat="1" applyFont="1" applyBorder="1"/>
    <xf numFmtId="3" fontId="38" fillId="0" borderId="0" xfId="5" applyNumberFormat="1" applyFont="1"/>
    <xf numFmtId="4" fontId="38" fillId="0" borderId="0" xfId="5" applyNumberFormat="1" applyFont="1"/>
    <xf numFmtId="3" fontId="16" fillId="0" borderId="0" xfId="5" applyNumberFormat="1" applyFont="1"/>
    <xf numFmtId="3" fontId="10" fillId="0" borderId="0" xfId="5" applyNumberFormat="1" applyFont="1"/>
    <xf numFmtId="3" fontId="9" fillId="0" borderId="0" xfId="5" applyNumberFormat="1" applyFont="1"/>
    <xf numFmtId="4" fontId="10" fillId="0" borderId="0" xfId="5" applyNumberFormat="1" applyFont="1"/>
    <xf numFmtId="3" fontId="16" fillId="3" borderId="1" xfId="5" applyNumberFormat="1" applyFont="1" applyFill="1" applyBorder="1"/>
    <xf numFmtId="4" fontId="16" fillId="3" borderId="1" xfId="5" applyNumberFormat="1" applyFont="1" applyFill="1" applyBorder="1"/>
    <xf numFmtId="3" fontId="16" fillId="3" borderId="1" xfId="5" applyNumberFormat="1" applyFont="1" applyFill="1" applyBorder="1" applyAlignment="1">
      <alignment horizontal="right"/>
    </xf>
    <xf numFmtId="4" fontId="16" fillId="3" borderId="1" xfId="5" applyNumberFormat="1" applyFont="1" applyFill="1" applyBorder="1" applyAlignment="1">
      <alignment horizontal="right"/>
    </xf>
    <xf numFmtId="0" fontId="16" fillId="0" borderId="53" xfId="0" applyFont="1" applyBorder="1" applyAlignment="1">
      <alignment horizontal="left"/>
    </xf>
    <xf numFmtId="0" fontId="16" fillId="0" borderId="57" xfId="0" applyFont="1" applyBorder="1" applyAlignment="1">
      <alignment horizontal="left"/>
    </xf>
    <xf numFmtId="4" fontId="14" fillId="3" borderId="10" xfId="2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4" fontId="15" fillId="3" borderId="1" xfId="0" applyNumberFormat="1" applyFont="1" applyFill="1" applyBorder="1" applyAlignment="1">
      <alignment horizontal="right"/>
    </xf>
    <xf numFmtId="3" fontId="15" fillId="3" borderId="1" xfId="0" applyNumberFormat="1" applyFont="1" applyFill="1" applyBorder="1"/>
    <xf numFmtId="4" fontId="15" fillId="3" borderId="1" xfId="0" applyNumberFormat="1" applyFont="1" applyFill="1" applyBorder="1"/>
    <xf numFmtId="3" fontId="15" fillId="3" borderId="27" xfId="0" applyNumberFormat="1" applyFont="1" applyFill="1" applyBorder="1"/>
    <xf numFmtId="3" fontId="15" fillId="3" borderId="21" xfId="0" applyNumberFormat="1" applyFont="1" applyFill="1" applyBorder="1" applyAlignment="1">
      <alignment horizontal="right"/>
    </xf>
    <xf numFmtId="3" fontId="15" fillId="4" borderId="17" xfId="0" applyNumberFormat="1" applyFont="1" applyFill="1" applyBorder="1" applyAlignment="1">
      <alignment horizontal="right"/>
    </xf>
    <xf numFmtId="3" fontId="15" fillId="4" borderId="22" xfId="0" applyNumberFormat="1" applyFont="1" applyFill="1" applyBorder="1" applyAlignment="1">
      <alignment horizontal="right"/>
    </xf>
    <xf numFmtId="3" fontId="15" fillId="3" borderId="1" xfId="9" applyNumberFormat="1" applyFont="1" applyFill="1" applyBorder="1"/>
    <xf numFmtId="3" fontId="25" fillId="3" borderId="1" xfId="9" applyNumberFormat="1" applyFont="1" applyFill="1" applyBorder="1"/>
    <xf numFmtId="3" fontId="16" fillId="3" borderId="1" xfId="9" applyNumberFormat="1" applyFont="1" applyFill="1" applyBorder="1"/>
    <xf numFmtId="3" fontId="16" fillId="3" borderId="1" xfId="9" applyNumberFormat="1" applyFont="1" applyFill="1" applyBorder="1" applyAlignment="1">
      <alignment horizontal="right"/>
    </xf>
    <xf numFmtId="0" fontId="16" fillId="0" borderId="61" xfId="0" applyFont="1" applyBorder="1" applyAlignment="1">
      <alignment horizontal="left"/>
    </xf>
    <xf numFmtId="0" fontId="16" fillId="0" borderId="60" xfId="0" applyFont="1" applyBorder="1" applyAlignment="1">
      <alignment horizontal="left"/>
    </xf>
    <xf numFmtId="3" fontId="15" fillId="3" borderId="1" xfId="9" applyNumberFormat="1" applyFont="1" applyFill="1" applyBorder="1" applyAlignment="1">
      <alignment horizontal="right"/>
    </xf>
    <xf numFmtId="3" fontId="15" fillId="7" borderId="17" xfId="9" applyNumberFormat="1" applyFont="1" applyFill="1" applyBorder="1"/>
    <xf numFmtId="3" fontId="15" fillId="7" borderId="18" xfId="9" applyNumberFormat="1" applyFont="1" applyFill="1" applyBorder="1"/>
    <xf numFmtId="4" fontId="15" fillId="7" borderId="18" xfId="9" applyNumberFormat="1" applyFont="1" applyFill="1" applyBorder="1"/>
    <xf numFmtId="3" fontId="14" fillId="3" borderId="1" xfId="9" applyNumberFormat="1" applyFont="1" applyFill="1" applyBorder="1" applyAlignment="1">
      <alignment horizontal="right"/>
    </xf>
    <xf numFmtId="3" fontId="14" fillId="3" borderId="1" xfId="9" applyNumberFormat="1" applyFont="1" applyFill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34" xfId="0" applyNumberFormat="1" applyFont="1" applyBorder="1"/>
    <xf numFmtId="4" fontId="10" fillId="0" borderId="5" xfId="0" applyNumberFormat="1" applyFont="1" applyBorder="1"/>
    <xf numFmtId="4" fontId="10" fillId="0" borderId="6" xfId="0" applyNumberFormat="1" applyFont="1" applyBorder="1"/>
    <xf numFmtId="3" fontId="16" fillId="3" borderId="12" xfId="5" applyNumberFormat="1" applyFont="1" applyFill="1" applyBorder="1"/>
    <xf numFmtId="3" fontId="25" fillId="3" borderId="12" xfId="9" applyNumberFormat="1" applyFont="1" applyFill="1" applyBorder="1"/>
    <xf numFmtId="3" fontId="14" fillId="3" borderId="1" xfId="2" applyNumberFormat="1" applyFont="1" applyFill="1" applyBorder="1"/>
    <xf numFmtId="3" fontId="41" fillId="0" borderId="0" xfId="0" applyNumberFormat="1" applyFont="1" applyAlignment="1">
      <alignment horizontal="left" vertical="center" wrapText="1"/>
    </xf>
    <xf numFmtId="4" fontId="16" fillId="0" borderId="0" xfId="5" applyNumberFormat="1" applyFont="1"/>
    <xf numFmtId="3" fontId="37" fillId="0" borderId="27" xfId="5" applyNumberFormat="1" applyFont="1" applyBorder="1"/>
    <xf numFmtId="4" fontId="25" fillId="3" borderId="14" xfId="9" applyNumberFormat="1" applyFont="1" applyFill="1" applyBorder="1"/>
    <xf numFmtId="3" fontId="15" fillId="3" borderId="12" xfId="9" applyNumberFormat="1" applyFont="1" applyFill="1" applyBorder="1"/>
    <xf numFmtId="4" fontId="15" fillId="3" borderId="14" xfId="9" applyNumberFormat="1" applyFont="1" applyFill="1" applyBorder="1"/>
    <xf numFmtId="3" fontId="28" fillId="0" borderId="0" xfId="5" applyNumberFormat="1" applyFont="1" applyAlignment="1">
      <alignment horizontal="center"/>
    </xf>
    <xf numFmtId="0" fontId="10" fillId="0" borderId="1" xfId="0" applyFont="1" applyBorder="1" applyProtection="1">
      <protection locked="0"/>
    </xf>
    <xf numFmtId="0" fontId="16" fillId="3" borderId="1" xfId="0" applyFont="1" applyFill="1" applyBorder="1" applyProtection="1">
      <protection locked="0"/>
    </xf>
    <xf numFmtId="0" fontId="44" fillId="0" borderId="0" xfId="5" applyFont="1" applyAlignment="1">
      <alignment horizontal="left"/>
    </xf>
    <xf numFmtId="0" fontId="44" fillId="0" borderId="0" xfId="5" applyFont="1" applyAlignment="1">
      <alignment horizontal="center"/>
    </xf>
    <xf numFmtId="0" fontId="44" fillId="0" borderId="0" xfId="5" applyFont="1" applyAlignment="1">
      <alignment horizontal="right"/>
    </xf>
    <xf numFmtId="0" fontId="27" fillId="0" borderId="1" xfId="9" applyFont="1" applyBorder="1" applyAlignment="1">
      <alignment horizontal="center"/>
    </xf>
    <xf numFmtId="0" fontId="25" fillId="3" borderId="4" xfId="9" applyFont="1" applyFill="1" applyBorder="1" applyAlignment="1">
      <alignment horizontal="center"/>
    </xf>
    <xf numFmtId="0" fontId="25" fillId="3" borderId="5" xfId="9" applyFont="1" applyFill="1" applyBorder="1" applyAlignment="1">
      <alignment horizontal="center"/>
    </xf>
    <xf numFmtId="0" fontId="29" fillId="3" borderId="63" xfId="9" applyFont="1" applyFill="1" applyBorder="1" applyAlignment="1">
      <alignment horizontal="center"/>
    </xf>
    <xf numFmtId="0" fontId="25" fillId="3" borderId="34" xfId="9" applyFont="1" applyFill="1" applyBorder="1"/>
    <xf numFmtId="4" fontId="14" fillId="3" borderId="1" xfId="2" applyNumberFormat="1" applyFont="1" applyFill="1" applyBorder="1"/>
    <xf numFmtId="0" fontId="10" fillId="0" borderId="1" xfId="5" applyFont="1" applyBorder="1" applyAlignment="1">
      <alignment horizontal="left"/>
    </xf>
    <xf numFmtId="0" fontId="10" fillId="2" borderId="1" xfId="5" applyFont="1" applyFill="1" applyBorder="1" applyAlignment="1">
      <alignment horizontal="left"/>
    </xf>
    <xf numFmtId="4" fontId="14" fillId="4" borderId="19" xfId="2" applyNumberFormat="1" applyFont="1" applyFill="1" applyBorder="1"/>
    <xf numFmtId="0" fontId="14" fillId="4" borderId="20" xfId="2" applyFont="1" applyFill="1" applyBorder="1"/>
    <xf numFmtId="3" fontId="14" fillId="4" borderId="18" xfId="2" applyNumberFormat="1" applyFont="1" applyFill="1" applyBorder="1"/>
    <xf numFmtId="3" fontId="25" fillId="5" borderId="62" xfId="9" applyNumberFormat="1" applyFont="1" applyFill="1" applyBorder="1"/>
    <xf numFmtId="0" fontId="14" fillId="3" borderId="9" xfId="2" applyFont="1" applyFill="1" applyBorder="1"/>
    <xf numFmtId="0" fontId="14" fillId="3" borderId="29" xfId="2" applyFont="1" applyFill="1" applyBorder="1"/>
    <xf numFmtId="3" fontId="15" fillId="7" borderId="22" xfId="9" applyNumberFormat="1" applyFont="1" applyFill="1" applyBorder="1"/>
    <xf numFmtId="3" fontId="37" fillId="0" borderId="5" xfId="5" applyNumberFormat="1" applyFont="1" applyBorder="1"/>
    <xf numFmtId="4" fontId="41" fillId="0" borderId="0" xfId="0" applyNumberFormat="1" applyFont="1" applyAlignment="1">
      <alignment horizontal="left" vertical="center" wrapText="1"/>
    </xf>
    <xf numFmtId="0" fontId="11" fillId="0" borderId="6" xfId="2" applyFont="1" applyBorder="1"/>
    <xf numFmtId="3" fontId="14" fillId="3" borderId="21" xfId="2" applyNumberFormat="1" applyFont="1" applyFill="1" applyBorder="1"/>
    <xf numFmtId="3" fontId="25" fillId="5" borderId="35" xfId="9" applyNumberFormat="1" applyFont="1" applyFill="1" applyBorder="1"/>
    <xf numFmtId="3" fontId="15" fillId="7" borderId="35" xfId="9" applyNumberFormat="1" applyFont="1" applyFill="1" applyBorder="1"/>
    <xf numFmtId="0" fontId="15" fillId="7" borderId="56" xfId="9" applyFont="1" applyFill="1" applyBorder="1"/>
    <xf numFmtId="0" fontId="16" fillId="3" borderId="12" xfId="9" applyFont="1" applyFill="1" applyBorder="1"/>
    <xf numFmtId="3" fontId="16" fillId="4" borderId="17" xfId="0" applyNumberFormat="1" applyFont="1" applyFill="1" applyBorder="1"/>
    <xf numFmtId="3" fontId="16" fillId="4" borderId="18" xfId="0" applyNumberFormat="1" applyFont="1" applyFill="1" applyBorder="1"/>
    <xf numFmtId="3" fontId="28" fillId="0" borderId="1" xfId="5" applyNumberFormat="1" applyFont="1" applyBorder="1"/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4" xfId="0" applyFont="1" applyBorder="1"/>
    <xf numFmtId="0" fontId="9" fillId="0" borderId="24" xfId="0" applyFont="1" applyBorder="1" applyAlignment="1">
      <alignment horizontal="left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4" xfId="0" applyFont="1" applyBorder="1" applyAlignment="1">
      <alignment horizontal="left"/>
    </xf>
    <xf numFmtId="3" fontId="9" fillId="0" borderId="5" xfId="5" applyNumberFormat="1" applyFont="1" applyBorder="1"/>
    <xf numFmtId="3" fontId="15" fillId="7" borderId="44" xfId="9" applyNumberFormat="1" applyFont="1" applyFill="1" applyBorder="1"/>
    <xf numFmtId="3" fontId="10" fillId="0" borderId="24" xfId="0" applyNumberFormat="1" applyFont="1" applyBorder="1"/>
    <xf numFmtId="3" fontId="16" fillId="6" borderId="44" xfId="5" applyNumberFormat="1" applyFont="1" applyFill="1" applyBorder="1"/>
    <xf numFmtId="3" fontId="15" fillId="4" borderId="18" xfId="9" applyNumberFormat="1" applyFont="1" applyFill="1" applyBorder="1"/>
    <xf numFmtId="0" fontId="10" fillId="9" borderId="27" xfId="9" applyFont="1" applyFill="1" applyBorder="1"/>
    <xf numFmtId="3" fontId="15" fillId="7" borderId="62" xfId="9" applyNumberFormat="1" applyFont="1" applyFill="1" applyBorder="1"/>
    <xf numFmtId="3" fontId="16" fillId="3" borderId="27" xfId="9" applyNumberFormat="1" applyFont="1" applyFill="1" applyBorder="1"/>
    <xf numFmtId="3" fontId="16" fillId="3" borderId="27" xfId="9" applyNumberFormat="1" applyFont="1" applyFill="1" applyBorder="1" applyAlignment="1">
      <alignment horizontal="right"/>
    </xf>
    <xf numFmtId="3" fontId="14" fillId="3" borderId="27" xfId="2" applyNumberFormat="1" applyFont="1" applyFill="1" applyBorder="1"/>
    <xf numFmtId="3" fontId="15" fillId="3" borderId="21" xfId="0" applyNumberFormat="1" applyFont="1" applyFill="1" applyBorder="1"/>
    <xf numFmtId="3" fontId="15" fillId="4" borderId="17" xfId="0" applyNumberFormat="1" applyFont="1" applyFill="1" applyBorder="1"/>
    <xf numFmtId="3" fontId="14" fillId="4" borderId="22" xfId="2" applyNumberFormat="1" applyFont="1" applyFill="1" applyBorder="1"/>
    <xf numFmtId="3" fontId="23" fillId="0" borderId="0" xfId="9" applyNumberFormat="1" applyFont="1"/>
    <xf numFmtId="4" fontId="23" fillId="0" borderId="0" xfId="9" applyNumberFormat="1" applyFont="1"/>
    <xf numFmtId="3" fontId="28" fillId="0" borderId="0" xfId="9" applyNumberFormat="1" applyFont="1"/>
    <xf numFmtId="3" fontId="14" fillId="3" borderId="27" xfId="9" applyNumberFormat="1" applyFont="1" applyFill="1" applyBorder="1" applyAlignment="1">
      <alignment horizontal="right"/>
    </xf>
    <xf numFmtId="3" fontId="15" fillId="3" borderId="27" xfId="9" applyNumberFormat="1" applyFont="1" applyFill="1" applyBorder="1"/>
    <xf numFmtId="3" fontId="14" fillId="3" borderId="27" xfId="9" applyNumberFormat="1" applyFont="1" applyFill="1" applyBorder="1"/>
    <xf numFmtId="3" fontId="15" fillId="3" borderId="27" xfId="9" applyNumberFormat="1" applyFont="1" applyFill="1" applyBorder="1" applyAlignment="1">
      <alignment horizontal="right"/>
    </xf>
    <xf numFmtId="3" fontId="15" fillId="3" borderId="38" xfId="9" applyNumberFormat="1" applyFont="1" applyFill="1" applyBorder="1"/>
    <xf numFmtId="0" fontId="37" fillId="0" borderId="0" xfId="14" applyFont="1"/>
    <xf numFmtId="4" fontId="37" fillId="0" borderId="0" xfId="14" applyNumberFormat="1" applyFont="1"/>
    <xf numFmtId="3" fontId="37" fillId="0" borderId="0" xfId="14" applyNumberFormat="1" applyFont="1"/>
    <xf numFmtId="0" fontId="37" fillId="0" borderId="0" xfId="14" applyFont="1" applyAlignment="1">
      <alignment horizontal="center"/>
    </xf>
    <xf numFmtId="0" fontId="37" fillId="0" borderId="0" xfId="14" applyFont="1" applyAlignment="1">
      <alignment horizontal="right"/>
    </xf>
    <xf numFmtId="4" fontId="37" fillId="0" borderId="0" xfId="14" applyNumberFormat="1" applyFont="1" applyAlignment="1">
      <alignment horizontal="center"/>
    </xf>
    <xf numFmtId="4" fontId="40" fillId="7" borderId="44" xfId="14" applyNumberFormat="1" applyFont="1" applyFill="1" applyBorder="1"/>
    <xf numFmtId="3" fontId="40" fillId="7" borderId="44" xfId="14" applyNumberFormat="1" applyFont="1" applyFill="1" applyBorder="1"/>
    <xf numFmtId="3" fontId="40" fillId="7" borderId="62" xfId="14" applyNumberFormat="1" applyFont="1" applyFill="1" applyBorder="1"/>
    <xf numFmtId="3" fontId="40" fillId="4" borderId="20" xfId="14" applyNumberFormat="1" applyFont="1" applyFill="1" applyBorder="1"/>
    <xf numFmtId="3" fontId="15" fillId="4" borderId="18" xfId="14" applyNumberFormat="1" applyFont="1" applyFill="1" applyBorder="1"/>
    <xf numFmtId="3" fontId="40" fillId="4" borderId="37" xfId="14" applyNumberFormat="1" applyFont="1" applyFill="1" applyBorder="1" applyAlignment="1">
      <alignment horizontal="center"/>
    </xf>
    <xf numFmtId="4" fontId="15" fillId="3" borderId="14" xfId="14" applyNumberFormat="1" applyFont="1" applyFill="1" applyBorder="1"/>
    <xf numFmtId="4" fontId="15" fillId="3" borderId="12" xfId="14" applyNumberFormat="1" applyFont="1" applyFill="1" applyBorder="1"/>
    <xf numFmtId="3" fontId="15" fillId="3" borderId="12" xfId="14" applyNumberFormat="1" applyFont="1" applyFill="1" applyBorder="1"/>
    <xf numFmtId="49" fontId="15" fillId="3" borderId="1" xfId="14" applyNumberFormat="1" applyFont="1" applyFill="1" applyBorder="1" applyAlignment="1">
      <alignment horizontal="right"/>
    </xf>
    <xf numFmtId="1" fontId="15" fillId="3" borderId="1" xfId="14" applyNumberFormat="1" applyFont="1" applyFill="1" applyBorder="1" applyAlignment="1">
      <alignment horizontal="right"/>
    </xf>
    <xf numFmtId="3" fontId="37" fillId="0" borderId="1" xfId="14" applyNumberFormat="1" applyFont="1" applyBorder="1"/>
    <xf numFmtId="4" fontId="10" fillId="0" borderId="1" xfId="14" applyNumberFormat="1" applyFont="1" applyBorder="1"/>
    <xf numFmtId="3" fontId="10" fillId="0" borderId="1" xfId="14" applyNumberFormat="1" applyFont="1" applyBorder="1"/>
    <xf numFmtId="3" fontId="9" fillId="0" borderId="1" xfId="14" applyNumberFormat="1" applyFont="1" applyBorder="1"/>
    <xf numFmtId="0" fontId="9" fillId="0" borderId="9" xfId="14" applyFont="1" applyBorder="1"/>
    <xf numFmtId="0" fontId="9" fillId="0" borderId="1" xfId="14" applyFont="1" applyBorder="1" applyAlignment="1">
      <alignment horizontal="left"/>
    </xf>
    <xf numFmtId="49" fontId="9" fillId="0" borderId="1" xfId="14" applyNumberFormat="1" applyFont="1" applyBorder="1" applyAlignment="1">
      <alignment horizontal="right"/>
    </xf>
    <xf numFmtId="1" fontId="9" fillId="0" borderId="1" xfId="14" applyNumberFormat="1" applyFont="1" applyBorder="1" applyAlignment="1">
      <alignment horizontal="right"/>
    </xf>
    <xf numFmtId="0" fontId="9" fillId="0" borderId="1" xfId="14" applyFont="1" applyBorder="1" applyAlignment="1">
      <alignment horizontal="center"/>
    </xf>
    <xf numFmtId="0" fontId="9" fillId="0" borderId="1" xfId="14" applyFont="1" applyBorder="1" applyProtection="1">
      <protection locked="0"/>
    </xf>
    <xf numFmtId="0" fontId="9" fillId="0" borderId="1" xfId="14" applyFont="1" applyBorder="1" applyAlignment="1" applyProtection="1">
      <alignment horizontal="center"/>
      <protection locked="0"/>
    </xf>
    <xf numFmtId="3" fontId="15" fillId="3" borderId="1" xfId="14" applyNumberFormat="1" applyFont="1" applyFill="1" applyBorder="1"/>
    <xf numFmtId="3" fontId="15" fillId="3" borderId="27" xfId="14" applyNumberFormat="1" applyFont="1" applyFill="1" applyBorder="1"/>
    <xf numFmtId="0" fontId="15" fillId="3" borderId="9" xfId="14" applyFont="1" applyFill="1" applyBorder="1"/>
    <xf numFmtId="0" fontId="15" fillId="3" borderId="1" xfId="14" applyFont="1" applyFill="1" applyBorder="1"/>
    <xf numFmtId="0" fontId="9" fillId="3" borderId="1" xfId="14" applyFont="1" applyFill="1" applyBorder="1" applyAlignment="1">
      <alignment horizontal="center"/>
    </xf>
    <xf numFmtId="0" fontId="15" fillId="3" borderId="1" xfId="14" applyFont="1" applyFill="1" applyBorder="1" applyAlignment="1">
      <alignment horizontal="right"/>
    </xf>
    <xf numFmtId="0" fontId="15" fillId="3" borderId="1" xfId="14" applyFont="1" applyFill="1" applyBorder="1" applyAlignment="1" applyProtection="1">
      <alignment horizontal="right"/>
      <protection locked="0"/>
    </xf>
    <xf numFmtId="0" fontId="15" fillId="3" borderId="1" xfId="14" applyFont="1" applyFill="1" applyBorder="1" applyAlignment="1">
      <alignment horizontal="center"/>
    </xf>
    <xf numFmtId="0" fontId="9" fillId="0" borderId="1" xfId="14" applyFont="1" applyBorder="1"/>
    <xf numFmtId="0" fontId="9" fillId="0" borderId="1" xfId="14" applyFont="1" applyBorder="1" applyAlignment="1">
      <alignment horizontal="right"/>
    </xf>
    <xf numFmtId="0" fontId="9" fillId="0" borderId="1" xfId="14" applyFont="1" applyBorder="1" applyAlignment="1" applyProtection="1">
      <alignment horizontal="right"/>
      <protection locked="0"/>
    </xf>
    <xf numFmtId="0" fontId="10" fillId="0" borderId="1" xfId="14" applyFont="1" applyBorder="1"/>
    <xf numFmtId="3" fontId="38" fillId="3" borderId="1" xfId="14" applyNumberFormat="1" applyFont="1" applyFill="1" applyBorder="1"/>
    <xf numFmtId="3" fontId="38" fillId="3" borderId="27" xfId="14" applyNumberFormat="1" applyFont="1" applyFill="1" applyBorder="1"/>
    <xf numFmtId="3" fontId="15" fillId="3" borderId="1" xfId="14" applyNumberFormat="1" applyFont="1" applyFill="1" applyBorder="1" applyAlignment="1">
      <alignment horizontal="right"/>
    </xf>
    <xf numFmtId="3" fontId="15" fillId="3" borderId="27" xfId="14" applyNumberFormat="1" applyFont="1" applyFill="1" applyBorder="1" applyAlignment="1">
      <alignment horizontal="right"/>
    </xf>
    <xf numFmtId="0" fontId="15" fillId="3" borderId="10" xfId="14" applyFont="1" applyFill="1" applyBorder="1" applyAlignment="1">
      <alignment horizontal="left"/>
    </xf>
    <xf numFmtId="0" fontId="9" fillId="0" borderId="27" xfId="14" applyFont="1" applyBorder="1" applyAlignment="1">
      <alignment horizontal="center"/>
    </xf>
    <xf numFmtId="0" fontId="9" fillId="0" borderId="1" xfId="14" applyFont="1" applyBorder="1" applyAlignment="1">
      <alignment wrapText="1"/>
    </xf>
    <xf numFmtId="3" fontId="37" fillId="0" borderId="24" xfId="14" applyNumberFormat="1" applyFont="1" applyBorder="1"/>
    <xf numFmtId="4" fontId="10" fillId="0" borderId="24" xfId="14" applyNumberFormat="1" applyFont="1" applyBorder="1"/>
    <xf numFmtId="3" fontId="10" fillId="0" borderId="24" xfId="14" applyNumberFormat="1" applyFont="1" applyBorder="1"/>
    <xf numFmtId="0" fontId="9" fillId="0" borderId="6" xfId="14" applyFont="1" applyBorder="1"/>
    <xf numFmtId="0" fontId="9" fillId="0" borderId="5" xfId="14" applyFont="1" applyBorder="1"/>
    <xf numFmtId="0" fontId="9" fillId="0" borderId="5" xfId="14" applyFont="1" applyBorder="1" applyAlignment="1">
      <alignment horizontal="center"/>
    </xf>
    <xf numFmtId="0" fontId="9" fillId="0" borderId="5" xfId="14" applyFont="1" applyBorder="1" applyAlignment="1">
      <alignment horizontal="right"/>
    </xf>
    <xf numFmtId="0" fontId="9" fillId="0" borderId="5" xfId="14" applyFont="1" applyBorder="1" applyAlignment="1" applyProtection="1">
      <alignment horizontal="right"/>
      <protection locked="0"/>
    </xf>
    <xf numFmtId="0" fontId="23" fillId="0" borderId="0" xfId="14" applyFont="1"/>
    <xf numFmtId="3" fontId="23" fillId="8" borderId="18" xfId="14" applyNumberFormat="1" applyFont="1" applyFill="1" applyBorder="1" applyAlignment="1">
      <alignment horizontal="center"/>
    </xf>
    <xf numFmtId="3" fontId="23" fillId="8" borderId="22" xfId="14" applyNumberFormat="1" applyFont="1" applyFill="1" applyBorder="1" applyAlignment="1">
      <alignment horizontal="center"/>
    </xf>
    <xf numFmtId="3" fontId="23" fillId="8" borderId="32" xfId="14" applyNumberFormat="1" applyFont="1" applyFill="1" applyBorder="1" applyAlignment="1">
      <alignment horizontal="center"/>
    </xf>
    <xf numFmtId="3" fontId="23" fillId="8" borderId="31" xfId="14" applyNumberFormat="1" applyFont="1" applyFill="1" applyBorder="1" applyAlignment="1">
      <alignment horizontal="center"/>
    </xf>
    <xf numFmtId="0" fontId="23" fillId="8" borderId="20" xfId="14" applyFont="1" applyFill="1" applyBorder="1" applyAlignment="1">
      <alignment horizontal="center"/>
    </xf>
    <xf numFmtId="0" fontId="23" fillId="8" borderId="18" xfId="14" applyFont="1" applyFill="1" applyBorder="1" applyAlignment="1">
      <alignment horizontal="center"/>
    </xf>
    <xf numFmtId="0" fontId="23" fillId="8" borderId="17" xfId="14" applyFont="1" applyFill="1" applyBorder="1" applyAlignment="1">
      <alignment horizontal="center"/>
    </xf>
    <xf numFmtId="0" fontId="38" fillId="0" borderId="18" xfId="14" applyFont="1" applyBorder="1" applyAlignment="1">
      <alignment horizontal="center" vertical="center" wrapText="1"/>
    </xf>
    <xf numFmtId="0" fontId="38" fillId="0" borderId="18" xfId="14" applyFont="1" applyBorder="1" applyAlignment="1">
      <alignment horizontal="center" vertical="center"/>
    </xf>
    <xf numFmtId="0" fontId="38" fillId="0" borderId="17" xfId="14" applyFont="1" applyBorder="1" applyAlignment="1">
      <alignment horizontal="center" vertical="center"/>
    </xf>
    <xf numFmtId="0" fontId="38" fillId="0" borderId="0" xfId="14" applyFont="1" applyAlignment="1">
      <alignment vertical="center"/>
    </xf>
    <xf numFmtId="0" fontId="37" fillId="0" borderId="0" xfId="14" applyFont="1" applyAlignment="1">
      <alignment horizontal="center" vertical="center"/>
    </xf>
    <xf numFmtId="0" fontId="38" fillId="0" borderId="0" xfId="14" applyFont="1"/>
    <xf numFmtId="0" fontId="38" fillId="0" borderId="0" xfId="14" applyFont="1" applyAlignment="1">
      <alignment horizontal="right"/>
    </xf>
    <xf numFmtId="0" fontId="38" fillId="0" borderId="0" xfId="14" applyFont="1" applyAlignment="1">
      <alignment horizontal="center"/>
    </xf>
    <xf numFmtId="0" fontId="44" fillId="0" borderId="0" xfId="14" applyFont="1" applyAlignment="1">
      <alignment horizontal="center"/>
    </xf>
    <xf numFmtId="0" fontId="44" fillId="0" borderId="0" xfId="14" applyFont="1" applyAlignment="1">
      <alignment horizontal="right"/>
    </xf>
    <xf numFmtId="0" fontId="44" fillId="0" borderId="0" xfId="14" applyFont="1" applyAlignment="1">
      <alignment horizontal="left"/>
    </xf>
    <xf numFmtId="0" fontId="37" fillId="0" borderId="0" xfId="15" applyFont="1" applyAlignment="1">
      <alignment horizontal="center"/>
    </xf>
    <xf numFmtId="3" fontId="15" fillId="3" borderId="21" xfId="14" applyNumberFormat="1" applyFont="1" applyFill="1" applyBorder="1"/>
    <xf numFmtId="3" fontId="15" fillId="3" borderId="21" xfId="14" applyNumberFormat="1" applyFont="1" applyFill="1" applyBorder="1" applyAlignment="1">
      <alignment horizontal="right"/>
    </xf>
    <xf numFmtId="3" fontId="38" fillId="3" borderId="21" xfId="14" applyNumberFormat="1" applyFont="1" applyFill="1" applyBorder="1"/>
    <xf numFmtId="3" fontId="23" fillId="8" borderId="51" xfId="14" applyNumberFormat="1" applyFont="1" applyFill="1" applyBorder="1" applyAlignment="1">
      <alignment horizontal="center"/>
    </xf>
    <xf numFmtId="3" fontId="37" fillId="0" borderId="5" xfId="14" applyNumberFormat="1" applyFont="1" applyBorder="1"/>
    <xf numFmtId="0" fontId="15" fillId="3" borderId="9" xfId="0" applyFont="1" applyFill="1" applyBorder="1"/>
    <xf numFmtId="0" fontId="15" fillId="3" borderId="29" xfId="0" applyFont="1" applyFill="1" applyBorder="1"/>
    <xf numFmtId="0" fontId="9" fillId="0" borderId="30" xfId="0" applyFont="1" applyBorder="1"/>
    <xf numFmtId="0" fontId="9" fillId="0" borderId="9" xfId="0" applyFont="1" applyBorder="1"/>
    <xf numFmtId="0" fontId="11" fillId="0" borderId="30" xfId="0" applyFont="1" applyBorder="1"/>
    <xf numFmtId="0" fontId="11" fillId="0" borderId="9" xfId="0" applyFont="1" applyBorder="1"/>
    <xf numFmtId="3" fontId="16" fillId="3" borderId="21" xfId="9" applyNumberFormat="1" applyFont="1" applyFill="1" applyBorder="1"/>
    <xf numFmtId="0" fontId="16" fillId="3" borderId="45" xfId="9" applyFont="1" applyFill="1" applyBorder="1" applyAlignment="1">
      <alignment horizontal="left"/>
    </xf>
    <xf numFmtId="0" fontId="16" fillId="3" borderId="45" xfId="9" applyFont="1" applyFill="1" applyBorder="1"/>
    <xf numFmtId="0" fontId="10" fillId="3" borderId="45" xfId="9" applyFont="1" applyFill="1" applyBorder="1"/>
    <xf numFmtId="0" fontId="16" fillId="3" borderId="46" xfId="9" applyFont="1" applyFill="1" applyBorder="1"/>
    <xf numFmtId="3" fontId="14" fillId="3" borderId="21" xfId="9" applyNumberFormat="1" applyFont="1" applyFill="1" applyBorder="1" applyAlignment="1">
      <alignment horizontal="right"/>
    </xf>
    <xf numFmtId="3" fontId="15" fillId="3" borderId="21" xfId="9" applyNumberFormat="1" applyFont="1" applyFill="1" applyBorder="1"/>
    <xf numFmtId="3" fontId="14" fillId="3" borderId="21" xfId="9" applyNumberFormat="1" applyFont="1" applyFill="1" applyBorder="1"/>
    <xf numFmtId="3" fontId="15" fillId="3" borderId="21" xfId="9" applyNumberFormat="1" applyFont="1" applyFill="1" applyBorder="1" applyAlignment="1">
      <alignment horizontal="right"/>
    </xf>
    <xf numFmtId="3" fontId="23" fillId="8" borderId="17" xfId="14" applyNumberFormat="1" applyFont="1" applyFill="1" applyBorder="1" applyAlignment="1">
      <alignment horizontal="center"/>
    </xf>
    <xf numFmtId="4" fontId="23" fillId="8" borderId="64" xfId="14" applyNumberFormat="1" applyFont="1" applyFill="1" applyBorder="1" applyAlignment="1">
      <alignment horizontal="center"/>
    </xf>
    <xf numFmtId="3" fontId="10" fillId="0" borderId="5" xfId="14" applyNumberFormat="1" applyFont="1" applyBorder="1"/>
    <xf numFmtId="3" fontId="23" fillId="8" borderId="20" xfId="14" applyNumberFormat="1" applyFont="1" applyFill="1" applyBorder="1" applyAlignment="1">
      <alignment horizontal="center"/>
    </xf>
    <xf numFmtId="4" fontId="23" fillId="8" borderId="17" xfId="14" applyNumberFormat="1" applyFont="1" applyFill="1" applyBorder="1" applyAlignment="1">
      <alignment horizontal="center"/>
    </xf>
    <xf numFmtId="4" fontId="23" fillId="8" borderId="19" xfId="14" applyNumberFormat="1" applyFont="1" applyFill="1" applyBorder="1" applyAlignment="1">
      <alignment horizontal="center"/>
    </xf>
    <xf numFmtId="3" fontId="37" fillId="0" borderId="23" xfId="14" applyNumberFormat="1" applyFont="1" applyBorder="1"/>
    <xf numFmtId="3" fontId="37" fillId="0" borderId="8" xfId="14" applyNumberFormat="1" applyFont="1" applyBorder="1"/>
    <xf numFmtId="3" fontId="16" fillId="3" borderId="8" xfId="5" applyNumberFormat="1" applyFont="1" applyFill="1" applyBorder="1"/>
    <xf numFmtId="3" fontId="16" fillId="3" borderId="8" xfId="5" applyNumberFormat="1" applyFont="1" applyFill="1" applyBorder="1" applyAlignment="1">
      <alignment horizontal="right"/>
    </xf>
    <xf numFmtId="3" fontId="14" fillId="4" borderId="17" xfId="2" applyNumberFormat="1" applyFont="1" applyFill="1" applyBorder="1"/>
    <xf numFmtId="3" fontId="15" fillId="4" borderId="18" xfId="0" applyNumberFormat="1" applyFont="1" applyFill="1" applyBorder="1"/>
    <xf numFmtId="4" fontId="15" fillId="4" borderId="19" xfId="0" applyNumberFormat="1" applyFont="1" applyFill="1" applyBorder="1"/>
    <xf numFmtId="0" fontId="15" fillId="4" borderId="20" xfId="0" applyFont="1" applyFill="1" applyBorder="1"/>
    <xf numFmtId="3" fontId="25" fillId="3" borderId="21" xfId="9" applyNumberFormat="1" applyFont="1" applyFill="1" applyBorder="1"/>
    <xf numFmtId="3" fontId="25" fillId="5" borderId="17" xfId="9" applyNumberFormat="1" applyFont="1" applyFill="1" applyBorder="1"/>
    <xf numFmtId="3" fontId="25" fillId="5" borderId="22" xfId="9" applyNumberFormat="1" applyFont="1" applyFill="1" applyBorder="1"/>
    <xf numFmtId="3" fontId="25" fillId="5" borderId="18" xfId="9" applyNumberFormat="1" applyFont="1" applyFill="1" applyBorder="1"/>
    <xf numFmtId="4" fontId="15" fillId="7" borderId="19" xfId="9" applyNumberFormat="1" applyFont="1" applyFill="1" applyBorder="1"/>
    <xf numFmtId="4" fontId="16" fillId="3" borderId="26" xfId="9" applyNumberFormat="1" applyFont="1" applyFill="1" applyBorder="1"/>
    <xf numFmtId="3" fontId="16" fillId="3" borderId="28" xfId="9" applyNumberFormat="1" applyFont="1" applyFill="1" applyBorder="1"/>
    <xf numFmtId="3" fontId="15" fillId="4" borderId="18" xfId="0" applyNumberFormat="1" applyFont="1" applyFill="1" applyBorder="1" applyAlignment="1">
      <alignment horizontal="right"/>
    </xf>
    <xf numFmtId="0" fontId="14" fillId="0" borderId="68" xfId="0" applyFont="1" applyBorder="1" applyAlignment="1">
      <alignment vertical="center" wrapText="1"/>
    </xf>
    <xf numFmtId="4" fontId="23" fillId="8" borderId="52" xfId="14" applyNumberFormat="1" applyFont="1" applyFill="1" applyBorder="1" applyAlignment="1">
      <alignment horizontal="center"/>
    </xf>
    <xf numFmtId="4" fontId="10" fillId="0" borderId="65" xfId="14" applyNumberFormat="1" applyFont="1" applyBorder="1"/>
    <xf numFmtId="4" fontId="10" fillId="0" borderId="10" xfId="14" applyNumberFormat="1" applyFont="1" applyBorder="1"/>
    <xf numFmtId="3" fontId="37" fillId="0" borderId="4" xfId="14" applyNumberFormat="1" applyFont="1" applyBorder="1"/>
    <xf numFmtId="3" fontId="15" fillId="3" borderId="8" xfId="14" applyNumberFormat="1" applyFont="1" applyFill="1" applyBorder="1"/>
    <xf numFmtId="4" fontId="15" fillId="3" borderId="10" xfId="14" applyNumberFormat="1" applyFont="1" applyFill="1" applyBorder="1"/>
    <xf numFmtId="3" fontId="15" fillId="3" borderId="8" xfId="14" applyNumberFormat="1" applyFont="1" applyFill="1" applyBorder="1" applyAlignment="1">
      <alignment horizontal="right"/>
    </xf>
    <xf numFmtId="4" fontId="15" fillId="3" borderId="10" xfId="14" applyNumberFormat="1" applyFont="1" applyFill="1" applyBorder="1" applyAlignment="1">
      <alignment horizontal="right"/>
    </xf>
    <xf numFmtId="3" fontId="38" fillId="3" borderId="8" xfId="14" applyNumberFormat="1" applyFont="1" applyFill="1" applyBorder="1"/>
    <xf numFmtId="4" fontId="38" fillId="3" borderId="10" xfId="14" applyNumberFormat="1" applyFont="1" applyFill="1" applyBorder="1"/>
    <xf numFmtId="3" fontId="16" fillId="6" borderId="35" xfId="5" applyNumberFormat="1" applyFont="1" applyFill="1" applyBorder="1"/>
    <xf numFmtId="3" fontId="10" fillId="0" borderId="23" xfId="14" applyNumberFormat="1" applyFont="1" applyBorder="1"/>
    <xf numFmtId="3" fontId="9" fillId="0" borderId="24" xfId="14" applyNumberFormat="1" applyFont="1" applyBorder="1"/>
    <xf numFmtId="3" fontId="16" fillId="3" borderId="11" xfId="5" applyNumberFormat="1" applyFont="1" applyFill="1" applyBorder="1"/>
    <xf numFmtId="4" fontId="40" fillId="7" borderId="67" xfId="14" applyNumberFormat="1" applyFont="1" applyFill="1" applyBorder="1"/>
    <xf numFmtId="3" fontId="17" fillId="4" borderId="20" xfId="0" applyNumberFormat="1" applyFont="1" applyFill="1" applyBorder="1"/>
    <xf numFmtId="3" fontId="10" fillId="0" borderId="6" xfId="0" applyNumberFormat="1" applyFont="1" applyBorder="1"/>
    <xf numFmtId="3" fontId="10" fillId="0" borderId="9" xfId="0" applyNumberFormat="1" applyFont="1" applyBorder="1"/>
    <xf numFmtId="3" fontId="10" fillId="0" borderId="13" xfId="0" applyNumberFormat="1" applyFont="1" applyBorder="1"/>
    <xf numFmtId="4" fontId="17" fillId="4" borderId="17" xfId="0" applyNumberFormat="1" applyFont="1" applyFill="1" applyBorder="1"/>
    <xf numFmtId="4" fontId="17" fillId="4" borderId="19" xfId="0" applyNumberFormat="1" applyFont="1" applyFill="1" applyBorder="1"/>
    <xf numFmtId="4" fontId="10" fillId="0" borderId="4" xfId="0" applyNumberFormat="1" applyFont="1" applyBorder="1"/>
    <xf numFmtId="4" fontId="10" fillId="0" borderId="7" xfId="0" applyNumberFormat="1" applyFont="1" applyBorder="1"/>
    <xf numFmtId="4" fontId="10" fillId="0" borderId="8" xfId="0" applyNumberFormat="1" applyFont="1" applyBorder="1"/>
    <xf numFmtId="4" fontId="10" fillId="0" borderId="10" xfId="0" applyNumberFormat="1" applyFont="1" applyBorder="1"/>
    <xf numFmtId="4" fontId="10" fillId="0" borderId="11" xfId="0" applyNumberFormat="1" applyFont="1" applyBorder="1"/>
    <xf numFmtId="4" fontId="10" fillId="0" borderId="14" xfId="0" applyNumberFormat="1" applyFont="1" applyBorder="1"/>
    <xf numFmtId="0" fontId="15" fillId="7" borderId="20" xfId="9" applyFont="1" applyFill="1" applyBorder="1"/>
    <xf numFmtId="3" fontId="16" fillId="3" borderId="25" xfId="9" applyNumberFormat="1" applyFont="1" applyFill="1" applyBorder="1"/>
    <xf numFmtId="3" fontId="14" fillId="3" borderId="25" xfId="9" applyNumberFormat="1" applyFont="1" applyFill="1" applyBorder="1" applyAlignment="1">
      <alignment horizontal="right"/>
    </xf>
    <xf numFmtId="3" fontId="15" fillId="3" borderId="25" xfId="9" applyNumberFormat="1" applyFont="1" applyFill="1" applyBorder="1"/>
    <xf numFmtId="3" fontId="14" fillId="3" borderId="25" xfId="9" applyNumberFormat="1" applyFont="1" applyFill="1" applyBorder="1"/>
    <xf numFmtId="3" fontId="15" fillId="3" borderId="25" xfId="9" applyNumberFormat="1" applyFont="1" applyFill="1" applyBorder="1" applyAlignment="1">
      <alignment horizontal="right"/>
    </xf>
    <xf numFmtId="3" fontId="15" fillId="3" borderId="11" xfId="9" applyNumberFormat="1" applyFont="1" applyFill="1" applyBorder="1"/>
    <xf numFmtId="4" fontId="15" fillId="7" borderId="67" xfId="9" applyNumberFormat="1" applyFont="1" applyFill="1" applyBorder="1"/>
    <xf numFmtId="0" fontId="16" fillId="3" borderId="34" xfId="9" applyFont="1" applyFill="1" applyBorder="1"/>
    <xf numFmtId="3" fontId="16" fillId="3" borderId="12" xfId="9" applyNumberFormat="1" applyFont="1" applyFill="1" applyBorder="1"/>
    <xf numFmtId="4" fontId="37" fillId="0" borderId="9" xfId="14" applyNumberFormat="1" applyFont="1" applyBorder="1"/>
    <xf numFmtId="3" fontId="16" fillId="3" borderId="8" xfId="9" applyNumberFormat="1" applyFont="1" applyFill="1" applyBorder="1"/>
    <xf numFmtId="3" fontId="16" fillId="3" borderId="8" xfId="9" applyNumberFormat="1" applyFont="1" applyFill="1" applyBorder="1" applyAlignment="1">
      <alignment horizontal="right"/>
    </xf>
    <xf numFmtId="3" fontId="25" fillId="3" borderId="8" xfId="9" applyNumberFormat="1" applyFont="1" applyFill="1" applyBorder="1"/>
    <xf numFmtId="3" fontId="25" fillId="3" borderId="11" xfId="9" applyNumberFormat="1" applyFont="1" applyFill="1" applyBorder="1"/>
    <xf numFmtId="3" fontId="37" fillId="0" borderId="8" xfId="5" applyNumberFormat="1" applyFont="1" applyBorder="1"/>
    <xf numFmtId="2" fontId="17" fillId="4" borderId="19" xfId="0" applyNumberFormat="1" applyFont="1" applyFill="1" applyBorder="1"/>
    <xf numFmtId="4" fontId="16" fillId="4" borderId="19" xfId="0" applyNumberFormat="1" applyFont="1" applyFill="1" applyBorder="1"/>
    <xf numFmtId="4" fontId="10" fillId="0" borderId="7" xfId="14" applyNumberFormat="1" applyFont="1" applyBorder="1"/>
    <xf numFmtId="3" fontId="10" fillId="0" borderId="8" xfId="14" applyNumberFormat="1" applyFont="1" applyBorder="1"/>
    <xf numFmtId="3" fontId="15" fillId="3" borderId="11" xfId="14" applyNumberFormat="1" applyFont="1" applyFill="1" applyBorder="1"/>
    <xf numFmtId="4" fontId="37" fillId="0" borderId="0" xfId="14" applyNumberFormat="1" applyFont="1" applyAlignment="1">
      <alignment horizontal="right"/>
    </xf>
    <xf numFmtId="3" fontId="16" fillId="0" borderId="36" xfId="0" applyNumberFormat="1" applyFont="1" applyBorder="1" applyAlignment="1">
      <alignment horizontal="left"/>
    </xf>
    <xf numFmtId="3" fontId="16" fillId="0" borderId="6" xfId="0" applyNumberFormat="1" applyFont="1" applyBorder="1" applyAlignment="1">
      <alignment horizontal="left"/>
    </xf>
    <xf numFmtId="3" fontId="0" fillId="0" borderId="1" xfId="0" applyNumberFormat="1" applyBorder="1"/>
    <xf numFmtId="4" fontId="10" fillId="0" borderId="65" xfId="0" applyNumberFormat="1" applyFont="1" applyBorder="1"/>
    <xf numFmtId="2" fontId="6" fillId="0" borderId="0" xfId="9" applyNumberFormat="1"/>
    <xf numFmtId="3" fontId="37" fillId="9" borderId="1" xfId="14" applyNumberFormat="1" applyFont="1" applyFill="1" applyBorder="1"/>
    <xf numFmtId="3" fontId="9" fillId="9" borderId="5" xfId="5" applyNumberFormat="1" applyFont="1" applyFill="1" applyBorder="1"/>
    <xf numFmtId="0" fontId="28" fillId="9" borderId="8" xfId="9" applyFont="1" applyFill="1" applyBorder="1" applyAlignment="1">
      <alignment horizontal="center"/>
    </xf>
    <xf numFmtId="0" fontId="28" fillId="9" borderId="1" xfId="9" applyFont="1" applyFill="1" applyBorder="1" applyAlignment="1">
      <alignment horizontal="center"/>
    </xf>
    <xf numFmtId="0" fontId="28" fillId="9" borderId="27" xfId="9" applyFont="1" applyFill="1" applyBorder="1"/>
    <xf numFmtId="0" fontId="28" fillId="9" borderId="9" xfId="9" applyFont="1" applyFill="1" applyBorder="1"/>
    <xf numFmtId="2" fontId="38" fillId="0" borderId="0" xfId="5" applyNumberFormat="1" applyFont="1"/>
    <xf numFmtId="2" fontId="10" fillId="0" borderId="5" xfId="0" applyNumberFormat="1" applyFont="1" applyBorder="1"/>
    <xf numFmtId="2" fontId="10" fillId="0" borderId="1" xfId="0" applyNumberFormat="1" applyFont="1" applyBorder="1"/>
    <xf numFmtId="2" fontId="10" fillId="0" borderId="12" xfId="0" applyNumberFormat="1" applyFont="1" applyBorder="1"/>
    <xf numFmtId="0" fontId="10" fillId="9" borderId="1" xfId="9" applyFont="1" applyFill="1" applyBorder="1" applyAlignment="1">
      <alignment horizontal="center"/>
    </xf>
    <xf numFmtId="1" fontId="10" fillId="9" borderId="1" xfId="9" applyNumberFormat="1" applyFont="1" applyFill="1" applyBorder="1" applyAlignment="1">
      <alignment horizontal="center"/>
    </xf>
    <xf numFmtId="0" fontId="28" fillId="9" borderId="1" xfId="9" applyFont="1" applyFill="1" applyBorder="1"/>
    <xf numFmtId="2" fontId="37" fillId="0" borderId="10" xfId="14" applyNumberFormat="1" applyFont="1" applyBorder="1"/>
    <xf numFmtId="0" fontId="10" fillId="9" borderId="9" xfId="9" applyFont="1" applyFill="1" applyBorder="1"/>
    <xf numFmtId="0" fontId="10" fillId="9" borderId="8" xfId="9" applyFont="1" applyFill="1" applyBorder="1" applyAlignment="1">
      <alignment horizontal="center"/>
    </xf>
    <xf numFmtId="2" fontId="15" fillId="7" borderId="18" xfId="9" applyNumberFormat="1" applyFont="1" applyFill="1" applyBorder="1"/>
    <xf numFmtId="0" fontId="32" fillId="9" borderId="1" xfId="4" applyFont="1" applyFill="1" applyBorder="1" applyAlignment="1">
      <alignment horizontal="center"/>
    </xf>
    <xf numFmtId="0" fontId="32" fillId="9" borderId="1" xfId="4" applyFont="1" applyFill="1" applyBorder="1"/>
    <xf numFmtId="0" fontId="28" fillId="9" borderId="9" xfId="9" applyFont="1" applyFill="1" applyBorder="1" applyAlignment="1">
      <alignment horizontal="left"/>
    </xf>
    <xf numFmtId="3" fontId="9" fillId="0" borderId="24" xfId="5" applyNumberFormat="1" applyFont="1" applyBorder="1"/>
    <xf numFmtId="3" fontId="14" fillId="3" borderId="8" xfId="2" applyNumberFormat="1" applyFont="1" applyFill="1" applyBorder="1"/>
    <xf numFmtId="4" fontId="37" fillId="0" borderId="10" xfId="5" applyNumberFormat="1" applyFont="1" applyBorder="1"/>
    <xf numFmtId="3" fontId="14" fillId="3" borderId="25" xfId="2" applyNumberFormat="1" applyFont="1" applyFill="1" applyBorder="1"/>
    <xf numFmtId="4" fontId="23" fillId="8" borderId="18" xfId="14" applyNumberFormat="1" applyFont="1" applyFill="1" applyBorder="1" applyAlignment="1">
      <alignment horizontal="center"/>
    </xf>
    <xf numFmtId="0" fontId="9" fillId="0" borderId="6" xfId="0" applyFont="1" applyBorder="1"/>
    <xf numFmtId="3" fontId="15" fillId="3" borderId="8" xfId="0" applyNumberFormat="1" applyFont="1" applyFill="1" applyBorder="1" applyAlignment="1">
      <alignment horizontal="right"/>
    </xf>
    <xf numFmtId="3" fontId="15" fillId="3" borderId="8" xfId="0" applyNumberFormat="1" applyFont="1" applyFill="1" applyBorder="1"/>
    <xf numFmtId="3" fontId="15" fillId="3" borderId="25" xfId="0" applyNumberFormat="1" applyFont="1" applyFill="1" applyBorder="1" applyAlignment="1">
      <alignment horizontal="right"/>
    </xf>
    <xf numFmtId="4" fontId="15" fillId="3" borderId="26" xfId="0" applyNumberFormat="1" applyFont="1" applyFill="1" applyBorder="1" applyAlignment="1">
      <alignment horizontal="right"/>
    </xf>
    <xf numFmtId="3" fontId="15" fillId="3" borderId="25" xfId="0" applyNumberFormat="1" applyFont="1" applyFill="1" applyBorder="1"/>
    <xf numFmtId="4" fontId="15" fillId="3" borderId="26" xfId="0" applyNumberFormat="1" applyFont="1" applyFill="1" applyBorder="1"/>
    <xf numFmtId="2" fontId="37" fillId="0" borderId="65" xfId="14" applyNumberFormat="1" applyFont="1" applyBorder="1"/>
    <xf numFmtId="3" fontId="37" fillId="9" borderId="8" xfId="14" applyNumberFormat="1" applyFont="1" applyFill="1" applyBorder="1"/>
    <xf numFmtId="3" fontId="25" fillId="3" borderId="25" xfId="9" applyNumberFormat="1" applyFont="1" applyFill="1" applyBorder="1"/>
    <xf numFmtId="2" fontId="10" fillId="0" borderId="7" xfId="0" applyNumberFormat="1" applyFont="1" applyBorder="1"/>
    <xf numFmtId="2" fontId="10" fillId="0" borderId="10" xfId="0" applyNumberFormat="1" applyFont="1" applyBorder="1"/>
    <xf numFmtId="2" fontId="10" fillId="0" borderId="14" xfId="0" applyNumberFormat="1" applyFont="1" applyBorder="1"/>
    <xf numFmtId="4" fontId="25" fillId="5" borderId="41" xfId="9" applyNumberFormat="1" applyFont="1" applyFill="1" applyBorder="1"/>
    <xf numFmtId="3" fontId="15" fillId="7" borderId="20" xfId="9" applyNumberFormat="1" applyFont="1" applyFill="1" applyBorder="1"/>
    <xf numFmtId="4" fontId="15" fillId="7" borderId="17" xfId="9" applyNumberFormat="1" applyFont="1" applyFill="1" applyBorder="1"/>
    <xf numFmtId="3" fontId="16" fillId="3" borderId="4" xfId="9" applyNumberFormat="1" applyFont="1" applyFill="1" applyBorder="1"/>
    <xf numFmtId="0" fontId="17" fillId="0" borderId="57" xfId="0" applyFont="1" applyBorder="1"/>
    <xf numFmtId="0" fontId="17" fillId="0" borderId="3" xfId="0" applyFont="1" applyBorder="1"/>
    <xf numFmtId="0" fontId="17" fillId="0" borderId="69" xfId="0" applyFont="1" applyBorder="1"/>
    <xf numFmtId="0" fontId="17" fillId="0" borderId="37" xfId="0" applyFont="1" applyBorder="1"/>
    <xf numFmtId="3" fontId="37" fillId="0" borderId="23" xfId="5" applyNumberFormat="1" applyFont="1" applyBorder="1"/>
    <xf numFmtId="3" fontId="37" fillId="0" borderId="24" xfId="5" applyNumberFormat="1" applyFont="1" applyBorder="1"/>
    <xf numFmtId="3" fontId="10" fillId="0" borderId="35" xfId="0" applyNumberFormat="1" applyFont="1" applyBorder="1"/>
    <xf numFmtId="4" fontId="37" fillId="0" borderId="24" xfId="5" applyNumberFormat="1" applyFont="1" applyBorder="1"/>
    <xf numFmtId="4" fontId="37" fillId="0" borderId="65" xfId="5" applyNumberFormat="1" applyFont="1" applyBorder="1"/>
    <xf numFmtId="3" fontId="37" fillId="0" borderId="9" xfId="5" applyNumberFormat="1" applyFont="1" applyBorder="1"/>
    <xf numFmtId="4" fontId="37" fillId="0" borderId="23" xfId="5" applyNumberFormat="1" applyFont="1" applyBorder="1"/>
    <xf numFmtId="4" fontId="37" fillId="0" borderId="8" xfId="5" applyNumberFormat="1" applyFont="1" applyBorder="1"/>
    <xf numFmtId="4" fontId="37" fillId="0" borderId="30" xfId="14" applyNumberFormat="1" applyFont="1" applyBorder="1"/>
    <xf numFmtId="4" fontId="15" fillId="3" borderId="45" xfId="14" applyNumberFormat="1" applyFont="1" applyFill="1" applyBorder="1"/>
    <xf numFmtId="4" fontId="15" fillId="3" borderId="45" xfId="14" applyNumberFormat="1" applyFont="1" applyFill="1" applyBorder="1" applyAlignment="1">
      <alignment horizontal="right"/>
    </xf>
    <xf numFmtId="4" fontId="38" fillId="3" borderId="45" xfId="14" applyNumberFormat="1" applyFont="1" applyFill="1" applyBorder="1"/>
    <xf numFmtId="3" fontId="11" fillId="0" borderId="0" xfId="0" applyNumberFormat="1" applyFont="1" applyAlignment="1">
      <alignment horizontal="right"/>
    </xf>
    <xf numFmtId="3" fontId="37" fillId="9" borderId="5" xfId="14" applyNumberFormat="1" applyFont="1" applyFill="1" applyBorder="1"/>
    <xf numFmtId="4" fontId="40" fillId="7" borderId="35" xfId="14" applyNumberFormat="1" applyFont="1" applyFill="1" applyBorder="1"/>
    <xf numFmtId="4" fontId="16" fillId="3" borderId="9" xfId="5" applyNumberFormat="1" applyFont="1" applyFill="1" applyBorder="1"/>
    <xf numFmtId="4" fontId="16" fillId="3" borderId="9" xfId="5" applyNumberFormat="1" applyFont="1" applyFill="1" applyBorder="1" applyAlignment="1">
      <alignment horizontal="right"/>
    </xf>
    <xf numFmtId="4" fontId="16" fillId="3" borderId="13" xfId="5" applyNumberFormat="1" applyFont="1" applyFill="1" applyBorder="1"/>
    <xf numFmtId="3" fontId="23" fillId="8" borderId="33" xfId="14" applyNumberFormat="1" applyFont="1" applyFill="1" applyBorder="1" applyAlignment="1">
      <alignment horizontal="center"/>
    </xf>
    <xf numFmtId="4" fontId="23" fillId="8" borderId="70" xfId="14" applyNumberFormat="1" applyFont="1" applyFill="1" applyBorder="1" applyAlignment="1">
      <alignment horizontal="center"/>
    </xf>
    <xf numFmtId="4" fontId="23" fillId="8" borderId="31" xfId="14" applyNumberFormat="1" applyFont="1" applyFill="1" applyBorder="1" applyAlignment="1">
      <alignment horizontal="center"/>
    </xf>
    <xf numFmtId="4" fontId="23" fillId="8" borderId="32" xfId="14" applyNumberFormat="1" applyFont="1" applyFill="1" applyBorder="1" applyAlignment="1">
      <alignment horizontal="center"/>
    </xf>
    <xf numFmtId="3" fontId="14" fillId="4" borderId="35" xfId="0" applyNumberFormat="1" applyFont="1" applyFill="1" applyBorder="1" applyAlignment="1">
      <alignment horizontal="right"/>
    </xf>
    <xf numFmtId="3" fontId="14" fillId="4" borderId="44" xfId="0" applyNumberFormat="1" applyFont="1" applyFill="1" applyBorder="1" applyAlignment="1">
      <alignment horizontal="right"/>
    </xf>
    <xf numFmtId="4" fontId="14" fillId="4" borderId="67" xfId="0" applyNumberFormat="1" applyFont="1" applyFill="1" applyBorder="1" applyAlignment="1">
      <alignment horizontal="right"/>
    </xf>
    <xf numFmtId="3" fontId="14" fillId="4" borderId="62" xfId="0" applyNumberFormat="1" applyFont="1" applyFill="1" applyBorder="1" applyAlignment="1">
      <alignment horizontal="right"/>
    </xf>
    <xf numFmtId="3" fontId="14" fillId="4" borderId="56" xfId="0" applyNumberFormat="1" applyFont="1" applyFill="1" applyBorder="1" applyAlignment="1">
      <alignment horizontal="right"/>
    </xf>
    <xf numFmtId="4" fontId="14" fillId="4" borderId="35" xfId="0" applyNumberFormat="1" applyFont="1" applyFill="1" applyBorder="1" applyAlignment="1">
      <alignment horizontal="right"/>
    </xf>
    <xf numFmtId="4" fontId="14" fillId="4" borderId="44" xfId="0" applyNumberFormat="1" applyFont="1" applyFill="1" applyBorder="1" applyAlignment="1">
      <alignment horizontal="right"/>
    </xf>
    <xf numFmtId="3" fontId="37" fillId="0" borderId="11" xfId="5" applyNumberFormat="1" applyFont="1" applyBorder="1"/>
    <xf numFmtId="3" fontId="37" fillId="0" borderId="12" xfId="5" applyNumberFormat="1" applyFont="1" applyBorder="1"/>
    <xf numFmtId="3" fontId="17" fillId="4" borderId="31" xfId="0" applyNumberFormat="1" applyFont="1" applyFill="1" applyBorder="1"/>
    <xf numFmtId="3" fontId="17" fillId="4" borderId="32" xfId="0" applyNumberFormat="1" applyFont="1" applyFill="1" applyBorder="1"/>
    <xf numFmtId="4" fontId="17" fillId="4" borderId="70" xfId="0" applyNumberFormat="1" applyFont="1" applyFill="1" applyBorder="1"/>
    <xf numFmtId="3" fontId="17" fillId="4" borderId="51" xfId="0" applyNumberFormat="1" applyFont="1" applyFill="1" applyBorder="1"/>
    <xf numFmtId="3" fontId="17" fillId="4" borderId="33" xfId="0" applyNumberFormat="1" applyFont="1" applyFill="1" applyBorder="1"/>
    <xf numFmtId="4" fontId="17" fillId="4" borderId="31" xfId="0" applyNumberFormat="1" applyFont="1" applyFill="1" applyBorder="1"/>
    <xf numFmtId="4" fontId="17" fillId="4" borderId="32" xfId="0" applyNumberFormat="1" applyFont="1" applyFill="1" applyBorder="1"/>
    <xf numFmtId="3" fontId="10" fillId="0" borderId="23" xfId="0" applyNumberFormat="1" applyFont="1" applyBorder="1"/>
    <xf numFmtId="3" fontId="37" fillId="0" borderId="38" xfId="5" applyNumberFormat="1" applyFont="1" applyBorder="1"/>
    <xf numFmtId="3" fontId="10" fillId="0" borderId="30" xfId="0" applyNumberFormat="1" applyFont="1" applyBorder="1"/>
    <xf numFmtId="4" fontId="11" fillId="0" borderId="0" xfId="0" applyNumberFormat="1" applyFont="1" applyAlignment="1">
      <alignment horizontal="right"/>
    </xf>
    <xf numFmtId="4" fontId="37" fillId="0" borderId="12" xfId="5" applyNumberFormat="1" applyFont="1" applyBorder="1"/>
    <xf numFmtId="4" fontId="10" fillId="0" borderId="24" xfId="0" applyNumberFormat="1" applyFont="1" applyBorder="1"/>
    <xf numFmtId="4" fontId="37" fillId="0" borderId="11" xfId="5" applyNumberFormat="1" applyFont="1" applyBorder="1"/>
    <xf numFmtId="4" fontId="37" fillId="0" borderId="14" xfId="5" applyNumberFormat="1" applyFont="1" applyBorder="1"/>
    <xf numFmtId="4" fontId="10" fillId="0" borderId="23" xfId="0" applyNumberFormat="1" applyFont="1" applyBorder="1"/>
    <xf numFmtId="4" fontId="15" fillId="3" borderId="9" xfId="0" applyNumberFormat="1" applyFont="1" applyFill="1" applyBorder="1"/>
    <xf numFmtId="4" fontId="15" fillId="3" borderId="9" xfId="0" applyNumberFormat="1" applyFont="1" applyFill="1" applyBorder="1" applyAlignment="1">
      <alignment horizontal="right"/>
    </xf>
    <xf numFmtId="4" fontId="15" fillId="4" borderId="64" xfId="0" applyNumberFormat="1" applyFont="1" applyFill="1" applyBorder="1" applyAlignment="1">
      <alignment horizontal="right"/>
    </xf>
    <xf numFmtId="3" fontId="16" fillId="3" borderId="11" xfId="9" applyNumberFormat="1" applyFont="1" applyFill="1" applyBorder="1"/>
    <xf numFmtId="2" fontId="37" fillId="0" borderId="30" xfId="14" applyNumberFormat="1" applyFont="1" applyBorder="1"/>
    <xf numFmtId="2" fontId="37" fillId="0" borderId="9" xfId="14" applyNumberFormat="1" applyFont="1" applyBorder="1"/>
    <xf numFmtId="2" fontId="14" fillId="3" borderId="29" xfId="9" applyNumberFormat="1" applyFont="1" applyFill="1" applyBorder="1" applyAlignment="1">
      <alignment horizontal="right"/>
    </xf>
    <xf numFmtId="2" fontId="15" fillId="3" borderId="29" xfId="9" applyNumberFormat="1" applyFont="1" applyFill="1" applyBorder="1"/>
    <xf numFmtId="2" fontId="14" fillId="3" borderId="29" xfId="9" applyNumberFormat="1" applyFont="1" applyFill="1" applyBorder="1"/>
    <xf numFmtId="2" fontId="15" fillId="3" borderId="29" xfId="9" applyNumberFormat="1" applyFont="1" applyFill="1" applyBorder="1" applyAlignment="1">
      <alignment horizontal="right"/>
    </xf>
    <xf numFmtId="2" fontId="15" fillId="3" borderId="13" xfId="9" applyNumberFormat="1" applyFont="1" applyFill="1" applyBorder="1"/>
    <xf numFmtId="2" fontId="16" fillId="3" borderId="9" xfId="9" applyNumberFormat="1" applyFont="1" applyFill="1" applyBorder="1"/>
    <xf numFmtId="2" fontId="16" fillId="3" borderId="9" xfId="9" applyNumberFormat="1" applyFont="1" applyFill="1" applyBorder="1" applyAlignment="1">
      <alignment horizontal="right"/>
    </xf>
    <xf numFmtId="2" fontId="16" fillId="3" borderId="13" xfId="9" applyNumberFormat="1" applyFont="1" applyFill="1" applyBorder="1"/>
    <xf numFmtId="3" fontId="40" fillId="7" borderId="56" xfId="14" applyNumberFormat="1" applyFont="1" applyFill="1" applyBorder="1"/>
    <xf numFmtId="4" fontId="15" fillId="3" borderId="1" xfId="14" applyNumberFormat="1" applyFont="1" applyFill="1" applyBorder="1"/>
    <xf numFmtId="4" fontId="15" fillId="3" borderId="1" xfId="14" applyNumberFormat="1" applyFont="1" applyFill="1" applyBorder="1" applyAlignment="1">
      <alignment horizontal="right"/>
    </xf>
    <xf numFmtId="4" fontId="38" fillId="3" borderId="1" xfId="14" applyNumberFormat="1" applyFont="1" applyFill="1" applyBorder="1"/>
    <xf numFmtId="4" fontId="28" fillId="0" borderId="9" xfId="5" applyNumberFormat="1" applyFont="1" applyBorder="1"/>
    <xf numFmtId="4" fontId="14" fillId="3" borderId="9" xfId="2" applyNumberFormat="1" applyFont="1" applyFill="1" applyBorder="1"/>
    <xf numFmtId="4" fontId="37" fillId="0" borderId="6" xfId="5" applyNumberFormat="1" applyFont="1" applyBorder="1"/>
    <xf numFmtId="4" fontId="37" fillId="0" borderId="9" xfId="5" applyNumberFormat="1" applyFont="1" applyBorder="1"/>
    <xf numFmtId="4" fontId="14" fillId="3" borderId="29" xfId="2" applyNumberFormat="1" applyFont="1" applyFill="1" applyBorder="1"/>
    <xf numFmtId="3" fontId="14" fillId="4" borderId="62" xfId="2" applyNumberFormat="1" applyFont="1" applyFill="1" applyBorder="1"/>
    <xf numFmtId="3" fontId="14" fillId="4" borderId="44" xfId="2" applyNumberFormat="1" applyFont="1" applyFill="1" applyBorder="1"/>
    <xf numFmtId="3" fontId="14" fillId="4" borderId="56" xfId="2" applyNumberFormat="1" applyFont="1" applyFill="1" applyBorder="1"/>
    <xf numFmtId="4" fontId="14" fillId="4" borderId="35" xfId="2" applyNumberFormat="1" applyFont="1" applyFill="1" applyBorder="1"/>
    <xf numFmtId="4" fontId="14" fillId="4" borderId="44" xfId="2" applyNumberFormat="1" applyFont="1" applyFill="1" applyBorder="1"/>
    <xf numFmtId="4" fontId="14" fillId="4" borderId="67" xfId="2" applyNumberFormat="1" applyFont="1" applyFill="1" applyBorder="1"/>
    <xf numFmtId="3" fontId="14" fillId="3" borderId="11" xfId="2" applyNumberFormat="1" applyFont="1" applyFill="1" applyBorder="1"/>
    <xf numFmtId="3" fontId="14" fillId="3" borderId="12" xfId="2" applyNumberFormat="1" applyFont="1" applyFill="1" applyBorder="1"/>
    <xf numFmtId="4" fontId="10" fillId="0" borderId="30" xfId="0" applyNumberFormat="1" applyFont="1" applyBorder="1"/>
    <xf numFmtId="4" fontId="16" fillId="6" borderId="56" xfId="5" applyNumberFormat="1" applyFont="1" applyFill="1" applyBorder="1"/>
    <xf numFmtId="4" fontId="14" fillId="3" borderId="12" xfId="2" applyNumberFormat="1" applyFont="1" applyFill="1" applyBorder="1"/>
    <xf numFmtId="4" fontId="14" fillId="3" borderId="14" xfId="2" applyNumberFormat="1" applyFont="1" applyFill="1" applyBorder="1"/>
    <xf numFmtId="4" fontId="37" fillId="0" borderId="6" xfId="14" applyNumberFormat="1" applyFont="1" applyBorder="1"/>
    <xf numFmtId="4" fontId="15" fillId="3" borderId="29" xfId="0" applyNumberFormat="1" applyFont="1" applyFill="1" applyBorder="1" applyAlignment="1">
      <alignment horizontal="right"/>
    </xf>
    <xf numFmtId="4" fontId="15" fillId="4" borderId="20" xfId="0" applyNumberFormat="1" applyFont="1" applyFill="1" applyBorder="1" applyAlignment="1">
      <alignment horizontal="right"/>
    </xf>
    <xf numFmtId="4" fontId="15" fillId="3" borderId="29" xfId="0" applyNumberFormat="1" applyFont="1" applyFill="1" applyBorder="1"/>
    <xf numFmtId="4" fontId="23" fillId="8" borderId="33" xfId="14" applyNumberFormat="1" applyFont="1" applyFill="1" applyBorder="1" applyAlignment="1">
      <alignment horizontal="center"/>
    </xf>
    <xf numFmtId="4" fontId="15" fillId="4" borderId="20" xfId="0" applyNumberFormat="1" applyFont="1" applyFill="1" applyBorder="1"/>
    <xf numFmtId="2" fontId="25" fillId="3" borderId="9" xfId="9" applyNumberFormat="1" applyFont="1" applyFill="1" applyBorder="1"/>
    <xf numFmtId="2" fontId="37" fillId="9" borderId="9" xfId="14" applyNumberFormat="1" applyFont="1" applyFill="1" applyBorder="1"/>
    <xf numFmtId="4" fontId="25" fillId="3" borderId="9" xfId="9" applyNumberFormat="1" applyFont="1" applyFill="1" applyBorder="1"/>
    <xf numFmtId="2" fontId="25" fillId="3" borderId="29" xfId="9" applyNumberFormat="1" applyFont="1" applyFill="1" applyBorder="1"/>
    <xf numFmtId="2" fontId="25" fillId="5" borderId="39" xfId="9" applyNumberFormat="1" applyFont="1" applyFill="1" applyBorder="1"/>
    <xf numFmtId="4" fontId="23" fillId="8" borderId="51" xfId="14" applyNumberFormat="1" applyFont="1" applyFill="1" applyBorder="1" applyAlignment="1">
      <alignment horizontal="center"/>
    </xf>
    <xf numFmtId="4" fontId="16" fillId="3" borderId="1" xfId="9" applyNumberFormat="1" applyFont="1" applyFill="1" applyBorder="1"/>
    <xf numFmtId="4" fontId="25" fillId="3" borderId="1" xfId="9" applyNumberFormat="1" applyFont="1" applyFill="1" applyBorder="1"/>
    <xf numFmtId="4" fontId="25" fillId="3" borderId="21" xfId="9" applyNumberFormat="1" applyFont="1" applyFill="1" applyBorder="1"/>
    <xf numFmtId="4" fontId="25" fillId="3" borderId="26" xfId="9" applyNumberFormat="1" applyFont="1" applyFill="1" applyBorder="1"/>
    <xf numFmtId="4" fontId="25" fillId="5" borderId="18" xfId="9" applyNumberFormat="1" applyFont="1" applyFill="1" applyBorder="1"/>
    <xf numFmtId="4" fontId="25" fillId="5" borderId="19" xfId="9" applyNumberFormat="1" applyFont="1" applyFill="1" applyBorder="1"/>
    <xf numFmtId="4" fontId="25" fillId="5" borderId="17" xfId="9" applyNumberFormat="1" applyFont="1" applyFill="1" applyBorder="1"/>
    <xf numFmtId="2" fontId="37" fillId="0" borderId="6" xfId="14" applyNumberFormat="1" applyFont="1" applyBorder="1"/>
    <xf numFmtId="2" fontId="25" fillId="5" borderId="20" xfId="9" applyNumberFormat="1" applyFont="1" applyFill="1" applyBorder="1"/>
    <xf numFmtId="4" fontId="16" fillId="3" borderId="1" xfId="9" applyNumberFormat="1" applyFont="1" applyFill="1" applyBorder="1" applyAlignment="1">
      <alignment horizontal="right"/>
    </xf>
    <xf numFmtId="2" fontId="15" fillId="7" borderId="56" xfId="9" applyNumberFormat="1" applyFont="1" applyFill="1" applyBorder="1"/>
    <xf numFmtId="4" fontId="16" fillId="3" borderId="21" xfId="9" applyNumberFormat="1" applyFont="1" applyFill="1" applyBorder="1"/>
    <xf numFmtId="2" fontId="15" fillId="7" borderId="20" xfId="9" applyNumberFormat="1" applyFont="1" applyFill="1" applyBorder="1"/>
    <xf numFmtId="4" fontId="14" fillId="3" borderId="1" xfId="9" applyNumberFormat="1" applyFont="1" applyFill="1" applyBorder="1" applyAlignment="1">
      <alignment horizontal="right"/>
    </xf>
    <xf numFmtId="4" fontId="15" fillId="3" borderId="1" xfId="9" applyNumberFormat="1" applyFont="1" applyFill="1" applyBorder="1"/>
    <xf numFmtId="4" fontId="14" fillId="3" borderId="1" xfId="9" applyNumberFormat="1" applyFont="1" applyFill="1" applyBorder="1"/>
    <xf numFmtId="4" fontId="15" fillId="3" borderId="1" xfId="9" applyNumberFormat="1" applyFont="1" applyFill="1" applyBorder="1" applyAlignment="1">
      <alignment horizontal="right"/>
    </xf>
    <xf numFmtId="3" fontId="14" fillId="3" borderId="8" xfId="9" applyNumberFormat="1" applyFont="1" applyFill="1" applyBorder="1" applyAlignment="1">
      <alignment horizontal="right"/>
    </xf>
    <xf numFmtId="3" fontId="15" fillId="3" borderId="8" xfId="9" applyNumberFormat="1" applyFont="1" applyFill="1" applyBorder="1"/>
    <xf numFmtId="3" fontId="14" fillId="3" borderId="8" xfId="9" applyNumberFormat="1" applyFont="1" applyFill="1" applyBorder="1"/>
    <xf numFmtId="3" fontId="15" fillId="3" borderId="8" xfId="9" applyNumberFormat="1" applyFont="1" applyFill="1" applyBorder="1" applyAlignment="1">
      <alignment horizontal="right"/>
    </xf>
    <xf numFmtId="4" fontId="15" fillId="4" borderId="18" xfId="9" applyNumberFormat="1" applyFont="1" applyFill="1" applyBorder="1"/>
    <xf numFmtId="3" fontId="16" fillId="10" borderId="23" xfId="24" applyNumberFormat="1" applyFont="1" applyFill="1" applyBorder="1" applyAlignment="1">
      <alignment horizontal="center" wrapText="1"/>
    </xf>
    <xf numFmtId="3" fontId="16" fillId="10" borderId="24" xfId="24" applyNumberFormat="1" applyFont="1" applyFill="1" applyBorder="1" applyAlignment="1">
      <alignment horizontal="center"/>
    </xf>
    <xf numFmtId="4" fontId="16" fillId="10" borderId="65" xfId="24" applyNumberFormat="1" applyFont="1" applyFill="1" applyBorder="1" applyAlignment="1">
      <alignment horizontal="center" wrapText="1"/>
    </xf>
    <xf numFmtId="3" fontId="16" fillId="10" borderId="30" xfId="24" applyNumberFormat="1" applyFont="1" applyFill="1" applyBorder="1" applyAlignment="1">
      <alignment horizontal="center"/>
    </xf>
    <xf numFmtId="3" fontId="23" fillId="10" borderId="31" xfId="5" applyNumberFormat="1" applyFont="1" applyFill="1" applyBorder="1" applyAlignment="1">
      <alignment horizontal="center"/>
    </xf>
    <xf numFmtId="3" fontId="23" fillId="10" borderId="32" xfId="5" applyNumberFormat="1" applyFont="1" applyFill="1" applyBorder="1" applyAlignment="1">
      <alignment horizontal="center"/>
    </xf>
    <xf numFmtId="4" fontId="23" fillId="10" borderId="70" xfId="5" applyNumberFormat="1" applyFont="1" applyFill="1" applyBorder="1" applyAlignment="1">
      <alignment horizontal="center"/>
    </xf>
    <xf numFmtId="3" fontId="17" fillId="10" borderId="17" xfId="0" applyNumberFormat="1" applyFont="1" applyFill="1" applyBorder="1"/>
    <xf numFmtId="3" fontId="17" fillId="10" borderId="18" xfId="0" applyNumberFormat="1" applyFont="1" applyFill="1" applyBorder="1"/>
    <xf numFmtId="4" fontId="17" fillId="10" borderId="19" xfId="0" applyNumberFormat="1" applyFont="1" applyFill="1" applyBorder="1"/>
    <xf numFmtId="4" fontId="15" fillId="10" borderId="19" xfId="9" applyNumberFormat="1" applyFont="1" applyFill="1" applyBorder="1"/>
    <xf numFmtId="3" fontId="14" fillId="10" borderId="9" xfId="9" applyNumberFormat="1" applyFont="1" applyFill="1" applyBorder="1" applyAlignment="1">
      <alignment horizontal="right"/>
    </xf>
    <xf numFmtId="3" fontId="15" fillId="10" borderId="9" xfId="9" applyNumberFormat="1" applyFont="1" applyFill="1" applyBorder="1"/>
    <xf numFmtId="3" fontId="14" fillId="10" borderId="9" xfId="9" applyNumberFormat="1" applyFont="1" applyFill="1" applyBorder="1"/>
    <xf numFmtId="3" fontId="15" fillId="10" borderId="9" xfId="9" applyNumberFormat="1" applyFont="1" applyFill="1" applyBorder="1" applyAlignment="1">
      <alignment horizontal="right"/>
    </xf>
    <xf numFmtId="3" fontId="15" fillId="10" borderId="17" xfId="9" applyNumberFormat="1" applyFont="1" applyFill="1" applyBorder="1"/>
    <xf numFmtId="3" fontId="15" fillId="10" borderId="18" xfId="9" applyNumberFormat="1" applyFont="1" applyFill="1" applyBorder="1"/>
    <xf numFmtId="3" fontId="15" fillId="10" borderId="11" xfId="9" applyNumberFormat="1" applyFont="1" applyFill="1" applyBorder="1"/>
    <xf numFmtId="3" fontId="15" fillId="10" borderId="12" xfId="9" applyNumberFormat="1" applyFont="1" applyFill="1" applyBorder="1"/>
    <xf numFmtId="4" fontId="15" fillId="10" borderId="14" xfId="9" applyNumberFormat="1" applyFont="1" applyFill="1" applyBorder="1"/>
    <xf numFmtId="3" fontId="15" fillId="10" borderId="13" xfId="9" applyNumberFormat="1" applyFont="1" applyFill="1" applyBorder="1"/>
    <xf numFmtId="3" fontId="14" fillId="10" borderId="3" xfId="9" applyNumberFormat="1" applyFont="1" applyFill="1" applyBorder="1" applyAlignment="1">
      <alignment horizontal="right"/>
    </xf>
    <xf numFmtId="4" fontId="14" fillId="10" borderId="10" xfId="9" applyNumberFormat="1" applyFont="1" applyFill="1" applyBorder="1" applyAlignment="1">
      <alignment horizontal="right"/>
    </xf>
    <xf numFmtId="3" fontId="15" fillId="10" borderId="3" xfId="9" applyNumberFormat="1" applyFont="1" applyFill="1" applyBorder="1"/>
    <xf numFmtId="4" fontId="15" fillId="10" borderId="10" xfId="9" applyNumberFormat="1" applyFont="1" applyFill="1" applyBorder="1"/>
    <xf numFmtId="3" fontId="14" fillId="10" borderId="3" xfId="9" applyNumberFormat="1" applyFont="1" applyFill="1" applyBorder="1"/>
    <xf numFmtId="4" fontId="14" fillId="10" borderId="10" xfId="9" applyNumberFormat="1" applyFont="1" applyFill="1" applyBorder="1"/>
    <xf numFmtId="3" fontId="15" fillId="10" borderId="3" xfId="9" applyNumberFormat="1" applyFont="1" applyFill="1" applyBorder="1" applyAlignment="1">
      <alignment horizontal="right"/>
    </xf>
    <xf numFmtId="4" fontId="15" fillId="10" borderId="10" xfId="9" applyNumberFormat="1" applyFont="1" applyFill="1" applyBorder="1" applyAlignment="1">
      <alignment horizontal="right"/>
    </xf>
    <xf numFmtId="3" fontId="15" fillId="10" borderId="16" xfId="9" applyNumberFormat="1" applyFont="1" applyFill="1" applyBorder="1"/>
    <xf numFmtId="4" fontId="16" fillId="10" borderId="10" xfId="9" applyNumberFormat="1" applyFont="1" applyFill="1" applyBorder="1"/>
    <xf numFmtId="4" fontId="16" fillId="10" borderId="10" xfId="9" applyNumberFormat="1" applyFont="1" applyFill="1" applyBorder="1" applyAlignment="1">
      <alignment horizontal="right"/>
    </xf>
    <xf numFmtId="4" fontId="16" fillId="10" borderId="26" xfId="9" applyNumberFormat="1" applyFont="1" applyFill="1" applyBorder="1"/>
    <xf numFmtId="3" fontId="16" fillId="10" borderId="1" xfId="9" applyNumberFormat="1" applyFont="1" applyFill="1" applyBorder="1"/>
    <xf numFmtId="3" fontId="16" fillId="10" borderId="1" xfId="9" applyNumberFormat="1" applyFont="1" applyFill="1" applyBorder="1" applyAlignment="1">
      <alignment horizontal="right"/>
    </xf>
    <xf numFmtId="3" fontId="16" fillId="10" borderId="8" xfId="9" applyNumberFormat="1" applyFont="1" applyFill="1" applyBorder="1"/>
    <xf numFmtId="3" fontId="16" fillId="10" borderId="8" xfId="9" applyNumberFormat="1" applyFont="1" applyFill="1" applyBorder="1" applyAlignment="1">
      <alignment horizontal="right"/>
    </xf>
    <xf numFmtId="3" fontId="16" fillId="10" borderId="25" xfId="9" applyNumberFormat="1" applyFont="1" applyFill="1" applyBorder="1"/>
    <xf numFmtId="3" fontId="16" fillId="10" borderId="21" xfId="9" applyNumberFormat="1" applyFont="1" applyFill="1" applyBorder="1"/>
    <xf numFmtId="4" fontId="15" fillId="10" borderId="10" xfId="14" applyNumberFormat="1" applyFont="1" applyFill="1" applyBorder="1"/>
    <xf numFmtId="4" fontId="15" fillId="10" borderId="10" xfId="14" applyNumberFormat="1" applyFont="1" applyFill="1" applyBorder="1" applyAlignment="1">
      <alignment horizontal="right"/>
    </xf>
    <xf numFmtId="4" fontId="38" fillId="10" borderId="10" xfId="14" applyNumberFormat="1" applyFont="1" applyFill="1" applyBorder="1"/>
    <xf numFmtId="3" fontId="15" fillId="10" borderId="1" xfId="14" applyNumberFormat="1" applyFont="1" applyFill="1" applyBorder="1"/>
    <xf numFmtId="3" fontId="15" fillId="10" borderId="1" xfId="14" applyNumberFormat="1" applyFont="1" applyFill="1" applyBorder="1" applyAlignment="1">
      <alignment horizontal="right"/>
    </xf>
    <xf numFmtId="3" fontId="38" fillId="10" borderId="1" xfId="14" applyNumberFormat="1" applyFont="1" applyFill="1" applyBorder="1"/>
    <xf numFmtId="3" fontId="15" fillId="10" borderId="8" xfId="14" applyNumberFormat="1" applyFont="1" applyFill="1" applyBorder="1"/>
    <xf numFmtId="3" fontId="15" fillId="10" borderId="8" xfId="14" applyNumberFormat="1" applyFont="1" applyFill="1" applyBorder="1" applyAlignment="1">
      <alignment horizontal="right"/>
    </xf>
    <xf numFmtId="3" fontId="38" fillId="10" borderId="8" xfId="14" applyNumberFormat="1" applyFont="1" applyFill="1" applyBorder="1"/>
    <xf numFmtId="3" fontId="15" fillId="10" borderId="25" xfId="14" applyNumberFormat="1" applyFont="1" applyFill="1" applyBorder="1"/>
    <xf numFmtId="3" fontId="15" fillId="10" borderId="21" xfId="14" applyNumberFormat="1" applyFont="1" applyFill="1" applyBorder="1"/>
    <xf numFmtId="4" fontId="15" fillId="10" borderId="26" xfId="14" applyNumberFormat="1" applyFont="1" applyFill="1" applyBorder="1"/>
    <xf numFmtId="3" fontId="40" fillId="10" borderId="17" xfId="14" applyNumberFormat="1" applyFont="1" applyFill="1" applyBorder="1"/>
    <xf numFmtId="3" fontId="40" fillId="10" borderId="18" xfId="14" applyNumberFormat="1" applyFont="1" applyFill="1" applyBorder="1"/>
    <xf numFmtId="4" fontId="40" fillId="10" borderId="19" xfId="14" applyNumberFormat="1" applyFont="1" applyFill="1" applyBorder="1"/>
    <xf numFmtId="4" fontId="16" fillId="10" borderId="10" xfId="5" applyNumberFormat="1" applyFont="1" applyFill="1" applyBorder="1"/>
    <xf numFmtId="4" fontId="16" fillId="10" borderId="10" xfId="5" applyNumberFormat="1" applyFont="1" applyFill="1" applyBorder="1" applyAlignment="1">
      <alignment horizontal="right"/>
    </xf>
    <xf numFmtId="4" fontId="16" fillId="10" borderId="26" xfId="5" applyNumberFormat="1" applyFont="1" applyFill="1" applyBorder="1"/>
    <xf numFmtId="3" fontId="16" fillId="10" borderId="1" xfId="5" applyNumberFormat="1" applyFont="1" applyFill="1" applyBorder="1"/>
    <xf numFmtId="3" fontId="16" fillId="10" borderId="1" xfId="5" applyNumberFormat="1" applyFont="1" applyFill="1" applyBorder="1" applyAlignment="1">
      <alignment horizontal="right"/>
    </xf>
    <xf numFmtId="3" fontId="16" fillId="10" borderId="21" xfId="5" applyNumberFormat="1" applyFont="1" applyFill="1" applyBorder="1"/>
    <xf numFmtId="3" fontId="16" fillId="10" borderId="17" xfId="5" applyNumberFormat="1" applyFont="1" applyFill="1" applyBorder="1"/>
    <xf numFmtId="3" fontId="16" fillId="10" borderId="18" xfId="5" applyNumberFormat="1" applyFont="1" applyFill="1" applyBorder="1"/>
    <xf numFmtId="4" fontId="16" fillId="10" borderId="19" xfId="5" applyNumberFormat="1" applyFont="1" applyFill="1" applyBorder="1"/>
    <xf numFmtId="3" fontId="14" fillId="10" borderId="1" xfId="2" applyNumberFormat="1" applyFont="1" applyFill="1" applyBorder="1"/>
    <xf numFmtId="3" fontId="14" fillId="10" borderId="8" xfId="2" applyNumberFormat="1" applyFont="1" applyFill="1" applyBorder="1"/>
    <xf numFmtId="4" fontId="14" fillId="10" borderId="10" xfId="2" applyNumberFormat="1" applyFont="1" applyFill="1" applyBorder="1"/>
    <xf numFmtId="3" fontId="14" fillId="10" borderId="11" xfId="2" applyNumberFormat="1" applyFont="1" applyFill="1" applyBorder="1"/>
    <xf numFmtId="3" fontId="14" fillId="10" borderId="12" xfId="2" applyNumberFormat="1" applyFont="1" applyFill="1" applyBorder="1"/>
    <xf numFmtId="4" fontId="14" fillId="10" borderId="14" xfId="2" applyNumberFormat="1" applyFont="1" applyFill="1" applyBorder="1"/>
    <xf numFmtId="3" fontId="14" fillId="10" borderId="18" xfId="2" applyNumberFormat="1" applyFont="1" applyFill="1" applyBorder="1"/>
    <xf numFmtId="4" fontId="15" fillId="10" borderId="10" xfId="0" applyNumberFormat="1" applyFont="1" applyFill="1" applyBorder="1" applyAlignment="1">
      <alignment horizontal="right"/>
    </xf>
    <xf numFmtId="4" fontId="15" fillId="10" borderId="10" xfId="0" applyNumberFormat="1" applyFont="1" applyFill="1" applyBorder="1"/>
    <xf numFmtId="4" fontId="15" fillId="10" borderId="26" xfId="0" applyNumberFormat="1" applyFont="1" applyFill="1" applyBorder="1" applyAlignment="1">
      <alignment horizontal="right"/>
    </xf>
    <xf numFmtId="4" fontId="15" fillId="10" borderId="19" xfId="0" applyNumberFormat="1" applyFont="1" applyFill="1" applyBorder="1" applyAlignment="1">
      <alignment horizontal="right"/>
    </xf>
    <xf numFmtId="3" fontId="15" fillId="10" borderId="8" xfId="0" applyNumberFormat="1" applyFont="1" applyFill="1" applyBorder="1" applyAlignment="1">
      <alignment horizontal="right"/>
    </xf>
    <xf numFmtId="3" fontId="15" fillId="10" borderId="1" xfId="0" applyNumberFormat="1" applyFont="1" applyFill="1" applyBorder="1" applyAlignment="1">
      <alignment horizontal="right"/>
    </xf>
    <xf numFmtId="3" fontId="15" fillId="10" borderId="8" xfId="0" applyNumberFormat="1" applyFont="1" applyFill="1" applyBorder="1"/>
    <xf numFmtId="3" fontId="15" fillId="10" borderId="1" xfId="0" applyNumberFormat="1" applyFont="1" applyFill="1" applyBorder="1"/>
    <xf numFmtId="3" fontId="15" fillId="10" borderId="25" xfId="0" applyNumberFormat="1" applyFont="1" applyFill="1" applyBorder="1" applyAlignment="1">
      <alignment horizontal="right"/>
    </xf>
    <xf numFmtId="3" fontId="15" fillId="10" borderId="21" xfId="0" applyNumberFormat="1" applyFont="1" applyFill="1" applyBorder="1" applyAlignment="1">
      <alignment horizontal="right"/>
    </xf>
    <xf numFmtId="3" fontId="15" fillId="10" borderId="17" xfId="0" applyNumberFormat="1" applyFont="1" applyFill="1" applyBorder="1" applyAlignment="1">
      <alignment horizontal="right"/>
    </xf>
    <xf numFmtId="3" fontId="15" fillId="10" borderId="18" xfId="0" applyNumberFormat="1" applyFont="1" applyFill="1" applyBorder="1" applyAlignment="1">
      <alignment horizontal="right"/>
    </xf>
    <xf numFmtId="4" fontId="15" fillId="10" borderId="26" xfId="0" applyNumberFormat="1" applyFont="1" applyFill="1" applyBorder="1"/>
    <xf numFmtId="3" fontId="15" fillId="10" borderId="25" xfId="0" applyNumberFormat="1" applyFont="1" applyFill="1" applyBorder="1"/>
    <xf numFmtId="3" fontId="15" fillId="10" borderId="21" xfId="0" applyNumberFormat="1" applyFont="1" applyFill="1" applyBorder="1"/>
    <xf numFmtId="4" fontId="15" fillId="10" borderId="19" xfId="0" applyNumberFormat="1" applyFont="1" applyFill="1" applyBorder="1"/>
    <xf numFmtId="3" fontId="15" fillId="10" borderId="17" xfId="0" applyNumberFormat="1" applyFont="1" applyFill="1" applyBorder="1"/>
    <xf numFmtId="3" fontId="15" fillId="10" borderId="18" xfId="0" applyNumberFormat="1" applyFont="1" applyFill="1" applyBorder="1"/>
    <xf numFmtId="4" fontId="25" fillId="10" borderId="10" xfId="9" applyNumberFormat="1" applyFont="1" applyFill="1" applyBorder="1"/>
    <xf numFmtId="3" fontId="25" fillId="10" borderId="1" xfId="9" applyNumberFormat="1" applyFont="1" applyFill="1" applyBorder="1"/>
    <xf numFmtId="3" fontId="25" fillId="10" borderId="8" xfId="9" applyNumberFormat="1" applyFont="1" applyFill="1" applyBorder="1"/>
    <xf numFmtId="3" fontId="25" fillId="10" borderId="25" xfId="9" applyNumberFormat="1" applyFont="1" applyFill="1" applyBorder="1"/>
    <xf numFmtId="3" fontId="25" fillId="10" borderId="21" xfId="9" applyNumberFormat="1" applyFont="1" applyFill="1" applyBorder="1"/>
    <xf numFmtId="4" fontId="25" fillId="10" borderId="26" xfId="9" applyNumberFormat="1" applyFont="1" applyFill="1" applyBorder="1"/>
    <xf numFmtId="3" fontId="25" fillId="10" borderId="17" xfId="9" applyNumberFormat="1" applyFont="1" applyFill="1" applyBorder="1"/>
    <xf numFmtId="3" fontId="25" fillId="10" borderId="18" xfId="9" applyNumberFormat="1" applyFont="1" applyFill="1" applyBorder="1"/>
    <xf numFmtId="4" fontId="25" fillId="10" borderId="19" xfId="9" applyNumberFormat="1" applyFont="1" applyFill="1" applyBorder="1"/>
    <xf numFmtId="3" fontId="14" fillId="10" borderId="44" xfId="0" applyNumberFormat="1" applyFont="1" applyFill="1" applyBorder="1" applyAlignment="1">
      <alignment horizontal="right"/>
    </xf>
    <xf numFmtId="3" fontId="17" fillId="10" borderId="32" xfId="0" applyNumberFormat="1" applyFont="1" applyFill="1" applyBorder="1"/>
    <xf numFmtId="3" fontId="14" fillId="10" borderId="17" xfId="2" applyNumberFormat="1" applyFont="1" applyFill="1" applyBorder="1"/>
    <xf numFmtId="4" fontId="14" fillId="10" borderId="19" xfId="2" applyNumberFormat="1" applyFont="1" applyFill="1" applyBorder="1"/>
    <xf numFmtId="3" fontId="14" fillId="0" borderId="9" xfId="9" applyNumberFormat="1" applyFont="1" applyBorder="1"/>
    <xf numFmtId="4" fontId="14" fillId="0" borderId="10" xfId="9" applyNumberFormat="1" applyFont="1" applyBorder="1"/>
    <xf numFmtId="3" fontId="14" fillId="0" borderId="3" xfId="9" applyNumberFormat="1" applyFont="1" applyBorder="1"/>
    <xf numFmtId="3" fontId="10" fillId="0" borderId="43" xfId="14" applyNumberFormat="1" applyFont="1" applyBorder="1"/>
    <xf numFmtId="3" fontId="10" fillId="0" borderId="27" xfId="14" applyNumberFormat="1" applyFont="1" applyBorder="1"/>
    <xf numFmtId="3" fontId="16" fillId="6" borderId="56" xfId="5" applyNumberFormat="1" applyFont="1" applyFill="1" applyBorder="1"/>
    <xf numFmtId="4" fontId="16" fillId="6" borderId="35" xfId="5" applyNumberFormat="1" applyFont="1" applyFill="1" applyBorder="1"/>
    <xf numFmtId="4" fontId="16" fillId="6" borderId="44" xfId="5" applyNumberFormat="1" applyFont="1" applyFill="1" applyBorder="1"/>
    <xf numFmtId="4" fontId="16" fillId="3" borderId="12" xfId="5" applyNumberFormat="1" applyFont="1" applyFill="1" applyBorder="1"/>
    <xf numFmtId="4" fontId="16" fillId="3" borderId="14" xfId="5" applyNumberFormat="1" applyFont="1" applyFill="1" applyBorder="1"/>
    <xf numFmtId="4" fontId="16" fillId="6" borderId="67" xfId="5" applyNumberFormat="1" applyFont="1" applyFill="1" applyBorder="1"/>
    <xf numFmtId="3" fontId="14" fillId="10" borderId="35" xfId="0" applyNumberFormat="1" applyFont="1" applyFill="1" applyBorder="1" applyAlignment="1">
      <alignment horizontal="right"/>
    </xf>
    <xf numFmtId="4" fontId="14" fillId="10" borderId="67" xfId="0" applyNumberFormat="1" applyFont="1" applyFill="1" applyBorder="1" applyAlignment="1">
      <alignment horizontal="right"/>
    </xf>
    <xf numFmtId="3" fontId="23" fillId="10" borderId="17" xfId="5" applyNumberFormat="1" applyFont="1" applyFill="1" applyBorder="1" applyAlignment="1">
      <alignment horizontal="center"/>
    </xf>
    <xf numFmtId="3" fontId="23" fillId="10" borderId="18" xfId="5" applyNumberFormat="1" applyFont="1" applyFill="1" applyBorder="1" applyAlignment="1">
      <alignment horizontal="center"/>
    </xf>
    <xf numFmtId="4" fontId="23" fillId="10" borderId="19" xfId="5" applyNumberFormat="1" applyFont="1" applyFill="1" applyBorder="1" applyAlignment="1">
      <alignment horizontal="center"/>
    </xf>
    <xf numFmtId="3" fontId="10" fillId="0" borderId="34" xfId="14" applyNumberFormat="1" applyFont="1" applyBorder="1"/>
    <xf numFmtId="3" fontId="14" fillId="10" borderId="27" xfId="2" applyNumberFormat="1" applyFont="1" applyFill="1" applyBorder="1"/>
    <xf numFmtId="0" fontId="2" fillId="0" borderId="0" xfId="5" applyFont="1" applyAlignment="1">
      <alignment horizontal="center"/>
    </xf>
    <xf numFmtId="4" fontId="10" fillId="0" borderId="43" xfId="14" applyNumberFormat="1" applyFont="1" applyBorder="1"/>
    <xf numFmtId="4" fontId="10" fillId="0" borderId="27" xfId="14" applyNumberFormat="1" applyFont="1" applyBorder="1"/>
    <xf numFmtId="3" fontId="14" fillId="10" borderId="8" xfId="9" applyNumberFormat="1" applyFont="1" applyFill="1" applyBorder="1"/>
    <xf numFmtId="3" fontId="17" fillId="10" borderId="31" xfId="0" applyNumberFormat="1" applyFont="1" applyFill="1" applyBorder="1"/>
    <xf numFmtId="4" fontId="17" fillId="10" borderId="70" xfId="0" applyNumberFormat="1" applyFont="1" applyFill="1" applyBorder="1"/>
    <xf numFmtId="3" fontId="37" fillId="0" borderId="10" xfId="5" applyNumberFormat="1" applyFont="1" applyBorder="1"/>
    <xf numFmtId="4" fontId="17" fillId="4" borderId="33" xfId="0" applyNumberFormat="1" applyFont="1" applyFill="1" applyBorder="1"/>
    <xf numFmtId="3" fontId="19" fillId="0" borderId="0" xfId="0" applyNumberFormat="1" applyFont="1"/>
    <xf numFmtId="4" fontId="10" fillId="0" borderId="0" xfId="0" applyNumberFormat="1" applyFont="1"/>
    <xf numFmtId="3" fontId="23" fillId="8" borderId="19" xfId="14" applyNumberFormat="1" applyFont="1" applyFill="1" applyBorder="1" applyAlignment="1">
      <alignment horizontal="center"/>
    </xf>
    <xf numFmtId="3" fontId="15" fillId="4" borderId="44" xfId="0" applyNumberFormat="1" applyFont="1" applyFill="1" applyBorder="1" applyAlignment="1">
      <alignment horizontal="right"/>
    </xf>
    <xf numFmtId="3" fontId="16" fillId="4" borderId="44" xfId="5" applyNumberFormat="1" applyFont="1" applyFill="1" applyBorder="1"/>
    <xf numFmtId="4" fontId="16" fillId="4" borderId="44" xfId="5" applyNumberFormat="1" applyFont="1" applyFill="1" applyBorder="1"/>
    <xf numFmtId="3" fontId="15" fillId="3" borderId="27" xfId="0" applyNumberFormat="1" applyFont="1" applyFill="1" applyBorder="1" applyAlignment="1">
      <alignment horizontal="right"/>
    </xf>
    <xf numFmtId="3" fontId="15" fillId="3" borderId="28" xfId="0" applyNumberFormat="1" applyFont="1" applyFill="1" applyBorder="1" applyAlignment="1">
      <alignment horizontal="right"/>
    </xf>
    <xf numFmtId="3" fontId="15" fillId="4" borderId="35" xfId="0" applyNumberFormat="1" applyFont="1" applyFill="1" applyBorder="1" applyAlignment="1">
      <alignment horizontal="right"/>
    </xf>
    <xf numFmtId="3" fontId="15" fillId="4" borderId="56" xfId="0" applyNumberFormat="1" applyFont="1" applyFill="1" applyBorder="1" applyAlignment="1">
      <alignment horizontal="right"/>
    </xf>
    <xf numFmtId="4" fontId="15" fillId="4" borderId="35" xfId="0" applyNumberFormat="1" applyFont="1" applyFill="1" applyBorder="1" applyAlignment="1">
      <alignment horizontal="right"/>
    </xf>
    <xf numFmtId="4" fontId="15" fillId="4" borderId="44" xfId="0" applyNumberFormat="1" applyFont="1" applyFill="1" applyBorder="1" applyAlignment="1">
      <alignment horizontal="right"/>
    </xf>
    <xf numFmtId="4" fontId="15" fillId="4" borderId="67" xfId="0" applyNumberFormat="1" applyFont="1" applyFill="1" applyBorder="1" applyAlignment="1">
      <alignment horizontal="right"/>
    </xf>
    <xf numFmtId="3" fontId="15" fillId="3" borderId="11" xfId="0" applyNumberFormat="1" applyFont="1" applyFill="1" applyBorder="1" applyAlignment="1">
      <alignment horizontal="right"/>
    </xf>
    <xf numFmtId="3" fontId="15" fillId="3" borderId="12" xfId="0" applyNumberFormat="1" applyFont="1" applyFill="1" applyBorder="1" applyAlignment="1">
      <alignment horizontal="right"/>
    </xf>
    <xf numFmtId="4" fontId="15" fillId="3" borderId="12" xfId="0" applyNumberFormat="1" applyFont="1" applyFill="1" applyBorder="1" applyAlignment="1">
      <alignment horizontal="right"/>
    </xf>
    <xf numFmtId="4" fontId="15" fillId="3" borderId="14" xfId="0" applyNumberFormat="1" applyFont="1" applyFill="1" applyBorder="1" applyAlignment="1">
      <alignment horizontal="right"/>
    </xf>
    <xf numFmtId="3" fontId="15" fillId="3" borderId="28" xfId="0" applyNumberFormat="1" applyFont="1" applyFill="1" applyBorder="1"/>
    <xf numFmtId="3" fontId="15" fillId="3" borderId="10" xfId="0" applyNumberFormat="1" applyFont="1" applyFill="1" applyBorder="1"/>
    <xf numFmtId="3" fontId="15" fillId="3" borderId="10" xfId="0" applyNumberFormat="1" applyFont="1" applyFill="1" applyBorder="1" applyAlignment="1">
      <alignment horizontal="right"/>
    </xf>
    <xf numFmtId="3" fontId="15" fillId="3" borderId="11" xfId="0" applyNumberFormat="1" applyFont="1" applyFill="1" applyBorder="1"/>
    <xf numFmtId="3" fontId="15" fillId="3" borderId="12" xfId="0" applyNumberFormat="1" applyFont="1" applyFill="1" applyBorder="1"/>
    <xf numFmtId="4" fontId="15" fillId="3" borderId="12" xfId="0" applyNumberFormat="1" applyFont="1" applyFill="1" applyBorder="1"/>
    <xf numFmtId="4" fontId="15" fillId="3" borderId="14" xfId="0" applyNumberFormat="1" applyFont="1" applyFill="1" applyBorder="1"/>
    <xf numFmtId="4" fontId="15" fillId="3" borderId="27" xfId="0" applyNumberFormat="1" applyFont="1" applyFill="1" applyBorder="1"/>
    <xf numFmtId="4" fontId="15" fillId="3" borderId="27" xfId="0" applyNumberFormat="1" applyFont="1" applyFill="1" applyBorder="1" applyAlignment="1">
      <alignment horizontal="right"/>
    </xf>
    <xf numFmtId="4" fontId="15" fillId="3" borderId="38" xfId="0" applyNumberFormat="1" applyFont="1" applyFill="1" applyBorder="1"/>
    <xf numFmtId="4" fontId="15" fillId="4" borderId="62" xfId="0" applyNumberFormat="1" applyFont="1" applyFill="1" applyBorder="1" applyAlignment="1">
      <alignment horizontal="right"/>
    </xf>
    <xf numFmtId="3" fontId="10" fillId="0" borderId="65" xfId="14" applyNumberFormat="1" applyFont="1" applyBorder="1"/>
    <xf numFmtId="3" fontId="10" fillId="0" borderId="10" xfId="14" applyNumberFormat="1" applyFont="1" applyBorder="1"/>
    <xf numFmtId="3" fontId="15" fillId="4" borderId="35" xfId="0" applyNumberFormat="1" applyFont="1" applyFill="1" applyBorder="1"/>
    <xf numFmtId="3" fontId="15" fillId="4" borderId="44" xfId="0" applyNumberFormat="1" applyFont="1" applyFill="1" applyBorder="1"/>
    <xf numFmtId="3" fontId="15" fillId="4" borderId="56" xfId="0" applyNumberFormat="1" applyFont="1" applyFill="1" applyBorder="1"/>
    <xf numFmtId="4" fontId="15" fillId="4" borderId="35" xfId="0" applyNumberFormat="1" applyFont="1" applyFill="1" applyBorder="1"/>
    <xf numFmtId="4" fontId="15" fillId="4" borderId="44" xfId="0" applyNumberFormat="1" applyFont="1" applyFill="1" applyBorder="1"/>
    <xf numFmtId="4" fontId="15" fillId="4" borderId="67" xfId="0" applyNumberFormat="1" applyFont="1" applyFill="1" applyBorder="1"/>
    <xf numFmtId="3" fontId="25" fillId="5" borderId="44" xfId="9" applyNumberFormat="1" applyFont="1" applyFill="1" applyBorder="1"/>
    <xf numFmtId="3" fontId="25" fillId="4" borderId="44" xfId="9" applyNumberFormat="1" applyFont="1" applyFill="1" applyBorder="1"/>
    <xf numFmtId="4" fontId="25" fillId="5" borderId="35" xfId="9" applyNumberFormat="1" applyFont="1" applyFill="1" applyBorder="1"/>
    <xf numFmtId="4" fontId="25" fillId="5" borderId="44" xfId="9" applyNumberFormat="1" applyFont="1" applyFill="1" applyBorder="1"/>
    <xf numFmtId="4" fontId="25" fillId="5" borderId="67" xfId="9" applyNumberFormat="1" applyFont="1" applyFill="1" applyBorder="1"/>
    <xf numFmtId="3" fontId="25" fillId="3" borderId="27" xfId="9" applyNumberFormat="1" applyFont="1" applyFill="1" applyBorder="1"/>
    <xf numFmtId="4" fontId="25" fillId="4" borderId="44" xfId="9" applyNumberFormat="1" applyFont="1" applyFill="1" applyBorder="1"/>
    <xf numFmtId="4" fontId="25" fillId="3" borderId="12" xfId="9" applyNumberFormat="1" applyFont="1" applyFill="1" applyBorder="1"/>
    <xf numFmtId="3" fontId="25" fillId="5" borderId="56" xfId="9" applyNumberFormat="1" applyFont="1" applyFill="1" applyBorder="1"/>
    <xf numFmtId="3" fontId="25" fillId="3" borderId="28" xfId="9" applyNumberFormat="1" applyFont="1" applyFill="1" applyBorder="1"/>
    <xf numFmtId="4" fontId="25" fillId="5" borderId="64" xfId="9" applyNumberFormat="1" applyFont="1" applyFill="1" applyBorder="1"/>
    <xf numFmtId="4" fontId="25" fillId="4" borderId="18" xfId="9" applyNumberFormat="1" applyFont="1" applyFill="1" applyBorder="1"/>
    <xf numFmtId="3" fontId="15" fillId="4" borderId="44" xfId="9" applyNumberFormat="1" applyFont="1" applyFill="1" applyBorder="1"/>
    <xf numFmtId="4" fontId="15" fillId="7" borderId="35" xfId="9" applyNumberFormat="1" applyFont="1" applyFill="1" applyBorder="1"/>
    <xf numFmtId="4" fontId="15" fillId="7" borderId="44" xfId="9" applyNumberFormat="1" applyFont="1" applyFill="1" applyBorder="1"/>
    <xf numFmtId="4" fontId="15" fillId="4" borderId="44" xfId="9" applyNumberFormat="1" applyFont="1" applyFill="1" applyBorder="1"/>
    <xf numFmtId="4" fontId="15" fillId="3" borderId="12" xfId="9" applyNumberFormat="1" applyFont="1" applyFill="1" applyBorder="1"/>
    <xf numFmtId="3" fontId="15" fillId="7" borderId="56" xfId="9" applyNumberFormat="1" applyFont="1" applyFill="1" applyBorder="1"/>
    <xf numFmtId="4" fontId="10" fillId="0" borderId="30" xfId="14" applyNumberFormat="1" applyFont="1" applyBorder="1"/>
    <xf numFmtId="4" fontId="10" fillId="0" borderId="9" xfId="14" applyNumberFormat="1" applyFont="1" applyBorder="1"/>
    <xf numFmtId="3" fontId="37" fillId="0" borderId="43" xfId="14" applyNumberFormat="1" applyFont="1" applyBorder="1"/>
    <xf numFmtId="3" fontId="37" fillId="0" borderId="27" xfId="14" applyNumberFormat="1" applyFont="1" applyBorder="1"/>
    <xf numFmtId="3" fontId="16" fillId="10" borderId="27" xfId="5" applyNumberFormat="1" applyFont="1" applyFill="1" applyBorder="1"/>
    <xf numFmtId="3" fontId="16" fillId="10" borderId="27" xfId="5" applyNumberFormat="1" applyFont="1" applyFill="1" applyBorder="1" applyAlignment="1">
      <alignment horizontal="right"/>
    </xf>
    <xf numFmtId="3" fontId="16" fillId="10" borderId="28" xfId="5" applyNumberFormat="1" applyFont="1" applyFill="1" applyBorder="1"/>
    <xf numFmtId="4" fontId="16" fillId="3" borderId="27" xfId="5" applyNumberFormat="1" applyFont="1" applyFill="1" applyBorder="1"/>
    <xf numFmtId="4" fontId="16" fillId="3" borderId="27" xfId="5" applyNumberFormat="1" applyFont="1" applyFill="1" applyBorder="1" applyAlignment="1">
      <alignment horizontal="right"/>
    </xf>
    <xf numFmtId="4" fontId="16" fillId="3" borderId="38" xfId="5" applyNumberFormat="1" applyFont="1" applyFill="1" applyBorder="1"/>
    <xf numFmtId="3" fontId="16" fillId="3" borderId="10" xfId="5" applyNumberFormat="1" applyFont="1" applyFill="1" applyBorder="1"/>
    <xf numFmtId="3" fontId="16" fillId="3" borderId="10" xfId="5" applyNumberFormat="1" applyFont="1" applyFill="1" applyBorder="1" applyAlignment="1">
      <alignment horizontal="right"/>
    </xf>
    <xf numFmtId="3" fontId="16" fillId="3" borderId="14" xfId="5" applyNumberFormat="1" applyFont="1" applyFill="1" applyBorder="1"/>
    <xf numFmtId="4" fontId="14" fillId="10" borderId="8" xfId="9" applyNumberFormat="1" applyFont="1" applyFill="1" applyBorder="1"/>
    <xf numFmtId="4" fontId="15" fillId="3" borderId="27" xfId="14" applyNumberFormat="1" applyFont="1" applyFill="1" applyBorder="1"/>
    <xf numFmtId="4" fontId="15" fillId="3" borderId="27" xfId="14" applyNumberFormat="1" applyFont="1" applyFill="1" applyBorder="1" applyAlignment="1">
      <alignment horizontal="right"/>
    </xf>
    <xf numFmtId="4" fontId="38" fillId="3" borderId="27" xfId="14" applyNumberFormat="1" applyFont="1" applyFill="1" applyBorder="1"/>
    <xf numFmtId="4" fontId="15" fillId="3" borderId="38" xfId="14" applyNumberFormat="1" applyFont="1" applyFill="1" applyBorder="1"/>
    <xf numFmtId="3" fontId="15" fillId="3" borderId="10" xfId="14" applyNumberFormat="1" applyFont="1" applyFill="1" applyBorder="1"/>
    <xf numFmtId="3" fontId="15" fillId="3" borderId="10" xfId="14" applyNumberFormat="1" applyFont="1" applyFill="1" applyBorder="1" applyAlignment="1">
      <alignment horizontal="right"/>
    </xf>
    <xf numFmtId="3" fontId="38" fillId="3" borderId="10" xfId="14" applyNumberFormat="1" applyFont="1" applyFill="1" applyBorder="1"/>
    <xf numFmtId="3" fontId="15" fillId="3" borderId="14" xfId="14" applyNumberFormat="1" applyFont="1" applyFill="1" applyBorder="1"/>
    <xf numFmtId="4" fontId="14" fillId="3" borderId="27" xfId="2" applyNumberFormat="1" applyFont="1" applyFill="1" applyBorder="1"/>
    <xf numFmtId="4" fontId="14" fillId="3" borderId="38" xfId="2" applyNumberFormat="1" applyFont="1" applyFill="1" applyBorder="1"/>
    <xf numFmtId="3" fontId="23" fillId="8" borderId="70" xfId="14" applyNumberFormat="1" applyFont="1" applyFill="1" applyBorder="1" applyAlignment="1">
      <alignment horizontal="center"/>
    </xf>
    <xf numFmtId="3" fontId="14" fillId="3" borderId="14" xfId="2" applyNumberFormat="1" applyFont="1" applyFill="1" applyBorder="1"/>
    <xf numFmtId="4" fontId="15" fillId="3" borderId="38" xfId="0" applyNumberFormat="1" applyFont="1" applyFill="1" applyBorder="1" applyAlignment="1">
      <alignment horizontal="right"/>
    </xf>
    <xf numFmtId="3" fontId="15" fillId="3" borderId="14" xfId="0" applyNumberFormat="1" applyFont="1" applyFill="1" applyBorder="1" applyAlignment="1">
      <alignment horizontal="right"/>
    </xf>
    <xf numFmtId="3" fontId="15" fillId="4" borderId="67" xfId="0" applyNumberFormat="1" applyFont="1" applyFill="1" applyBorder="1" applyAlignment="1">
      <alignment horizontal="right"/>
    </xf>
    <xf numFmtId="3" fontId="15" fillId="3" borderId="14" xfId="0" applyNumberFormat="1" applyFont="1" applyFill="1" applyBorder="1"/>
    <xf numFmtId="4" fontId="14" fillId="3" borderId="27" xfId="9" applyNumberFormat="1" applyFont="1" applyFill="1" applyBorder="1" applyAlignment="1">
      <alignment horizontal="right"/>
    </xf>
    <xf numFmtId="4" fontId="15" fillId="3" borderId="27" xfId="9" applyNumberFormat="1" applyFont="1" applyFill="1" applyBorder="1"/>
    <xf numFmtId="4" fontId="14" fillId="3" borderId="27" xfId="9" applyNumberFormat="1" applyFont="1" applyFill="1" applyBorder="1"/>
    <xf numFmtId="4" fontId="15" fillId="3" borderId="27" xfId="9" applyNumberFormat="1" applyFont="1" applyFill="1" applyBorder="1" applyAlignment="1">
      <alignment horizontal="right"/>
    </xf>
    <xf numFmtId="4" fontId="15" fillId="3" borderId="38" xfId="9" applyNumberFormat="1" applyFont="1" applyFill="1" applyBorder="1"/>
    <xf numFmtId="3" fontId="14" fillId="3" borderId="10" xfId="9" applyNumberFormat="1" applyFont="1" applyFill="1" applyBorder="1" applyAlignment="1">
      <alignment horizontal="right"/>
    </xf>
    <xf numFmtId="3" fontId="15" fillId="3" borderId="10" xfId="9" applyNumberFormat="1" applyFont="1" applyFill="1" applyBorder="1"/>
    <xf numFmtId="3" fontId="14" fillId="3" borderId="10" xfId="9" applyNumberFormat="1" applyFont="1" applyFill="1" applyBorder="1"/>
    <xf numFmtId="3" fontId="15" fillId="3" borderId="10" xfId="9" applyNumberFormat="1" applyFont="1" applyFill="1" applyBorder="1" applyAlignment="1">
      <alignment horizontal="right"/>
    </xf>
    <xf numFmtId="3" fontId="15" fillId="3" borderId="14" xfId="9" applyNumberFormat="1" applyFont="1" applyFill="1" applyBorder="1"/>
    <xf numFmtId="4" fontId="16" fillId="3" borderId="27" xfId="9" applyNumberFormat="1" applyFont="1" applyFill="1" applyBorder="1"/>
    <xf numFmtId="4" fontId="16" fillId="3" borderId="27" xfId="9" applyNumberFormat="1" applyFont="1" applyFill="1" applyBorder="1" applyAlignment="1">
      <alignment horizontal="right"/>
    </xf>
    <xf numFmtId="4" fontId="16" fillId="3" borderId="28" xfId="9" applyNumberFormat="1" applyFont="1" applyFill="1" applyBorder="1"/>
    <xf numFmtId="3" fontId="15" fillId="7" borderId="67" xfId="9" applyNumberFormat="1" applyFont="1" applyFill="1" applyBorder="1"/>
    <xf numFmtId="3" fontId="16" fillId="3" borderId="10" xfId="9" applyNumberFormat="1" applyFont="1" applyFill="1" applyBorder="1"/>
    <xf numFmtId="3" fontId="16" fillId="3" borderId="10" xfId="9" applyNumberFormat="1" applyFont="1" applyFill="1" applyBorder="1" applyAlignment="1">
      <alignment horizontal="right"/>
    </xf>
    <xf numFmtId="3" fontId="16" fillId="3" borderId="14" xfId="9" applyNumberFormat="1" applyFont="1" applyFill="1" applyBorder="1"/>
    <xf numFmtId="4" fontId="25" fillId="3" borderId="27" xfId="9" applyNumberFormat="1" applyFont="1" applyFill="1" applyBorder="1"/>
    <xf numFmtId="4" fontId="25" fillId="3" borderId="28" xfId="9" applyNumberFormat="1" applyFont="1" applyFill="1" applyBorder="1"/>
    <xf numFmtId="3" fontId="25" fillId="3" borderId="10" xfId="9" applyNumberFormat="1" applyFont="1" applyFill="1" applyBorder="1"/>
    <xf numFmtId="3" fontId="25" fillId="3" borderId="14" xfId="9" applyNumberFormat="1" applyFont="1" applyFill="1" applyBorder="1"/>
    <xf numFmtId="4" fontId="25" fillId="3" borderId="38" xfId="9" applyNumberFormat="1" applyFont="1" applyFill="1" applyBorder="1"/>
    <xf numFmtId="3" fontId="14" fillId="3" borderId="26" xfId="2" applyNumberFormat="1" applyFont="1" applyFill="1" applyBorder="1"/>
    <xf numFmtId="3" fontId="9" fillId="0" borderId="5" xfId="14" applyNumberFormat="1" applyFont="1" applyBorder="1"/>
    <xf numFmtId="4" fontId="37" fillId="0" borderId="65" xfId="14" applyNumberFormat="1" applyFont="1" applyBorder="1"/>
    <xf numFmtId="4" fontId="37" fillId="0" borderId="10" xfId="14" applyNumberFormat="1" applyFont="1" applyBorder="1"/>
    <xf numFmtId="0" fontId="15" fillId="3" borderId="1" xfId="14" applyFont="1" applyFill="1" applyBorder="1" applyAlignment="1">
      <alignment horizontal="left"/>
    </xf>
    <xf numFmtId="0" fontId="15" fillId="3" borderId="27" xfId="0" applyFont="1" applyFill="1" applyBorder="1" applyAlignment="1" applyProtection="1">
      <alignment horizontal="center"/>
      <protection locked="0"/>
    </xf>
    <xf numFmtId="0" fontId="15" fillId="3" borderId="9" xfId="0" applyFont="1" applyFill="1" applyBorder="1" applyProtection="1">
      <protection locked="0"/>
    </xf>
    <xf numFmtId="0" fontId="9" fillId="0" borderId="4" xfId="5" applyFont="1" applyBorder="1" applyAlignment="1">
      <alignment horizontal="center"/>
    </xf>
    <xf numFmtId="1" fontId="9" fillId="0" borderId="5" xfId="5" applyNumberFormat="1" applyFont="1" applyBorder="1" applyAlignment="1">
      <alignment horizontal="right"/>
    </xf>
    <xf numFmtId="49" fontId="9" fillId="0" borderId="5" xfId="5" applyNumberFormat="1" applyFont="1" applyBorder="1" applyAlignment="1">
      <alignment horizontal="right"/>
    </xf>
    <xf numFmtId="0" fontId="9" fillId="0" borderId="6" xfId="5" applyFont="1" applyBorder="1" applyAlignment="1">
      <alignment horizontal="left"/>
    </xf>
    <xf numFmtId="0" fontId="9" fillId="0" borderId="1" xfId="5" applyFont="1" applyBorder="1" applyAlignment="1">
      <alignment horizontal="center"/>
    </xf>
    <xf numFmtId="0" fontId="9" fillId="0" borderId="34" xfId="14" applyFont="1" applyBorder="1"/>
    <xf numFmtId="4" fontId="10" fillId="0" borderId="6" xfId="14" applyNumberFormat="1" applyFont="1" applyBorder="1"/>
    <xf numFmtId="4" fontId="37" fillId="0" borderId="7" xfId="14" applyNumberFormat="1" applyFont="1" applyBorder="1"/>
    <xf numFmtId="0" fontId="9" fillId="0" borderId="5" xfId="5" applyFont="1" applyBorder="1" applyAlignment="1">
      <alignment horizontal="center"/>
    </xf>
    <xf numFmtId="0" fontId="10" fillId="0" borderId="27" xfId="14" applyFont="1" applyBorder="1"/>
    <xf numFmtId="3" fontId="37" fillId="0" borderId="47" xfId="14" applyNumberFormat="1" applyFont="1" applyBorder="1"/>
    <xf numFmtId="3" fontId="37" fillId="0" borderId="21" xfId="14" applyNumberFormat="1" applyFont="1" applyBorder="1"/>
    <xf numFmtId="3" fontId="10" fillId="0" borderId="21" xfId="0" applyNumberFormat="1" applyFont="1" applyBorder="1"/>
    <xf numFmtId="4" fontId="37" fillId="0" borderId="29" xfId="14" applyNumberFormat="1" applyFont="1" applyBorder="1"/>
    <xf numFmtId="3" fontId="10" fillId="0" borderId="28" xfId="14" applyNumberFormat="1" applyFont="1" applyBorder="1"/>
    <xf numFmtId="3" fontId="10" fillId="0" borderId="21" xfId="14" applyNumberFormat="1" applyFont="1" applyBorder="1"/>
    <xf numFmtId="3" fontId="10" fillId="0" borderId="49" xfId="14" applyNumberFormat="1" applyFont="1" applyBorder="1"/>
    <xf numFmtId="4" fontId="10" fillId="0" borderId="29" xfId="14" applyNumberFormat="1" applyFont="1" applyBorder="1"/>
    <xf numFmtId="3" fontId="37" fillId="0" borderId="25" xfId="14" applyNumberFormat="1" applyFont="1" applyBorder="1"/>
    <xf numFmtId="4" fontId="37" fillId="0" borderId="26" xfId="14" applyNumberFormat="1" applyFont="1" applyBorder="1"/>
    <xf numFmtId="0" fontId="15" fillId="3" borderId="11" xfId="5" applyFont="1" applyFill="1" applyBorder="1" applyAlignment="1">
      <alignment horizontal="center"/>
    </xf>
    <xf numFmtId="1" fontId="15" fillId="3" borderId="12" xfId="5" applyNumberFormat="1" applyFont="1" applyFill="1" applyBorder="1" applyAlignment="1">
      <alignment horizontal="right"/>
    </xf>
    <xf numFmtId="49" fontId="15" fillId="3" borderId="12" xfId="5" applyNumberFormat="1" applyFont="1" applyFill="1" applyBorder="1" applyAlignment="1">
      <alignment horizontal="right"/>
    </xf>
    <xf numFmtId="0" fontId="15" fillId="3" borderId="14" xfId="5" applyFont="1" applyFill="1" applyBorder="1" applyAlignment="1">
      <alignment horizontal="left"/>
    </xf>
    <xf numFmtId="0" fontId="9" fillId="3" borderId="40" xfId="5" applyFont="1" applyFill="1" applyBorder="1" applyAlignment="1">
      <alignment horizontal="center"/>
    </xf>
    <xf numFmtId="0" fontId="15" fillId="3" borderId="56" xfId="0" applyFont="1" applyFill="1" applyBorder="1" applyProtection="1">
      <protection locked="0"/>
    </xf>
    <xf numFmtId="3" fontId="15" fillId="3" borderId="25" xfId="14" applyNumberFormat="1" applyFont="1" applyFill="1" applyBorder="1"/>
    <xf numFmtId="4" fontId="15" fillId="3" borderId="29" xfId="14" applyNumberFormat="1" applyFont="1" applyFill="1" applyBorder="1"/>
    <xf numFmtId="3" fontId="15" fillId="3" borderId="28" xfId="14" applyNumberFormat="1" applyFont="1" applyFill="1" applyBorder="1"/>
    <xf numFmtId="3" fontId="40" fillId="7" borderId="17" xfId="14" applyNumberFormat="1" applyFont="1" applyFill="1" applyBorder="1"/>
    <xf numFmtId="3" fontId="40" fillId="7" borderId="18" xfId="14" applyNumberFormat="1" applyFont="1" applyFill="1" applyBorder="1"/>
    <xf numFmtId="4" fontId="40" fillId="7" borderId="19" xfId="14" applyNumberFormat="1" applyFont="1" applyFill="1" applyBorder="1"/>
    <xf numFmtId="4" fontId="40" fillId="7" borderId="20" xfId="14" applyNumberFormat="1" applyFont="1" applyFill="1" applyBorder="1"/>
    <xf numFmtId="4" fontId="10" fillId="0" borderId="5" xfId="14" applyNumberFormat="1" applyFont="1" applyBorder="1"/>
    <xf numFmtId="4" fontId="37" fillId="0" borderId="13" xfId="5" applyNumberFormat="1" applyFont="1" applyBorder="1"/>
    <xf numFmtId="3" fontId="37" fillId="0" borderId="65" xfId="5" applyNumberFormat="1" applyFont="1" applyBorder="1"/>
    <xf numFmtId="3" fontId="37" fillId="0" borderId="14" xfId="5" applyNumberFormat="1" applyFont="1" applyBorder="1"/>
    <xf numFmtId="3" fontId="1" fillId="0" borderId="0" xfId="9" applyNumberFormat="1" applyFont="1"/>
    <xf numFmtId="3" fontId="10" fillId="9" borderId="1" xfId="5" applyNumberFormat="1" applyFont="1" applyFill="1" applyBorder="1"/>
    <xf numFmtId="3" fontId="10" fillId="9" borderId="1" xfId="14" applyNumberFormat="1" applyFont="1" applyFill="1" applyBorder="1"/>
    <xf numFmtId="0" fontId="28" fillId="11" borderId="8" xfId="9" applyFont="1" applyFill="1" applyBorder="1" applyAlignment="1">
      <alignment horizontal="center"/>
    </xf>
    <xf numFmtId="0" fontId="28" fillId="11" borderId="1" xfId="9" applyFont="1" applyFill="1" applyBorder="1" applyAlignment="1">
      <alignment horizontal="center"/>
    </xf>
    <xf numFmtId="0" fontId="28" fillId="11" borderId="27" xfId="9" applyFont="1" applyFill="1" applyBorder="1"/>
    <xf numFmtId="0" fontId="28" fillId="11" borderId="9" xfId="9" applyFont="1" applyFill="1" applyBorder="1"/>
    <xf numFmtId="0" fontId="11" fillId="11" borderId="9" xfId="5" applyFont="1" applyFill="1" applyBorder="1" applyAlignment="1">
      <alignment horizontal="left"/>
    </xf>
    <xf numFmtId="0" fontId="28" fillId="11" borderId="1" xfId="9" applyFont="1" applyFill="1" applyBorder="1"/>
    <xf numFmtId="4" fontId="25" fillId="3" borderId="8" xfId="9" applyNumberFormat="1" applyFont="1" applyFill="1" applyBorder="1"/>
    <xf numFmtId="4" fontId="25" fillId="10" borderId="8" xfId="9" applyNumberFormat="1" applyFont="1" applyFill="1" applyBorder="1"/>
    <xf numFmtId="0" fontId="11" fillId="9" borderId="9" xfId="5" applyFont="1" applyFill="1" applyBorder="1" applyAlignment="1">
      <alignment horizontal="left"/>
    </xf>
    <xf numFmtId="2" fontId="37" fillId="9" borderId="6" xfId="14" applyNumberFormat="1" applyFont="1" applyFill="1" applyBorder="1"/>
    <xf numFmtId="4" fontId="10" fillId="9" borderId="1" xfId="14" applyNumberFormat="1" applyFont="1" applyFill="1" applyBorder="1"/>
    <xf numFmtId="3" fontId="37" fillId="9" borderId="4" xfId="14" applyNumberFormat="1" applyFont="1" applyFill="1" applyBorder="1"/>
    <xf numFmtId="2" fontId="1" fillId="0" borderId="0" xfId="9" applyNumberFormat="1" applyFont="1"/>
    <xf numFmtId="3" fontId="9" fillId="9" borderId="1" xfId="5" applyNumberFormat="1" applyFont="1" applyFill="1" applyBorder="1"/>
    <xf numFmtId="0" fontId="10" fillId="9" borderId="1" xfId="0" applyFont="1" applyFill="1" applyBorder="1" applyProtection="1">
      <protection locked="0"/>
    </xf>
    <xf numFmtId="3" fontId="1" fillId="0" borderId="0" xfId="9" applyNumberFormat="1" applyFont="1" applyAlignment="1">
      <alignment horizontal="right"/>
    </xf>
    <xf numFmtId="0" fontId="9" fillId="9" borderId="1" xfId="4" applyFont="1" applyFill="1" applyBorder="1"/>
    <xf numFmtId="3" fontId="10" fillId="0" borderId="9" xfId="14" applyNumberFormat="1" applyFont="1" applyBorder="1"/>
    <xf numFmtId="2" fontId="37" fillId="0" borderId="29" xfId="14" applyNumberFormat="1" applyFont="1" applyBorder="1"/>
    <xf numFmtId="3" fontId="37" fillId="0" borderId="3" xfId="14" applyNumberFormat="1" applyFont="1" applyBorder="1"/>
    <xf numFmtId="3" fontId="37" fillId="0" borderId="9" xfId="14" applyNumberFormat="1" applyFont="1" applyBorder="1"/>
    <xf numFmtId="3" fontId="14" fillId="3" borderId="3" xfId="9" applyNumberFormat="1" applyFont="1" applyFill="1" applyBorder="1"/>
    <xf numFmtId="3" fontId="37" fillId="0" borderId="43" xfId="5" applyNumberFormat="1" applyFont="1" applyBorder="1"/>
    <xf numFmtId="4" fontId="37" fillId="0" borderId="30" xfId="5" applyNumberFormat="1" applyFont="1" applyBorder="1"/>
    <xf numFmtId="3" fontId="37" fillId="0" borderId="30" xfId="5" applyNumberFormat="1" applyFont="1" applyBorder="1"/>
    <xf numFmtId="3" fontId="37" fillId="0" borderId="13" xfId="5" applyNumberFormat="1" applyFont="1" applyBorder="1"/>
    <xf numFmtId="0" fontId="46" fillId="0" borderId="0" xfId="0" applyFont="1"/>
    <xf numFmtId="0" fontId="47" fillId="0" borderId="0" xfId="0" applyFont="1"/>
    <xf numFmtId="0" fontId="13" fillId="0" borderId="0" xfId="7"/>
    <xf numFmtId="0" fontId="19" fillId="0" borderId="0" xfId="7" applyFont="1"/>
    <xf numFmtId="0" fontId="18" fillId="0" borderId="0" xfId="0" applyFont="1"/>
    <xf numFmtId="0" fontId="57" fillId="0" borderId="0" xfId="0" applyFont="1"/>
    <xf numFmtId="3" fontId="45" fillId="10" borderId="57" xfId="0" applyNumberFormat="1" applyFont="1" applyFill="1" applyBorder="1" applyAlignment="1">
      <alignment horizontal="center" wrapText="1"/>
    </xf>
    <xf numFmtId="3" fontId="45" fillId="10" borderId="58" xfId="0" applyNumberFormat="1" applyFont="1" applyFill="1" applyBorder="1" applyAlignment="1">
      <alignment horizontal="center" wrapText="1"/>
    </xf>
    <xf numFmtId="3" fontId="45" fillId="10" borderId="59" xfId="0" applyNumberFormat="1" applyFont="1" applyFill="1" applyBorder="1" applyAlignment="1">
      <alignment horizontal="center" wrapText="1"/>
    </xf>
    <xf numFmtId="0" fontId="16" fillId="0" borderId="69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6" fillId="0" borderId="71" xfId="0" applyFont="1" applyBorder="1" applyAlignment="1">
      <alignment horizontal="center" wrapText="1"/>
    </xf>
    <xf numFmtId="0" fontId="16" fillId="0" borderId="7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73" xfId="0" applyFont="1" applyBorder="1" applyAlignment="1">
      <alignment horizontal="center" wrapText="1"/>
    </xf>
    <xf numFmtId="0" fontId="16" fillId="0" borderId="55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3" fontId="25" fillId="0" borderId="44" xfId="0" applyNumberFormat="1" applyFont="1" applyBorder="1" applyAlignment="1">
      <alignment horizontal="center" vertical="center" wrapText="1"/>
    </xf>
    <xf numFmtId="4" fontId="25" fillId="0" borderId="49" xfId="0" applyNumberFormat="1" applyFont="1" applyBorder="1" applyAlignment="1">
      <alignment horizontal="center" vertical="center" wrapText="1"/>
    </xf>
    <xf numFmtId="4" fontId="25" fillId="0" borderId="44" xfId="0" applyNumberFormat="1" applyFont="1" applyBorder="1" applyAlignment="1">
      <alignment horizontal="center" vertical="center" wrapText="1"/>
    </xf>
    <xf numFmtId="4" fontId="16" fillId="4" borderId="7" xfId="0" applyNumberFormat="1" applyFont="1" applyFill="1" applyBorder="1" applyAlignment="1">
      <alignment horizontal="center" vertical="center" wrapText="1"/>
    </xf>
    <xf numFmtId="4" fontId="16" fillId="4" borderId="10" xfId="0" applyNumberFormat="1" applyFont="1" applyFill="1" applyBorder="1" applyAlignment="1">
      <alignment horizontal="center" vertical="center" wrapText="1"/>
    </xf>
    <xf numFmtId="4" fontId="16" fillId="4" borderId="14" xfId="0" applyNumberFormat="1" applyFont="1" applyFill="1" applyBorder="1" applyAlignment="1">
      <alignment horizontal="center" vertical="center" wrapText="1"/>
    </xf>
    <xf numFmtId="3" fontId="45" fillId="4" borderId="53" xfId="0" applyNumberFormat="1" applyFont="1" applyFill="1" applyBorder="1" applyAlignment="1">
      <alignment horizontal="center" wrapText="1"/>
    </xf>
    <xf numFmtId="3" fontId="45" fillId="4" borderId="50" xfId="0" applyNumberFormat="1" applyFont="1" applyFill="1" applyBorder="1" applyAlignment="1">
      <alignment horizontal="center"/>
    </xf>
    <xf numFmtId="3" fontId="45" fillId="4" borderId="52" xfId="0" applyNumberFormat="1" applyFont="1" applyFill="1" applyBorder="1" applyAlignment="1">
      <alignment horizontal="center"/>
    </xf>
    <xf numFmtId="3" fontId="45" fillId="4" borderId="55" xfId="0" applyNumberFormat="1" applyFont="1" applyFill="1" applyBorder="1" applyAlignment="1">
      <alignment horizontal="center"/>
    </xf>
    <xf numFmtId="3" fontId="45" fillId="4" borderId="42" xfId="0" applyNumberFormat="1" applyFont="1" applyFill="1" applyBorder="1" applyAlignment="1">
      <alignment horizontal="center"/>
    </xf>
    <xf numFmtId="3" fontId="45" fillId="4" borderId="41" xfId="0" applyNumberFormat="1" applyFont="1" applyFill="1" applyBorder="1" applyAlignment="1">
      <alignment horizontal="center"/>
    </xf>
    <xf numFmtId="3" fontId="15" fillId="5" borderId="5" xfId="2" applyNumberFormat="1" applyFont="1" applyFill="1" applyBorder="1" applyAlignment="1">
      <alignment horizontal="center" vertical="center" wrapText="1"/>
    </xf>
    <xf numFmtId="3" fontId="15" fillId="5" borderId="12" xfId="2" applyNumberFormat="1" applyFont="1" applyFill="1" applyBorder="1" applyAlignment="1">
      <alignment horizontal="center" vertical="center" wrapText="1"/>
    </xf>
    <xf numFmtId="3" fontId="15" fillId="4" borderId="5" xfId="2" applyNumberFormat="1" applyFont="1" applyFill="1" applyBorder="1" applyAlignment="1">
      <alignment horizontal="center" vertical="center" wrapText="1"/>
    </xf>
    <xf numFmtId="3" fontId="15" fillId="4" borderId="12" xfId="2" applyNumberFormat="1" applyFont="1" applyFill="1" applyBorder="1" applyAlignment="1">
      <alignment horizontal="center" vertical="center" wrapText="1"/>
    </xf>
    <xf numFmtId="3" fontId="16" fillId="0" borderId="24" xfId="0" applyNumberFormat="1" applyFont="1" applyBorder="1" applyAlignment="1">
      <alignment horizontal="left"/>
    </xf>
    <xf numFmtId="3" fontId="14" fillId="4" borderId="5" xfId="2" applyNumberFormat="1" applyFont="1" applyFill="1" applyBorder="1" applyAlignment="1">
      <alignment horizontal="center" vertical="center" wrapText="1"/>
    </xf>
    <xf numFmtId="3" fontId="14" fillId="4" borderId="12" xfId="2" applyNumberFormat="1" applyFont="1" applyFill="1" applyBorder="1" applyAlignment="1">
      <alignment horizontal="center" vertical="center" wrapText="1"/>
    </xf>
    <xf numFmtId="3" fontId="14" fillId="4" borderId="4" xfId="2" applyNumberFormat="1" applyFont="1" applyFill="1" applyBorder="1" applyAlignment="1">
      <alignment horizontal="center" vertical="center" wrapText="1"/>
    </xf>
    <xf numFmtId="3" fontId="14" fillId="4" borderId="8" xfId="2" applyNumberFormat="1" applyFont="1" applyFill="1" applyBorder="1" applyAlignment="1">
      <alignment horizontal="center" vertical="center" wrapText="1"/>
    </xf>
    <xf numFmtId="3" fontId="14" fillId="4" borderId="11" xfId="2" applyNumberFormat="1" applyFont="1" applyFill="1" applyBorder="1" applyAlignment="1">
      <alignment horizontal="center" vertical="center" wrapText="1"/>
    </xf>
    <xf numFmtId="4" fontId="16" fillId="0" borderId="49" xfId="0" applyNumberFormat="1" applyFont="1" applyBorder="1" applyAlignment="1">
      <alignment horizontal="center" vertical="center" wrapText="1"/>
    </xf>
    <xf numFmtId="4" fontId="16" fillId="0" borderId="44" xfId="0" applyNumberFormat="1" applyFont="1" applyBorder="1" applyAlignment="1">
      <alignment horizontal="center" vertical="center" wrapText="1"/>
    </xf>
    <xf numFmtId="3" fontId="24" fillId="5" borderId="37" xfId="0" applyNumberFormat="1" applyFont="1" applyFill="1" applyBorder="1" applyAlignment="1">
      <alignment horizontal="center" vertical="center"/>
    </xf>
    <xf numFmtId="3" fontId="24" fillId="5" borderId="39" xfId="0" applyNumberFormat="1" applyFont="1" applyFill="1" applyBorder="1" applyAlignment="1">
      <alignment horizontal="center" vertical="center"/>
    </xf>
    <xf numFmtId="3" fontId="24" fillId="5" borderId="64" xfId="0" applyNumberFormat="1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left"/>
    </xf>
    <xf numFmtId="3" fontId="16" fillId="0" borderId="58" xfId="0" applyNumberFormat="1" applyFont="1" applyBorder="1" applyAlignment="1">
      <alignment horizontal="left"/>
    </xf>
    <xf numFmtId="3" fontId="16" fillId="4" borderId="31" xfId="2" applyNumberFormat="1" applyFont="1" applyFill="1" applyBorder="1" applyAlignment="1">
      <alignment horizontal="center" vertical="center" wrapText="1"/>
    </xf>
    <xf numFmtId="3" fontId="16" fillId="4" borderId="47" xfId="2" applyNumberFormat="1" applyFont="1" applyFill="1" applyBorder="1" applyAlignment="1">
      <alignment horizontal="center" vertical="center" wrapText="1"/>
    </xf>
    <xf numFmtId="3" fontId="16" fillId="4" borderId="35" xfId="2" applyNumberFormat="1" applyFont="1" applyFill="1" applyBorder="1" applyAlignment="1">
      <alignment horizontal="center" vertical="center" wrapText="1"/>
    </xf>
    <xf numFmtId="3" fontId="16" fillId="5" borderId="5" xfId="2" applyNumberFormat="1" applyFont="1" applyFill="1" applyBorder="1" applyAlignment="1">
      <alignment horizontal="center" vertical="center" wrapText="1"/>
    </xf>
    <xf numFmtId="3" fontId="16" fillId="5" borderId="12" xfId="2" applyNumberFormat="1" applyFont="1" applyFill="1" applyBorder="1" applyAlignment="1">
      <alignment horizontal="center" vertical="center" wrapText="1"/>
    </xf>
    <xf numFmtId="3" fontId="16" fillId="4" borderId="5" xfId="2" applyNumberFormat="1" applyFont="1" applyFill="1" applyBorder="1" applyAlignment="1">
      <alignment horizontal="center" vertical="center" wrapText="1"/>
    </xf>
    <xf numFmtId="3" fontId="16" fillId="4" borderId="12" xfId="2" applyNumberFormat="1" applyFont="1" applyFill="1" applyBorder="1" applyAlignment="1">
      <alignment horizontal="center" vertical="center" wrapText="1"/>
    </xf>
    <xf numFmtId="3" fontId="16" fillId="5" borderId="66" xfId="0" applyNumberFormat="1" applyFont="1" applyFill="1" applyBorder="1" applyAlignment="1">
      <alignment horizontal="center" vertical="center" wrapText="1"/>
    </xf>
    <xf numFmtId="3" fontId="16" fillId="5" borderId="62" xfId="0" applyNumberFormat="1" applyFont="1" applyFill="1" applyBorder="1" applyAlignment="1">
      <alignment horizontal="center" vertical="center" wrapText="1"/>
    </xf>
    <xf numFmtId="3" fontId="25" fillId="0" borderId="21" xfId="0" applyNumberFormat="1" applyFont="1" applyBorder="1" applyAlignment="1">
      <alignment horizontal="center" vertical="center" wrapText="1"/>
    </xf>
    <xf numFmtId="3" fontId="16" fillId="0" borderId="21" xfId="0" applyNumberFormat="1" applyFont="1" applyBorder="1" applyAlignment="1">
      <alignment horizontal="center" vertical="center" wrapText="1"/>
    </xf>
    <xf numFmtId="3" fontId="16" fillId="0" borderId="44" xfId="0" applyNumberFormat="1" applyFont="1" applyBorder="1" applyAlignment="1">
      <alignment horizontal="center" vertical="center" wrapText="1"/>
    </xf>
    <xf numFmtId="3" fontId="25" fillId="0" borderId="28" xfId="0" applyNumberFormat="1" applyFont="1" applyBorder="1" applyAlignment="1">
      <alignment horizontal="center" vertical="center" wrapText="1"/>
    </xf>
    <xf numFmtId="3" fontId="25" fillId="0" borderId="62" xfId="0" applyNumberFormat="1" applyFont="1" applyBorder="1" applyAlignment="1">
      <alignment horizontal="center" vertical="center" wrapText="1"/>
    </xf>
    <xf numFmtId="3" fontId="16" fillId="5" borderId="21" xfId="2" applyNumberFormat="1" applyFont="1" applyFill="1" applyBorder="1" applyAlignment="1">
      <alignment horizontal="center" vertical="center" wrapText="1"/>
    </xf>
    <xf numFmtId="3" fontId="16" fillId="5" borderId="44" xfId="2" applyNumberFormat="1" applyFont="1" applyFill="1" applyBorder="1" applyAlignment="1">
      <alignment horizontal="center" vertical="center" wrapText="1"/>
    </xf>
    <xf numFmtId="3" fontId="16" fillId="5" borderId="49" xfId="0" applyNumberFormat="1" applyFont="1" applyFill="1" applyBorder="1" applyAlignment="1">
      <alignment horizontal="center" vertical="center" wrapText="1"/>
    </xf>
    <xf numFmtId="3" fontId="16" fillId="5" borderId="44" xfId="0" applyNumberFormat="1" applyFont="1" applyFill="1" applyBorder="1" applyAlignment="1">
      <alignment horizontal="center" vertical="center" wrapText="1"/>
    </xf>
    <xf numFmtId="3" fontId="16" fillId="0" borderId="48" xfId="0" applyNumberFormat="1" applyFont="1" applyBorder="1" applyAlignment="1">
      <alignment horizontal="center" vertical="center" wrapText="1"/>
    </xf>
    <xf numFmtId="3" fontId="16" fillId="0" borderId="56" xfId="0" applyNumberFormat="1" applyFont="1" applyBorder="1" applyAlignment="1">
      <alignment horizontal="center" vertical="center" wrapText="1"/>
    </xf>
    <xf numFmtId="4" fontId="19" fillId="0" borderId="37" xfId="0" applyNumberFormat="1" applyFont="1" applyBorder="1" applyAlignment="1">
      <alignment horizontal="center" vertical="center"/>
    </xf>
    <xf numFmtId="4" fontId="19" fillId="0" borderId="39" xfId="0" applyNumberFormat="1" applyFont="1" applyBorder="1" applyAlignment="1">
      <alignment horizontal="center" vertical="center"/>
    </xf>
    <xf numFmtId="4" fontId="19" fillId="0" borderId="64" xfId="0" applyNumberFormat="1" applyFont="1" applyBorder="1" applyAlignment="1">
      <alignment horizontal="center" vertical="center"/>
    </xf>
    <xf numFmtId="4" fontId="16" fillId="0" borderId="47" xfId="0" applyNumberFormat="1" applyFont="1" applyBorder="1" applyAlignment="1">
      <alignment horizontal="center" vertical="center" wrapText="1"/>
    </xf>
    <xf numFmtId="4" fontId="16" fillId="0" borderId="35" xfId="0" applyNumberFormat="1" applyFont="1" applyBorder="1" applyAlignment="1">
      <alignment horizontal="center" vertical="center" wrapText="1"/>
    </xf>
    <xf numFmtId="3" fontId="24" fillId="0" borderId="33" xfId="5" applyNumberFormat="1" applyFont="1" applyBorder="1" applyAlignment="1">
      <alignment horizontal="center"/>
    </xf>
    <xf numFmtId="3" fontId="24" fillId="0" borderId="51" xfId="5" applyNumberFormat="1" applyFont="1" applyBorder="1" applyAlignment="1">
      <alignment horizontal="center"/>
    </xf>
    <xf numFmtId="3" fontId="24" fillId="0" borderId="6" xfId="5" applyNumberFormat="1" applyFont="1" applyBorder="1" applyAlignment="1">
      <alignment horizontal="center"/>
    </xf>
    <xf numFmtId="3" fontId="24" fillId="0" borderId="34" xfId="5" applyNumberFormat="1" applyFont="1" applyBorder="1" applyAlignment="1">
      <alignment horizontal="center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4" fontId="25" fillId="5" borderId="7" xfId="0" applyNumberFormat="1" applyFont="1" applyFill="1" applyBorder="1" applyAlignment="1">
      <alignment horizontal="center" vertical="center" wrapText="1"/>
    </xf>
    <xf numFmtId="4" fontId="25" fillId="5" borderId="10" xfId="0" applyNumberFormat="1" applyFont="1" applyFill="1" applyBorder="1" applyAlignment="1">
      <alignment horizontal="center" vertical="center" wrapText="1"/>
    </xf>
    <xf numFmtId="4" fontId="25" fillId="5" borderId="14" xfId="0" applyNumberFormat="1" applyFont="1" applyFill="1" applyBorder="1" applyAlignment="1">
      <alignment horizontal="center" vertical="center" wrapText="1"/>
    </xf>
    <xf numFmtId="3" fontId="19" fillId="5" borderId="48" xfId="0" applyNumberFormat="1" applyFont="1" applyFill="1" applyBorder="1" applyAlignment="1">
      <alignment horizontal="center" vertical="center" wrapText="1"/>
    </xf>
    <xf numFmtId="3" fontId="19" fillId="5" borderId="56" xfId="0" applyNumberFormat="1" applyFont="1" applyFill="1" applyBorder="1" applyAlignment="1">
      <alignment horizontal="center" vertical="center" wrapText="1"/>
    </xf>
    <xf numFmtId="3" fontId="14" fillId="0" borderId="5" xfId="2" applyNumberFormat="1" applyFont="1" applyBorder="1" applyAlignment="1">
      <alignment horizontal="center" vertical="center" wrapText="1"/>
    </xf>
    <xf numFmtId="3" fontId="14" fillId="0" borderId="12" xfId="2" applyNumberFormat="1" applyFont="1" applyBorder="1" applyAlignment="1">
      <alignment horizontal="center" vertical="center" wrapText="1"/>
    </xf>
    <xf numFmtId="4" fontId="16" fillId="5" borderId="21" xfId="0" applyNumberFormat="1" applyFont="1" applyFill="1" applyBorder="1" applyAlignment="1">
      <alignment horizontal="center" vertical="center" wrapText="1"/>
    </xf>
    <xf numFmtId="4" fontId="16" fillId="5" borderId="49" xfId="0" applyNumberFormat="1" applyFont="1" applyFill="1" applyBorder="1" applyAlignment="1">
      <alignment horizontal="center" vertical="center" wrapText="1"/>
    </xf>
    <xf numFmtId="4" fontId="16" fillId="5" borderId="44" xfId="0" applyNumberFormat="1" applyFont="1" applyFill="1" applyBorder="1" applyAlignment="1">
      <alignment horizontal="center" vertical="center" wrapText="1"/>
    </xf>
    <xf numFmtId="3" fontId="25" fillId="4" borderId="32" xfId="0" applyNumberFormat="1" applyFont="1" applyFill="1" applyBorder="1" applyAlignment="1">
      <alignment horizontal="center" vertical="center" wrapText="1"/>
    </xf>
    <xf numFmtId="3" fontId="25" fillId="4" borderId="49" xfId="0" applyNumberFormat="1" applyFont="1" applyFill="1" applyBorder="1" applyAlignment="1">
      <alignment horizontal="center" vertical="center" wrapText="1"/>
    </xf>
    <xf numFmtId="3" fontId="25" fillId="4" borderId="44" xfId="0" applyNumberFormat="1" applyFont="1" applyFill="1" applyBorder="1" applyAlignment="1">
      <alignment horizontal="center" vertical="center" wrapText="1"/>
    </xf>
    <xf numFmtId="4" fontId="16" fillId="5" borderId="25" xfId="0" applyNumberFormat="1" applyFont="1" applyFill="1" applyBorder="1" applyAlignment="1">
      <alignment horizontal="center" vertical="center" wrapText="1"/>
    </xf>
    <xf numFmtId="4" fontId="16" fillId="5" borderId="47" xfId="0" applyNumberFormat="1" applyFont="1" applyFill="1" applyBorder="1" applyAlignment="1">
      <alignment horizontal="center" vertical="center" wrapText="1"/>
    </xf>
    <xf numFmtId="4" fontId="16" fillId="5" borderId="35" xfId="0" applyNumberFormat="1" applyFont="1" applyFill="1" applyBorder="1" applyAlignment="1">
      <alignment horizontal="center" vertical="center" wrapText="1"/>
    </xf>
    <xf numFmtId="4" fontId="25" fillId="4" borderId="21" xfId="0" applyNumberFormat="1" applyFont="1" applyFill="1" applyBorder="1" applyAlignment="1">
      <alignment horizontal="center" vertical="center" wrapText="1"/>
    </xf>
    <xf numFmtId="4" fontId="25" fillId="4" borderId="49" xfId="0" applyNumberFormat="1" applyFont="1" applyFill="1" applyBorder="1" applyAlignment="1">
      <alignment horizontal="center" vertical="center" wrapText="1"/>
    </xf>
    <xf numFmtId="4" fontId="25" fillId="4" borderId="44" xfId="0" applyNumberFormat="1" applyFont="1" applyFill="1" applyBorder="1" applyAlignment="1">
      <alignment horizontal="center" vertical="center" wrapText="1"/>
    </xf>
    <xf numFmtId="4" fontId="19" fillId="5" borderId="57" xfId="0" applyNumberFormat="1" applyFont="1" applyFill="1" applyBorder="1" applyAlignment="1">
      <alignment horizontal="center" vertical="center"/>
    </xf>
    <xf numFmtId="4" fontId="19" fillId="5" borderId="58" xfId="0" applyNumberFormat="1" applyFont="1" applyFill="1" applyBorder="1" applyAlignment="1">
      <alignment horizontal="center" vertical="center"/>
    </xf>
    <xf numFmtId="4" fontId="19" fillId="5" borderId="59" xfId="0" applyNumberFormat="1" applyFont="1" applyFill="1" applyBorder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 wrapText="1"/>
    </xf>
    <xf numFmtId="3" fontId="16" fillId="0" borderId="49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3" fontId="15" fillId="0" borderId="21" xfId="2" applyNumberFormat="1" applyFont="1" applyBorder="1" applyAlignment="1">
      <alignment horizontal="center" vertical="center" wrapText="1"/>
    </xf>
    <xf numFmtId="3" fontId="15" fillId="0" borderId="44" xfId="2" applyNumberFormat="1" applyFont="1" applyBorder="1" applyAlignment="1">
      <alignment horizontal="center" vertical="center" wrapText="1"/>
    </xf>
    <xf numFmtId="3" fontId="24" fillId="5" borderId="0" xfId="0" applyNumberFormat="1" applyFont="1" applyFill="1" applyAlignment="1">
      <alignment horizontal="center" vertical="center" wrapText="1"/>
    </xf>
    <xf numFmtId="3" fontId="24" fillId="5" borderId="66" xfId="0" applyNumberFormat="1" applyFont="1" applyFill="1" applyBorder="1" applyAlignment="1">
      <alignment horizontal="center" vertical="center" wrapText="1"/>
    </xf>
    <xf numFmtId="3" fontId="24" fillId="5" borderId="36" xfId="0" applyNumberFormat="1" applyFont="1" applyFill="1" applyBorder="1" applyAlignment="1">
      <alignment horizontal="center" vertical="center" wrapText="1"/>
    </xf>
    <xf numFmtId="3" fontId="24" fillId="5" borderId="34" xfId="0" applyNumberFormat="1" applyFont="1" applyFill="1" applyBorder="1" applyAlignment="1">
      <alignment horizontal="center" vertical="center" wrapText="1"/>
    </xf>
    <xf numFmtId="3" fontId="24" fillId="5" borderId="33" xfId="0" applyNumberFormat="1" applyFont="1" applyFill="1" applyBorder="1" applyAlignment="1">
      <alignment horizontal="center" vertical="center" wrapText="1"/>
    </xf>
    <xf numFmtId="3" fontId="24" fillId="5" borderId="50" xfId="0" applyNumberFormat="1" applyFont="1" applyFill="1" applyBorder="1" applyAlignment="1">
      <alignment horizontal="center" vertical="center" wrapText="1"/>
    </xf>
    <xf numFmtId="3" fontId="24" fillId="5" borderId="51" xfId="0" applyNumberFormat="1" applyFont="1" applyFill="1" applyBorder="1" applyAlignment="1">
      <alignment horizontal="center" vertical="center" wrapText="1"/>
    </xf>
    <xf numFmtId="3" fontId="24" fillId="5" borderId="6" xfId="0" applyNumberFormat="1" applyFont="1" applyFill="1" applyBorder="1" applyAlignment="1">
      <alignment horizontal="center" vertical="center" wrapText="1"/>
    </xf>
    <xf numFmtId="4" fontId="16" fillId="4" borderId="21" xfId="0" applyNumberFormat="1" applyFont="1" applyFill="1" applyBorder="1" applyAlignment="1">
      <alignment horizontal="center" vertical="center" wrapText="1"/>
    </xf>
    <xf numFmtId="4" fontId="16" fillId="4" borderId="49" xfId="0" applyNumberFormat="1" applyFont="1" applyFill="1" applyBorder="1" applyAlignment="1">
      <alignment horizontal="center" vertical="center" wrapText="1"/>
    </xf>
    <xf numFmtId="4" fontId="16" fillId="4" borderId="44" xfId="0" applyNumberFormat="1" applyFont="1" applyFill="1" applyBorder="1" applyAlignment="1">
      <alignment horizontal="center" vertical="center" wrapText="1"/>
    </xf>
    <xf numFmtId="4" fontId="16" fillId="5" borderId="1" xfId="0" applyNumberFormat="1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4" fontId="25" fillId="0" borderId="14" xfId="0" applyNumberFormat="1" applyFont="1" applyBorder="1" applyAlignment="1">
      <alignment horizontal="center" vertical="center" wrapText="1"/>
    </xf>
    <xf numFmtId="4" fontId="16" fillId="5" borderId="28" xfId="0" applyNumberFormat="1" applyFont="1" applyFill="1" applyBorder="1" applyAlignment="1">
      <alignment horizontal="center" vertical="center" wrapText="1"/>
    </xf>
    <xf numFmtId="4" fontId="16" fillId="5" borderId="66" xfId="0" applyNumberFormat="1" applyFont="1" applyFill="1" applyBorder="1" applyAlignment="1">
      <alignment horizontal="center" vertical="center" wrapText="1"/>
    </xf>
    <xf numFmtId="4" fontId="16" fillId="5" borderId="62" xfId="0" applyNumberFormat="1" applyFont="1" applyFill="1" applyBorder="1" applyAlignment="1">
      <alignment horizontal="center" vertical="center" wrapText="1"/>
    </xf>
    <xf numFmtId="3" fontId="19" fillId="5" borderId="70" xfId="0" applyNumberFormat="1" applyFont="1" applyFill="1" applyBorder="1" applyAlignment="1">
      <alignment horizontal="center" vertical="center" wrapText="1"/>
    </xf>
    <xf numFmtId="3" fontId="19" fillId="5" borderId="74" xfId="0" applyNumberFormat="1" applyFont="1" applyFill="1" applyBorder="1" applyAlignment="1">
      <alignment horizontal="center" vertical="center" wrapText="1"/>
    </xf>
    <xf numFmtId="3" fontId="19" fillId="5" borderId="67" xfId="0" applyNumberFormat="1" applyFont="1" applyFill="1" applyBorder="1" applyAlignment="1">
      <alignment horizontal="center" vertical="center" wrapText="1"/>
    </xf>
    <xf numFmtId="0" fontId="20" fillId="0" borderId="0" xfId="5" applyFont="1" applyAlignment="1">
      <alignment horizontal="left"/>
    </xf>
    <xf numFmtId="4" fontId="16" fillId="5" borderId="8" xfId="0" applyNumberFormat="1" applyFont="1" applyFill="1" applyBorder="1" applyAlignment="1">
      <alignment horizontal="center" vertical="center" wrapText="1"/>
    </xf>
    <xf numFmtId="4" fontId="16" fillId="5" borderId="11" xfId="0" applyNumberFormat="1" applyFont="1" applyFill="1" applyBorder="1" applyAlignment="1">
      <alignment horizontal="center" vertical="center" wrapText="1"/>
    </xf>
    <xf numFmtId="3" fontId="19" fillId="5" borderId="33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Alignment="1">
      <alignment horizontal="left" wrapText="1"/>
    </xf>
  </cellXfs>
  <cellStyles count="25">
    <cellStyle name="Čárka 2" xfId="1" xr:uid="{00000000-0005-0000-0000-000000000000}"/>
    <cellStyle name="Normální" xfId="0" builtinId="0"/>
    <cellStyle name="Normální 2" xfId="2" xr:uid="{00000000-0005-0000-0000-000002000000}"/>
    <cellStyle name="Normální 2 2" xfId="6" xr:uid="{00000000-0005-0000-0000-000003000000}"/>
    <cellStyle name="Normální 2 3" xfId="7" xr:uid="{00000000-0005-0000-0000-000004000000}"/>
    <cellStyle name="Normální 3" xfId="3" xr:uid="{00000000-0005-0000-0000-000005000000}"/>
    <cellStyle name="Normální 3 2" xfId="9" xr:uid="{00000000-0005-0000-0000-000006000000}"/>
    <cellStyle name="Normální 3 2 2" xfId="13" xr:uid="{6066B6DD-C924-4CAE-BEC1-CF19621A073D}"/>
    <cellStyle name="Normální 3 2 2 2" xfId="23" xr:uid="{7CD84476-C3F0-4D32-8E6E-FFE4D1C6A06D}"/>
    <cellStyle name="Normální 3 2 3" xfId="19" xr:uid="{F1577CEA-20D1-43A9-9B3F-43E40B28E361}"/>
    <cellStyle name="Normální 3 3" xfId="10" xr:uid="{3DFF5D6A-4994-4D60-9119-BDEA64BE0DD2}"/>
    <cellStyle name="Normální 3 3 2" xfId="20" xr:uid="{827DF580-2445-4D53-914C-3C5D57AE63BD}"/>
    <cellStyle name="Normální 3 4" xfId="16" xr:uid="{265AFCE9-831E-42E8-BE33-DBB2303648EE}"/>
    <cellStyle name="Normální 4" xfId="5" xr:uid="{00000000-0005-0000-0000-000007000000}"/>
    <cellStyle name="Normální 4 2" xfId="8" xr:uid="{00000000-0005-0000-0000-000008000000}"/>
    <cellStyle name="Normální 4 2 2" xfId="12" xr:uid="{9078EBA9-0647-4894-A55D-B16827985307}"/>
    <cellStyle name="Normální 4 2 2 2" xfId="22" xr:uid="{24357E00-A65A-49D1-B984-FC32487FFE54}"/>
    <cellStyle name="Normální 4 2 3" xfId="15" xr:uid="{E50CECFD-0397-4F15-AC7D-886573BF6036}"/>
    <cellStyle name="Normální 4 2 4" xfId="18" xr:uid="{61BF3717-FCFC-403C-B4E3-2D1E852F4F69}"/>
    <cellStyle name="Normální 4 3" xfId="11" xr:uid="{5B0BD19E-74AB-430D-9680-0699EF7CCD9F}"/>
    <cellStyle name="Normální 4 3 2" xfId="21" xr:uid="{4D31E1F9-1435-4250-83A5-34291D2D9856}"/>
    <cellStyle name="Normální 4 4" xfId="14" xr:uid="{A2D9155A-7E77-4F55-9813-4B1B032CC662}"/>
    <cellStyle name="Normální 4 5" xfId="17" xr:uid="{ABA7367E-1230-49F4-BB40-4AB6B9F2A1C5}"/>
    <cellStyle name="normální_OIII.TURN.e" xfId="4" xr:uid="{00000000-0005-0000-0000-000009000000}"/>
    <cellStyle name="normální_Tabč4" xfId="24" xr:uid="{02FAF606-3A7B-4EFD-B3B4-9698BE5A7B8A}"/>
  </cellStyles>
  <dxfs count="0"/>
  <tableStyles count="0" defaultTableStyle="TableStyleMedium2" defaultPivotStyle="PivotStyleLight16"/>
  <colors>
    <mruColors>
      <color rgb="FFFF66FF"/>
      <color rgb="FF99FF99"/>
      <color rgb="FFFABF8F"/>
      <color rgb="FFCCECFF"/>
      <color rgb="FF99CCFF"/>
      <color rgb="FFCCFF66"/>
      <color rgb="FFCC3300"/>
      <color rgb="FFCC6600"/>
      <color rgb="FFA6A6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CC3300"/>
  </sheetPr>
  <dimension ref="A1:Y23"/>
  <sheetViews>
    <sheetView tabSelected="1" zoomScaleNormal="100" workbookViewId="0">
      <selection activeCell="R16" sqref="R16"/>
    </sheetView>
  </sheetViews>
  <sheetFormatPr defaultColWidth="9.140625" defaultRowHeight="15" customHeight="1" x14ac:dyDescent="0.2"/>
  <cols>
    <col min="1" max="1" width="6.7109375" style="135" customWidth="1"/>
    <col min="2" max="15" width="9.140625" style="135"/>
    <col min="16" max="16" width="13.7109375" style="135" customWidth="1"/>
    <col min="17" max="20" width="9.140625" style="135"/>
    <col min="21" max="22" width="9.140625" style="135" customWidth="1"/>
    <col min="23" max="16384" width="9.140625" style="135"/>
  </cols>
  <sheetData>
    <row r="1" spans="1:25" ht="15" customHeight="1" x14ac:dyDescent="0.2">
      <c r="A1" s="1055" t="s">
        <v>873</v>
      </c>
    </row>
    <row r="3" spans="1:25" ht="15" customHeight="1" x14ac:dyDescent="0.2">
      <c r="A3" s="135" t="s">
        <v>776</v>
      </c>
    </row>
    <row r="5" spans="1:25" ht="15" customHeight="1" x14ac:dyDescent="0.2">
      <c r="A5" s="135" t="s">
        <v>874</v>
      </c>
    </row>
    <row r="7" spans="1:25" ht="15" customHeight="1" x14ac:dyDescent="0.2">
      <c r="A7" s="135" t="s">
        <v>795</v>
      </c>
      <c r="B7" s="135" t="s">
        <v>872</v>
      </c>
      <c r="Q7" s="3"/>
      <c r="R7" s="3"/>
      <c r="S7" s="3"/>
    </row>
    <row r="8" spans="1:25" ht="15" customHeight="1" x14ac:dyDescent="0.2">
      <c r="B8" s="135" t="s">
        <v>871</v>
      </c>
      <c r="Q8" s="3"/>
      <c r="R8" s="3"/>
      <c r="S8" s="3"/>
    </row>
    <row r="9" spans="1:25" ht="15" customHeight="1" x14ac:dyDescent="0.2">
      <c r="A9" s="3"/>
      <c r="B9" s="1056"/>
      <c r="C9" s="3"/>
      <c r="D9" s="3"/>
      <c r="E9" s="3"/>
      <c r="F9" s="3"/>
      <c r="G9" s="3"/>
      <c r="H9" s="3"/>
      <c r="I9" s="3"/>
      <c r="J9" s="3"/>
      <c r="K9" s="3"/>
    </row>
    <row r="10" spans="1:25" ht="15" customHeight="1" x14ac:dyDescent="0.2">
      <c r="A10" s="135" t="s">
        <v>818</v>
      </c>
      <c r="B10" s="1057" t="s">
        <v>802</v>
      </c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"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">
      <c r="A12" s="135" t="s">
        <v>796</v>
      </c>
      <c r="B12" s="135" t="s">
        <v>875</v>
      </c>
      <c r="I12" s="3"/>
      <c r="J12" s="3"/>
      <c r="K12" s="3"/>
      <c r="L12" s="3"/>
      <c r="M12" s="3"/>
      <c r="N12" s="3"/>
      <c r="O12" s="3"/>
      <c r="T12" s="3"/>
      <c r="U12" s="3"/>
      <c r="V12" s="3"/>
      <c r="W12" s="3"/>
      <c r="X12" s="3"/>
      <c r="Y12" s="3"/>
    </row>
    <row r="13" spans="1:25" ht="15" customHeight="1" x14ac:dyDescent="0.2">
      <c r="I13" s="3"/>
      <c r="T13" s="3"/>
      <c r="U13" s="3"/>
      <c r="V13" s="3"/>
      <c r="W13" s="3"/>
      <c r="X13" s="3"/>
      <c r="Y13" s="3"/>
    </row>
    <row r="14" spans="1:25" ht="15" customHeight="1" x14ac:dyDescent="0.2">
      <c r="A14" s="135" t="s">
        <v>876</v>
      </c>
      <c r="B14" s="135" t="s">
        <v>885</v>
      </c>
      <c r="S14" s="3"/>
      <c r="T14" s="3"/>
      <c r="U14" s="3"/>
      <c r="V14" s="3"/>
      <c r="W14" s="3"/>
      <c r="X14" s="3"/>
      <c r="Y14" s="3"/>
    </row>
    <row r="15" spans="1:25" ht="15" customHeight="1" x14ac:dyDescent="0.2">
      <c r="S15" s="3"/>
      <c r="T15" s="3"/>
      <c r="U15" s="3"/>
      <c r="V15" s="3"/>
      <c r="W15" s="3"/>
      <c r="X15" s="3"/>
      <c r="Y15" s="3"/>
    </row>
    <row r="16" spans="1:25" ht="15" customHeight="1" x14ac:dyDescent="0.2">
      <c r="A16" s="135" t="s">
        <v>877</v>
      </c>
      <c r="B16" s="135" t="s">
        <v>878</v>
      </c>
      <c r="S16" s="3"/>
      <c r="T16" s="3"/>
      <c r="U16" s="3"/>
      <c r="V16" s="3"/>
      <c r="W16" s="3"/>
      <c r="X16" s="3"/>
      <c r="Y16" s="3"/>
    </row>
    <row r="17" spans="1:25" ht="15" customHeight="1" x14ac:dyDescent="0.2">
      <c r="A17" s="1060"/>
      <c r="C17" s="1060"/>
      <c r="D17" s="1060"/>
      <c r="E17" s="1060"/>
      <c r="F17" s="1060"/>
      <c r="G17" s="1060"/>
      <c r="H17" s="1060"/>
      <c r="I17" s="1060"/>
      <c r="S17" s="3"/>
      <c r="T17" s="3"/>
    </row>
    <row r="18" spans="1:25" ht="15" customHeight="1" x14ac:dyDescent="0.2">
      <c r="A18" s="3" t="s">
        <v>884</v>
      </c>
      <c r="B18" s="105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2">
      <c r="A19" s="3" t="s">
        <v>883</v>
      </c>
      <c r="B19" s="105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3" t="s">
        <v>880</v>
      </c>
      <c r="B20" s="105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2">
      <c r="B21" s="1057"/>
      <c r="S21" s="3"/>
      <c r="T21" s="3"/>
      <c r="U21" s="3"/>
      <c r="V21" s="3"/>
      <c r="W21" s="3"/>
      <c r="X21" s="3"/>
      <c r="Y21" s="3"/>
    </row>
    <row r="22" spans="1:25" ht="15" customHeight="1" x14ac:dyDescent="0.2">
      <c r="A22" s="135" t="s">
        <v>879</v>
      </c>
    </row>
    <row r="23" spans="1:25" ht="15" customHeight="1" x14ac:dyDescent="0.2">
      <c r="A23" s="135" t="s">
        <v>777</v>
      </c>
      <c r="C23" s="1059"/>
      <c r="D23" s="1059"/>
      <c r="E23" s="1059"/>
      <c r="F23" s="1059"/>
      <c r="G23" s="1059"/>
    </row>
  </sheetData>
  <pageMargins left="0.19685039370078741" right="0.19685039370078741" top="0.59055118110236227" bottom="0.3937007874015748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675D6-95EA-4452-AFDC-DB112C87746B}">
  <dimension ref="A1:BD468"/>
  <sheetViews>
    <sheetView zoomScaleNormal="100" workbookViewId="0">
      <pane xSplit="8" ySplit="11" topLeftCell="W167" activePane="bottomRight" state="frozen"/>
      <selection pane="topRight" activeCell="I1" sqref="I1"/>
      <selection pane="bottomLeft" activeCell="A12" sqref="A12"/>
      <selection pane="bottomRight" activeCell="AD181" sqref="AD181"/>
    </sheetView>
  </sheetViews>
  <sheetFormatPr defaultColWidth="9.140625" defaultRowHeight="11.25" x14ac:dyDescent="0.2"/>
  <cols>
    <col min="1" max="1" width="5" style="418" customWidth="1"/>
    <col min="2" max="2" width="4.7109375" style="419" customWidth="1"/>
    <col min="3" max="3" width="8.7109375" style="419" customWidth="1"/>
    <col min="4" max="4" width="7.85546875" style="419" customWidth="1"/>
    <col min="5" max="5" width="31.28515625" style="418" customWidth="1"/>
    <col min="6" max="6" width="4.42578125" style="418" customWidth="1"/>
    <col min="7" max="7" width="10" style="418" customWidth="1"/>
    <col min="8" max="8" width="9.42578125" style="418" customWidth="1"/>
    <col min="9" max="9" width="12.5703125" style="417" customWidth="1"/>
    <col min="10" max="11" width="13.28515625" style="417" customWidth="1"/>
    <col min="12" max="12" width="12.42578125" style="417" customWidth="1"/>
    <col min="13" max="14" width="11.7109375" style="417" customWidth="1"/>
    <col min="15" max="15" width="9.7109375" style="416" customWidth="1"/>
    <col min="16" max="16" width="10.85546875" style="417" customWidth="1"/>
    <col min="17" max="17" width="10" style="417" customWidth="1"/>
    <col min="18" max="19" width="10.85546875" style="417" customWidth="1"/>
    <col min="20" max="20" width="10.5703125" style="417" customWidth="1"/>
    <col min="21" max="21" width="9.5703125" style="417" customWidth="1"/>
    <col min="22" max="22" width="10.85546875" style="417" customWidth="1"/>
    <col min="23" max="23" width="10" style="417" customWidth="1"/>
    <col min="24" max="28" width="10.85546875" style="417" customWidth="1"/>
    <col min="29" max="31" width="9.28515625" style="417" customWidth="1"/>
    <col min="32" max="32" width="10.85546875" style="417" customWidth="1"/>
    <col min="33" max="33" width="9.28515625" style="417" customWidth="1"/>
    <col min="34" max="34" width="10.140625" style="417" customWidth="1"/>
    <col min="35" max="37" width="9.28515625" style="416" customWidth="1"/>
    <col min="38" max="38" width="10" style="416" customWidth="1"/>
    <col min="39" max="39" width="10.5703125" style="416" customWidth="1"/>
    <col min="40" max="40" width="10.140625" style="416" customWidth="1"/>
    <col min="41" max="41" width="9.28515625" style="416" customWidth="1"/>
    <col min="42" max="42" width="11.5703125" style="417" customWidth="1"/>
    <col min="43" max="43" width="12.28515625" style="417" customWidth="1"/>
    <col min="44" max="44" width="11.7109375" style="417" customWidth="1"/>
    <col min="45" max="45" width="11.5703125" style="417" customWidth="1"/>
    <col min="46" max="47" width="10.5703125" style="417" customWidth="1"/>
    <col min="48" max="48" width="9.5703125" style="416" customWidth="1"/>
    <col min="49" max="54" width="9.140625" style="417" customWidth="1"/>
    <col min="55" max="55" width="9.140625" style="415" customWidth="1"/>
    <col min="56" max="16384" width="9.140625" style="415"/>
  </cols>
  <sheetData>
    <row r="1" spans="1:55" ht="12.75" x14ac:dyDescent="0.2">
      <c r="A1" s="35" t="s">
        <v>2</v>
      </c>
      <c r="B1" s="35"/>
      <c r="C1" s="27"/>
      <c r="D1" s="35"/>
      <c r="E1" s="35"/>
      <c r="I1" s="418"/>
      <c r="J1" s="418"/>
      <c r="K1" s="418"/>
      <c r="L1" s="418"/>
      <c r="M1" s="418"/>
      <c r="N1" s="418"/>
      <c r="O1" s="420"/>
      <c r="P1" s="420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20"/>
      <c r="AK1" s="420"/>
      <c r="AL1" s="420"/>
      <c r="AM1" s="420"/>
      <c r="AN1" s="420"/>
      <c r="AO1" s="420"/>
      <c r="AP1" s="418"/>
      <c r="AQ1" s="418"/>
      <c r="AR1" s="420"/>
      <c r="AS1" s="420"/>
      <c r="AT1" s="420"/>
      <c r="AU1" s="420"/>
      <c r="AV1" s="420"/>
      <c r="BC1" s="416"/>
    </row>
    <row r="2" spans="1:55" ht="12.75" x14ac:dyDescent="0.2">
      <c r="A2" s="35" t="s">
        <v>3</v>
      </c>
      <c r="B2" s="35"/>
      <c r="C2" s="27"/>
      <c r="D2" s="35"/>
      <c r="E2" s="35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BC2" s="416"/>
    </row>
    <row r="3" spans="1:55" ht="12" x14ac:dyDescent="0.2">
      <c r="A3" s="29" t="s">
        <v>4</v>
      </c>
      <c r="B3" s="29"/>
      <c r="C3" s="29"/>
      <c r="D3" s="29"/>
      <c r="E3" s="29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BC3" s="416"/>
    </row>
    <row r="4" spans="1:55" ht="12" x14ac:dyDescent="0.2">
      <c r="A4" s="35"/>
      <c r="B4" s="35"/>
      <c r="C4" s="35"/>
      <c r="D4" s="35"/>
      <c r="E4" s="35"/>
      <c r="I4" s="418"/>
      <c r="J4" s="418"/>
      <c r="K4" s="418"/>
      <c r="L4" s="418"/>
      <c r="M4" s="418"/>
      <c r="N4" s="418"/>
      <c r="O4" s="420"/>
      <c r="S4" s="416"/>
      <c r="T4" s="416"/>
      <c r="U4" s="416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  <c r="AG4" s="416"/>
      <c r="AH4" s="416"/>
      <c r="AJ4" s="674"/>
      <c r="AK4" s="674"/>
      <c r="AL4" s="674"/>
      <c r="AM4" s="674"/>
      <c r="AN4" s="674"/>
      <c r="AO4" s="674"/>
      <c r="BC4" s="416"/>
    </row>
    <row r="5" spans="1:55" ht="16.5" thickBot="1" x14ac:dyDescent="0.3">
      <c r="A5" s="112" t="s">
        <v>881</v>
      </c>
      <c r="F5" s="489"/>
      <c r="G5" s="489"/>
      <c r="I5" s="418"/>
      <c r="J5" s="418"/>
      <c r="K5" s="418"/>
      <c r="L5" s="418"/>
      <c r="M5" s="418"/>
      <c r="N5" s="418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BC5" s="416"/>
    </row>
    <row r="6" spans="1:55" ht="16.5" customHeight="1" thickBot="1" x14ac:dyDescent="0.3">
      <c r="A6" s="488"/>
      <c r="B6" s="486"/>
      <c r="C6" s="487"/>
      <c r="D6" s="487"/>
      <c r="E6" s="486"/>
      <c r="F6" s="486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B7" s="5"/>
      <c r="C7"/>
      <c r="D7" s="9"/>
      <c r="E7" s="5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22" t="s">
        <v>801</v>
      </c>
      <c r="AJ7" s="1123"/>
      <c r="AK7" s="1123"/>
      <c r="AL7" s="1123"/>
      <c r="AM7" s="1123"/>
      <c r="AN7" s="1123"/>
      <c r="AO7" s="1124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1.25" customHeight="1" x14ac:dyDescent="0.2">
      <c r="A8" s="485"/>
      <c r="B8" s="484"/>
      <c r="C8" s="484"/>
      <c r="D8" s="484"/>
      <c r="E8" s="483"/>
      <c r="F8" s="482"/>
      <c r="G8" s="481"/>
      <c r="H8" s="481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25" t="s">
        <v>265</v>
      </c>
      <c r="AJ8" s="1095" t="s">
        <v>266</v>
      </c>
      <c r="AK8" s="1074" t="s">
        <v>794</v>
      </c>
      <c r="AL8" s="1095" t="s">
        <v>756</v>
      </c>
      <c r="AM8" s="1095" t="s">
        <v>822</v>
      </c>
      <c r="AN8" s="1131" t="s">
        <v>267</v>
      </c>
      <c r="AO8" s="113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25">
      <c r="A9" s="75" t="s">
        <v>717</v>
      </c>
      <c r="B9"/>
      <c r="C9"/>
      <c r="D9" s="10"/>
      <c r="E9"/>
      <c r="F9" s="482"/>
      <c r="G9" s="481"/>
      <c r="H9" s="48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25"/>
      <c r="AJ9" s="1095"/>
      <c r="AK9" s="1074"/>
      <c r="AL9" s="1095"/>
      <c r="AM9" s="1095"/>
      <c r="AN9" s="1132"/>
      <c r="AO9" s="1135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3.25" thickBot="1" x14ac:dyDescent="0.25">
      <c r="A10" s="480" t="s">
        <v>723</v>
      </c>
      <c r="B10" s="479" t="s">
        <v>506</v>
      </c>
      <c r="C10" s="479" t="s">
        <v>507</v>
      </c>
      <c r="D10" s="479" t="s">
        <v>248</v>
      </c>
      <c r="E10" s="100" t="s">
        <v>725</v>
      </c>
      <c r="F10" s="479" t="s">
        <v>0</v>
      </c>
      <c r="G10" s="478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26"/>
      <c r="AJ10" s="1096"/>
      <c r="AK10" s="1075"/>
      <c r="AL10" s="1096"/>
      <c r="AM10" s="1096"/>
      <c r="AN10" s="1133"/>
      <c r="AO10" s="1136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470" customFormat="1" ht="11.25" customHeight="1" thickBot="1" x14ac:dyDescent="0.25">
      <c r="A11" s="477" t="s">
        <v>508</v>
      </c>
      <c r="B11" s="476" t="s">
        <v>509</v>
      </c>
      <c r="C11" s="476" t="s">
        <v>250</v>
      </c>
      <c r="D11" s="476" t="s">
        <v>251</v>
      </c>
      <c r="E11" s="476" t="s">
        <v>510</v>
      </c>
      <c r="F11" s="476" t="s">
        <v>0</v>
      </c>
      <c r="G11" s="476" t="s">
        <v>511</v>
      </c>
      <c r="H11" s="475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473" t="s">
        <v>271</v>
      </c>
      <c r="AF11" s="473" t="s">
        <v>272</v>
      </c>
      <c r="AG11" s="473" t="s">
        <v>792</v>
      </c>
      <c r="AH11" s="651" t="s">
        <v>274</v>
      </c>
      <c r="AI11" s="653" t="s">
        <v>799</v>
      </c>
      <c r="AJ11" s="654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863" t="s">
        <v>807</v>
      </c>
      <c r="AX11" s="864" t="s">
        <v>808</v>
      </c>
      <c r="AY11" s="864" t="s">
        <v>809</v>
      </c>
      <c r="AZ11" s="864" t="s">
        <v>810</v>
      </c>
      <c r="BA11" s="864" t="s">
        <v>811</v>
      </c>
      <c r="BB11" s="864" t="s">
        <v>812</v>
      </c>
      <c r="BC11" s="865" t="s">
        <v>813</v>
      </c>
    </row>
    <row r="12" spans="1:55" ht="14.1" customHeight="1" x14ac:dyDescent="0.2">
      <c r="A12" s="467">
        <v>1</v>
      </c>
      <c r="B12" s="468">
        <v>2330</v>
      </c>
      <c r="C12" s="469">
        <v>691009571</v>
      </c>
      <c r="D12" s="468">
        <v>71294511</v>
      </c>
      <c r="E12" s="466" t="s">
        <v>512</v>
      </c>
      <c r="F12" s="467">
        <v>3233</v>
      </c>
      <c r="G12" s="466" t="s">
        <v>281</v>
      </c>
      <c r="H12" s="465" t="s">
        <v>261</v>
      </c>
      <c r="I12" s="516">
        <v>7596596</v>
      </c>
      <c r="J12" s="462">
        <v>5039908</v>
      </c>
      <c r="K12" s="462">
        <v>600000</v>
      </c>
      <c r="L12" s="396">
        <v>1906289</v>
      </c>
      <c r="M12" s="396">
        <v>50399</v>
      </c>
      <c r="N12" s="396">
        <v>0</v>
      </c>
      <c r="O12" s="641">
        <v>8.51</v>
      </c>
      <c r="P12" s="544">
        <f>X12*-1</f>
        <v>250000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250000</v>
      </c>
      <c r="X12" s="464">
        <v>-250000</v>
      </c>
      <c r="Y12" s="464">
        <v>0</v>
      </c>
      <c r="Z12" s="464">
        <v>0</v>
      </c>
      <c r="AA12" s="464">
        <f>X12+Y12+Z12</f>
        <v>-250000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2500</v>
      </c>
      <c r="AG12" s="396">
        <v>0</v>
      </c>
      <c r="AH12" s="904">
        <f>AB12+AE12+AF12+AG12</f>
        <v>2500</v>
      </c>
      <c r="AI12" s="869">
        <v>0.43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0.43</v>
      </c>
      <c r="AP12" s="866">
        <f>I12+AH12</f>
        <v>7599096</v>
      </c>
      <c r="AQ12" s="512">
        <f>J12+W12</f>
        <v>5289908</v>
      </c>
      <c r="AR12" s="512">
        <f>K12+AA12</f>
        <v>350000</v>
      </c>
      <c r="AS12" s="464">
        <f>L12+AE12</f>
        <v>1906289</v>
      </c>
      <c r="AT12" s="512">
        <f>M12+AF12</f>
        <v>52899</v>
      </c>
      <c r="AU12" s="512">
        <f>N12+AG12</f>
        <v>0</v>
      </c>
      <c r="AV12" s="578">
        <f>O12+AO12</f>
        <v>8.94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984">
        <v>0</v>
      </c>
    </row>
    <row r="13" spans="1:55" ht="14.1" customHeight="1" x14ac:dyDescent="0.2">
      <c r="A13" s="450">
        <v>1</v>
      </c>
      <c r="B13" s="448">
        <v>2330</v>
      </c>
      <c r="C13" s="449">
        <v>691009571</v>
      </c>
      <c r="D13" s="448">
        <v>71294511</v>
      </c>
      <c r="E13" s="446" t="s">
        <v>513</v>
      </c>
      <c r="F13" s="450"/>
      <c r="G13" s="446"/>
      <c r="H13" s="445"/>
      <c r="I13" s="537">
        <v>7596596</v>
      </c>
      <c r="J13" s="444">
        <v>5039908</v>
      </c>
      <c r="K13" s="444">
        <v>600000</v>
      </c>
      <c r="L13" s="444">
        <v>1906289</v>
      </c>
      <c r="M13" s="444">
        <v>50399</v>
      </c>
      <c r="N13" s="444">
        <v>0</v>
      </c>
      <c r="O13" s="642">
        <v>8.51</v>
      </c>
      <c r="P13" s="537">
        <f t="shared" ref="P13:BC13" si="0">SUM(P12)</f>
        <v>250000</v>
      </c>
      <c r="Q13" s="443">
        <f t="shared" si="0"/>
        <v>0</v>
      </c>
      <c r="R13" s="443">
        <f t="shared" si="0"/>
        <v>0</v>
      </c>
      <c r="S13" s="443">
        <f t="shared" si="0"/>
        <v>0</v>
      </c>
      <c r="T13" s="443">
        <f t="shared" si="0"/>
        <v>0</v>
      </c>
      <c r="U13" s="443">
        <f t="shared" si="0"/>
        <v>0</v>
      </c>
      <c r="V13" s="443">
        <f t="shared" si="0"/>
        <v>0</v>
      </c>
      <c r="W13" s="443">
        <f t="shared" si="0"/>
        <v>250000</v>
      </c>
      <c r="X13" s="443">
        <f t="shared" si="0"/>
        <v>-250000</v>
      </c>
      <c r="Y13" s="443">
        <f t="shared" si="0"/>
        <v>0</v>
      </c>
      <c r="Z13" s="443">
        <f t="shared" si="0"/>
        <v>0</v>
      </c>
      <c r="AA13" s="443">
        <f t="shared" si="0"/>
        <v>-250000</v>
      </c>
      <c r="AB13" s="443">
        <f t="shared" si="0"/>
        <v>0</v>
      </c>
      <c r="AC13" s="443">
        <f t="shared" si="0"/>
        <v>0</v>
      </c>
      <c r="AD13" s="443">
        <f t="shared" si="0"/>
        <v>0</v>
      </c>
      <c r="AE13" s="443">
        <f t="shared" si="0"/>
        <v>0</v>
      </c>
      <c r="AF13" s="443">
        <f t="shared" si="0"/>
        <v>2500</v>
      </c>
      <c r="AG13" s="443">
        <f t="shared" si="0"/>
        <v>0</v>
      </c>
      <c r="AH13" s="948">
        <f t="shared" si="0"/>
        <v>2500</v>
      </c>
      <c r="AI13" s="944">
        <f t="shared" si="0"/>
        <v>0.43</v>
      </c>
      <c r="AJ13" s="695">
        <f t="shared" si="0"/>
        <v>0</v>
      </c>
      <c r="AK13" s="695">
        <f t="shared" si="0"/>
        <v>0</v>
      </c>
      <c r="AL13" s="695">
        <f t="shared" si="0"/>
        <v>0</v>
      </c>
      <c r="AM13" s="695">
        <f t="shared" si="0"/>
        <v>0</v>
      </c>
      <c r="AN13" s="695">
        <f t="shared" si="0"/>
        <v>0</v>
      </c>
      <c r="AO13" s="538">
        <f t="shared" si="0"/>
        <v>0.43</v>
      </c>
      <c r="AP13" s="444">
        <f t="shared" si="0"/>
        <v>7599096</v>
      </c>
      <c r="AQ13" s="443">
        <f t="shared" si="0"/>
        <v>5289908</v>
      </c>
      <c r="AR13" s="443">
        <f t="shared" si="0"/>
        <v>350000</v>
      </c>
      <c r="AS13" s="443">
        <f t="shared" si="0"/>
        <v>1906289</v>
      </c>
      <c r="AT13" s="443">
        <f t="shared" si="0"/>
        <v>52899</v>
      </c>
      <c r="AU13" s="443">
        <f t="shared" si="0"/>
        <v>0</v>
      </c>
      <c r="AV13" s="538">
        <f t="shared" si="0"/>
        <v>8.94</v>
      </c>
      <c r="AW13" s="794">
        <f t="shared" si="0"/>
        <v>0</v>
      </c>
      <c r="AX13" s="791">
        <f t="shared" si="0"/>
        <v>0</v>
      </c>
      <c r="AY13" s="791">
        <f t="shared" si="0"/>
        <v>0</v>
      </c>
      <c r="AZ13" s="791">
        <f t="shared" si="0"/>
        <v>0</v>
      </c>
      <c r="BA13" s="791">
        <f t="shared" si="0"/>
        <v>0</v>
      </c>
      <c r="BB13" s="791">
        <f t="shared" si="0"/>
        <v>0</v>
      </c>
      <c r="BC13" s="788">
        <f t="shared" si="0"/>
        <v>0</v>
      </c>
    </row>
    <row r="14" spans="1:55" ht="14.1" customHeight="1" x14ac:dyDescent="0.2">
      <c r="A14" s="440">
        <v>2</v>
      </c>
      <c r="B14" s="452">
        <v>2415</v>
      </c>
      <c r="C14" s="453">
        <v>600079465</v>
      </c>
      <c r="D14" s="452">
        <v>72742186</v>
      </c>
      <c r="E14" s="451" t="s">
        <v>514</v>
      </c>
      <c r="F14" s="440">
        <v>3111</v>
      </c>
      <c r="G14" s="451" t="s">
        <v>275</v>
      </c>
      <c r="H14" s="436" t="s">
        <v>260</v>
      </c>
      <c r="I14" s="536">
        <v>7642716</v>
      </c>
      <c r="J14" s="14">
        <v>5610116</v>
      </c>
      <c r="K14" s="14">
        <v>60000</v>
      </c>
      <c r="L14" s="14">
        <v>1916499</v>
      </c>
      <c r="M14" s="14">
        <v>56101</v>
      </c>
      <c r="N14" s="14">
        <v>0</v>
      </c>
      <c r="O14" s="106">
        <v>9.1881000000000004</v>
      </c>
      <c r="P14" s="579">
        <f t="shared" ref="P14:P77" si="1">X14*-1</f>
        <v>29400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ref="W14:W77" si="2">SUM(P14:V14)</f>
        <v>29400</v>
      </c>
      <c r="X14" s="434">
        <v>-29400</v>
      </c>
      <c r="Y14" s="434">
        <v>0</v>
      </c>
      <c r="Z14" s="434">
        <v>0</v>
      </c>
      <c r="AA14" s="434">
        <f t="shared" ref="AA14:AA77" si="3">X14+Y14+Z14</f>
        <v>-29400</v>
      </c>
      <c r="AB14" s="434">
        <f t="shared" ref="AB14:AB77" si="4">W14+AA14</f>
        <v>0</v>
      </c>
      <c r="AC14" s="435">
        <f t="shared" ref="AC14:AC77" si="5">ROUND((W14+X14+Y14)*33.8%,0)</f>
        <v>0</v>
      </c>
      <c r="AD14" s="434">
        <v>0</v>
      </c>
      <c r="AE14" s="434">
        <f t="shared" ref="AE14:AE77" si="6">AC14+AD14</f>
        <v>0</v>
      </c>
      <c r="AF14" s="435">
        <f t="shared" ref="AF14:AF77" si="7">ROUND(W14*1%,0)</f>
        <v>294</v>
      </c>
      <c r="AG14" s="14">
        <v>0</v>
      </c>
      <c r="AH14" s="905">
        <f t="shared" ref="AH14:AH77" si="8">AB14+AE14+AF14+AG14</f>
        <v>294</v>
      </c>
      <c r="AI14" s="870">
        <v>7.0000000000000007E-2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 t="shared" ref="AO14:AO77" si="9">SUM(AI14:AN14)</f>
        <v>7.0000000000000007E-2</v>
      </c>
      <c r="AP14" s="854">
        <f>I14+AH14</f>
        <v>7643010</v>
      </c>
      <c r="AQ14" s="434">
        <f>J14+W14</f>
        <v>5639516</v>
      </c>
      <c r="AR14" s="434">
        <f>K14+AA14</f>
        <v>30600</v>
      </c>
      <c r="AS14" s="434">
        <f>L14+AE14</f>
        <v>1916499</v>
      </c>
      <c r="AT14" s="434">
        <f t="shared" ref="AT14:AU16" si="10">M14+AF14</f>
        <v>56395</v>
      </c>
      <c r="AU14" s="434">
        <f t="shared" si="10"/>
        <v>0</v>
      </c>
      <c r="AV14" s="535">
        <f>O14+AO14</f>
        <v>9.2581000000000007</v>
      </c>
      <c r="AW14" s="517">
        <f t="shared" ref="AW14:AW77" si="11">SUM(AX14:BB14)</f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985">
        <v>0</v>
      </c>
    </row>
    <row r="15" spans="1:55" ht="14.1" customHeight="1" x14ac:dyDescent="0.2">
      <c r="A15" s="440">
        <v>2</v>
      </c>
      <c r="B15" s="452">
        <v>2415</v>
      </c>
      <c r="C15" s="453">
        <v>600079465</v>
      </c>
      <c r="D15" s="452">
        <v>72742186</v>
      </c>
      <c r="E15" s="451" t="s">
        <v>514</v>
      </c>
      <c r="F15" s="440">
        <v>3111</v>
      </c>
      <c r="G15" s="28" t="s">
        <v>277</v>
      </c>
      <c r="H15" s="436" t="s">
        <v>260</v>
      </c>
      <c r="I15" s="536">
        <v>505284</v>
      </c>
      <c r="J15" s="14">
        <v>354988</v>
      </c>
      <c r="K15" s="14">
        <v>20000</v>
      </c>
      <c r="L15" s="14">
        <v>126746</v>
      </c>
      <c r="M15" s="14">
        <v>3550</v>
      </c>
      <c r="N15" s="14">
        <v>0</v>
      </c>
      <c r="O15" s="106">
        <v>1</v>
      </c>
      <c r="P15" s="579">
        <f t="shared" si="1"/>
        <v>20000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2"/>
        <v>20000</v>
      </c>
      <c r="X15" s="434">
        <v>-20000</v>
      </c>
      <c r="Y15" s="434">
        <v>0</v>
      </c>
      <c r="Z15" s="434">
        <v>0</v>
      </c>
      <c r="AA15" s="434">
        <f t="shared" si="3"/>
        <v>-20000</v>
      </c>
      <c r="AB15" s="434">
        <f t="shared" si="4"/>
        <v>0</v>
      </c>
      <c r="AC15" s="435">
        <f t="shared" si="5"/>
        <v>0</v>
      </c>
      <c r="AD15" s="434">
        <v>0</v>
      </c>
      <c r="AE15" s="434">
        <f t="shared" si="6"/>
        <v>0</v>
      </c>
      <c r="AF15" s="435">
        <f t="shared" si="7"/>
        <v>200</v>
      </c>
      <c r="AG15" s="14">
        <v>0</v>
      </c>
      <c r="AH15" s="905">
        <f t="shared" si="8"/>
        <v>200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9"/>
        <v>0</v>
      </c>
      <c r="AP15" s="854">
        <f>I15+AH15</f>
        <v>505484</v>
      </c>
      <c r="AQ15" s="434">
        <f>J15+W15</f>
        <v>374988</v>
      </c>
      <c r="AR15" s="434">
        <f t="shared" ref="AR15:AR16" si="12">K15+AA15</f>
        <v>0</v>
      </c>
      <c r="AS15" s="434">
        <f>L15+AE15</f>
        <v>126746</v>
      </c>
      <c r="AT15" s="434">
        <f t="shared" si="10"/>
        <v>3750</v>
      </c>
      <c r="AU15" s="512">
        <f t="shared" si="10"/>
        <v>0</v>
      </c>
      <c r="AV15" s="535">
        <f>O15+AO15</f>
        <v>1</v>
      </c>
      <c r="AW15" s="517">
        <f t="shared" si="11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985">
        <v>0</v>
      </c>
    </row>
    <row r="16" spans="1:55" ht="14.1" customHeight="1" x14ac:dyDescent="0.2">
      <c r="A16" s="440">
        <v>2</v>
      </c>
      <c r="B16" s="452">
        <v>2415</v>
      </c>
      <c r="C16" s="453">
        <v>600079465</v>
      </c>
      <c r="D16" s="452">
        <v>72742186</v>
      </c>
      <c r="E16" s="451" t="s">
        <v>514</v>
      </c>
      <c r="F16" s="440">
        <v>3111</v>
      </c>
      <c r="G16" s="451" t="s">
        <v>276</v>
      </c>
      <c r="H16" s="436" t="s">
        <v>261</v>
      </c>
      <c r="I16" s="536">
        <v>1456004</v>
      </c>
      <c r="J16" s="432">
        <v>1070196</v>
      </c>
      <c r="K16" s="432">
        <v>10000</v>
      </c>
      <c r="L16" s="14">
        <v>365106</v>
      </c>
      <c r="M16" s="14">
        <v>10702</v>
      </c>
      <c r="N16" s="14">
        <v>0</v>
      </c>
      <c r="O16" s="570">
        <v>2.5</v>
      </c>
      <c r="P16" s="579">
        <f t="shared" si="1"/>
        <v>10000</v>
      </c>
      <c r="Q16" s="434">
        <v>0</v>
      </c>
      <c r="R16" s="434">
        <v>0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2"/>
        <v>10000</v>
      </c>
      <c r="X16" s="434">
        <v>-10000</v>
      </c>
      <c r="Y16" s="434">
        <v>0</v>
      </c>
      <c r="Z16" s="434">
        <v>0</v>
      </c>
      <c r="AA16" s="434">
        <f t="shared" si="3"/>
        <v>-10000</v>
      </c>
      <c r="AB16" s="434">
        <f t="shared" si="4"/>
        <v>0</v>
      </c>
      <c r="AC16" s="435">
        <f t="shared" si="5"/>
        <v>0</v>
      </c>
      <c r="AD16" s="434">
        <v>0</v>
      </c>
      <c r="AE16" s="434">
        <f t="shared" si="6"/>
        <v>0</v>
      </c>
      <c r="AF16" s="435">
        <f t="shared" si="7"/>
        <v>100</v>
      </c>
      <c r="AG16" s="14">
        <v>0</v>
      </c>
      <c r="AH16" s="905">
        <f t="shared" si="8"/>
        <v>100</v>
      </c>
      <c r="AI16" s="870">
        <v>0</v>
      </c>
      <c r="AJ16" s="433">
        <v>0</v>
      </c>
      <c r="AK16" s="433">
        <v>0</v>
      </c>
      <c r="AL16" s="433">
        <v>0</v>
      </c>
      <c r="AM16" s="433">
        <v>0</v>
      </c>
      <c r="AN16" s="433">
        <v>0</v>
      </c>
      <c r="AO16" s="535">
        <f t="shared" si="9"/>
        <v>0</v>
      </c>
      <c r="AP16" s="854">
        <f>I16+AH16</f>
        <v>1456104</v>
      </c>
      <c r="AQ16" s="434">
        <f>J16+W16</f>
        <v>1080196</v>
      </c>
      <c r="AR16" s="434">
        <f t="shared" si="12"/>
        <v>0</v>
      </c>
      <c r="AS16" s="434">
        <f>L16+AE16</f>
        <v>365106</v>
      </c>
      <c r="AT16" s="434">
        <f t="shared" si="10"/>
        <v>10802</v>
      </c>
      <c r="AU16" s="512">
        <f t="shared" si="10"/>
        <v>0</v>
      </c>
      <c r="AV16" s="535">
        <f>O16+AO16</f>
        <v>2.5</v>
      </c>
      <c r="AW16" s="517">
        <f t="shared" si="11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985">
        <v>0</v>
      </c>
    </row>
    <row r="17" spans="1:55" ht="14.1" customHeight="1" x14ac:dyDescent="0.2">
      <c r="A17" s="450">
        <v>2</v>
      </c>
      <c r="B17" s="448">
        <v>2415</v>
      </c>
      <c r="C17" s="449">
        <v>600079465</v>
      </c>
      <c r="D17" s="448">
        <v>72742186</v>
      </c>
      <c r="E17" s="446" t="s">
        <v>515</v>
      </c>
      <c r="F17" s="450"/>
      <c r="G17" s="446"/>
      <c r="H17" s="445"/>
      <c r="I17" s="537">
        <v>9604004</v>
      </c>
      <c r="J17" s="444">
        <v>7035300</v>
      </c>
      <c r="K17" s="444">
        <v>90000</v>
      </c>
      <c r="L17" s="444">
        <v>2408351</v>
      </c>
      <c r="M17" s="444">
        <v>70353</v>
      </c>
      <c r="N17" s="444">
        <v>0</v>
      </c>
      <c r="O17" s="642">
        <v>12.6881</v>
      </c>
      <c r="P17" s="537">
        <f t="shared" ref="P17:BC17" si="13">SUM(P14:P16)</f>
        <v>59400</v>
      </c>
      <c r="Q17" s="443">
        <f t="shared" si="13"/>
        <v>0</v>
      </c>
      <c r="R17" s="443">
        <f t="shared" si="13"/>
        <v>0</v>
      </c>
      <c r="S17" s="443">
        <f t="shared" si="13"/>
        <v>0</v>
      </c>
      <c r="T17" s="443">
        <f t="shared" si="13"/>
        <v>0</v>
      </c>
      <c r="U17" s="443">
        <f t="shared" si="13"/>
        <v>0</v>
      </c>
      <c r="V17" s="443">
        <f t="shared" si="13"/>
        <v>0</v>
      </c>
      <c r="W17" s="443">
        <f t="shared" si="13"/>
        <v>59400</v>
      </c>
      <c r="X17" s="443">
        <f t="shared" si="13"/>
        <v>-59400</v>
      </c>
      <c r="Y17" s="443">
        <f t="shared" si="13"/>
        <v>0</v>
      </c>
      <c r="Z17" s="443">
        <f t="shared" si="13"/>
        <v>0</v>
      </c>
      <c r="AA17" s="443">
        <f t="shared" si="13"/>
        <v>-59400</v>
      </c>
      <c r="AB17" s="443">
        <f t="shared" si="13"/>
        <v>0</v>
      </c>
      <c r="AC17" s="443">
        <f t="shared" si="13"/>
        <v>0</v>
      </c>
      <c r="AD17" s="443">
        <f t="shared" si="13"/>
        <v>0</v>
      </c>
      <c r="AE17" s="443">
        <f t="shared" si="13"/>
        <v>0</v>
      </c>
      <c r="AF17" s="443">
        <f t="shared" si="13"/>
        <v>594</v>
      </c>
      <c r="AG17" s="443">
        <f t="shared" si="13"/>
        <v>0</v>
      </c>
      <c r="AH17" s="948">
        <f t="shared" si="13"/>
        <v>594</v>
      </c>
      <c r="AI17" s="944">
        <f t="shared" si="13"/>
        <v>7.0000000000000007E-2</v>
      </c>
      <c r="AJ17" s="695">
        <f t="shared" si="13"/>
        <v>0</v>
      </c>
      <c r="AK17" s="695">
        <f t="shared" si="13"/>
        <v>0</v>
      </c>
      <c r="AL17" s="695">
        <f t="shared" si="13"/>
        <v>0</v>
      </c>
      <c r="AM17" s="695">
        <f t="shared" si="13"/>
        <v>0</v>
      </c>
      <c r="AN17" s="695">
        <f t="shared" si="13"/>
        <v>0</v>
      </c>
      <c r="AO17" s="538">
        <f t="shared" si="13"/>
        <v>7.0000000000000007E-2</v>
      </c>
      <c r="AP17" s="444">
        <f t="shared" si="13"/>
        <v>9604598</v>
      </c>
      <c r="AQ17" s="443">
        <f t="shared" si="13"/>
        <v>7094700</v>
      </c>
      <c r="AR17" s="490">
        <f t="shared" si="13"/>
        <v>30600</v>
      </c>
      <c r="AS17" s="443">
        <f t="shared" si="13"/>
        <v>2408351</v>
      </c>
      <c r="AT17" s="443">
        <f t="shared" si="13"/>
        <v>70947</v>
      </c>
      <c r="AU17" s="443">
        <f t="shared" si="13"/>
        <v>0</v>
      </c>
      <c r="AV17" s="538">
        <f t="shared" si="13"/>
        <v>12.758100000000001</v>
      </c>
      <c r="AW17" s="794">
        <f t="shared" si="13"/>
        <v>0</v>
      </c>
      <c r="AX17" s="791">
        <f t="shared" si="13"/>
        <v>0</v>
      </c>
      <c r="AY17" s="791">
        <f t="shared" si="13"/>
        <v>0</v>
      </c>
      <c r="AZ17" s="791">
        <f t="shared" si="13"/>
        <v>0</v>
      </c>
      <c r="BA17" s="791">
        <f t="shared" si="13"/>
        <v>0</v>
      </c>
      <c r="BB17" s="791">
        <f t="shared" si="13"/>
        <v>0</v>
      </c>
      <c r="BC17" s="788">
        <f t="shared" si="13"/>
        <v>0</v>
      </c>
    </row>
    <row r="18" spans="1:55" ht="14.1" customHeight="1" x14ac:dyDescent="0.2">
      <c r="A18" s="440">
        <v>3</v>
      </c>
      <c r="B18" s="452">
        <v>2442</v>
      </c>
      <c r="C18" s="453">
        <v>600079066</v>
      </c>
      <c r="D18" s="452">
        <v>72742101</v>
      </c>
      <c r="E18" s="451" t="s">
        <v>516</v>
      </c>
      <c r="F18" s="440">
        <v>3111</v>
      </c>
      <c r="G18" s="451" t="s">
        <v>275</v>
      </c>
      <c r="H18" s="436" t="s">
        <v>260</v>
      </c>
      <c r="I18" s="536">
        <v>8103348</v>
      </c>
      <c r="J18" s="14">
        <v>6011386</v>
      </c>
      <c r="K18" s="14">
        <v>0</v>
      </c>
      <c r="L18" s="14">
        <v>2031848</v>
      </c>
      <c r="M18" s="14">
        <v>60114</v>
      </c>
      <c r="N18" s="14">
        <v>0</v>
      </c>
      <c r="O18" s="106">
        <v>10</v>
      </c>
      <c r="P18" s="579">
        <f t="shared" si="1"/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2"/>
        <v>0</v>
      </c>
      <c r="X18" s="434">
        <v>0</v>
      </c>
      <c r="Y18" s="434">
        <v>0</v>
      </c>
      <c r="Z18" s="434">
        <v>0</v>
      </c>
      <c r="AA18" s="434">
        <f t="shared" si="3"/>
        <v>0</v>
      </c>
      <c r="AB18" s="434">
        <f t="shared" si="4"/>
        <v>0</v>
      </c>
      <c r="AC18" s="435">
        <f t="shared" si="5"/>
        <v>0</v>
      </c>
      <c r="AD18" s="434">
        <v>0</v>
      </c>
      <c r="AE18" s="434">
        <f t="shared" si="6"/>
        <v>0</v>
      </c>
      <c r="AF18" s="435">
        <f t="shared" si="7"/>
        <v>0</v>
      </c>
      <c r="AG18" s="14">
        <v>0</v>
      </c>
      <c r="AH18" s="905">
        <f t="shared" si="8"/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9"/>
        <v>0</v>
      </c>
      <c r="AP18" s="854">
        <f>I18+AH18</f>
        <v>8103348</v>
      </c>
      <c r="AQ18" s="434">
        <f>J18+W18</f>
        <v>6011386</v>
      </c>
      <c r="AR18" s="434">
        <f t="shared" ref="AR18:AR19" si="14">K18+AA18</f>
        <v>0</v>
      </c>
      <c r="AS18" s="434">
        <f t="shared" ref="AS18:AU19" si="15">L18+AE18</f>
        <v>2031848</v>
      </c>
      <c r="AT18" s="434">
        <f t="shared" si="15"/>
        <v>60114</v>
      </c>
      <c r="AU18" s="512">
        <f t="shared" si="15"/>
        <v>0</v>
      </c>
      <c r="AV18" s="535">
        <f>O18+AO18</f>
        <v>10</v>
      </c>
      <c r="AW18" s="517">
        <f t="shared" si="11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985">
        <v>0</v>
      </c>
    </row>
    <row r="19" spans="1:55" ht="14.1" customHeight="1" x14ac:dyDescent="0.2">
      <c r="A19" s="440">
        <v>3</v>
      </c>
      <c r="B19" s="452">
        <v>2442</v>
      </c>
      <c r="C19" s="453">
        <v>600079066</v>
      </c>
      <c r="D19" s="452">
        <v>72742101</v>
      </c>
      <c r="E19" s="451" t="s">
        <v>516</v>
      </c>
      <c r="F19" s="440">
        <v>3111</v>
      </c>
      <c r="G19" s="454" t="s">
        <v>276</v>
      </c>
      <c r="H19" s="436" t="s">
        <v>261</v>
      </c>
      <c r="I19" s="536">
        <v>534949</v>
      </c>
      <c r="J19" s="432">
        <v>396847</v>
      </c>
      <c r="K19" s="432">
        <v>0</v>
      </c>
      <c r="L19" s="14">
        <v>134134</v>
      </c>
      <c r="M19" s="14">
        <v>3968</v>
      </c>
      <c r="N19" s="14">
        <v>0</v>
      </c>
      <c r="O19" s="570">
        <v>1</v>
      </c>
      <c r="P19" s="579">
        <f t="shared" si="1"/>
        <v>0</v>
      </c>
      <c r="Q19" s="434">
        <v>0</v>
      </c>
      <c r="R19" s="434">
        <v>0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2"/>
        <v>0</v>
      </c>
      <c r="X19" s="434">
        <v>0</v>
      </c>
      <c r="Y19" s="434">
        <v>0</v>
      </c>
      <c r="Z19" s="434">
        <v>0</v>
      </c>
      <c r="AA19" s="434">
        <f t="shared" si="3"/>
        <v>0</v>
      </c>
      <c r="AB19" s="434">
        <f t="shared" si="4"/>
        <v>0</v>
      </c>
      <c r="AC19" s="435">
        <f t="shared" si="5"/>
        <v>0</v>
      </c>
      <c r="AD19" s="434">
        <v>0</v>
      </c>
      <c r="AE19" s="434">
        <f t="shared" si="6"/>
        <v>0</v>
      </c>
      <c r="AF19" s="435">
        <f t="shared" si="7"/>
        <v>0</v>
      </c>
      <c r="AG19" s="14">
        <v>0</v>
      </c>
      <c r="AH19" s="905">
        <f t="shared" si="8"/>
        <v>0</v>
      </c>
      <c r="AI19" s="870">
        <v>0</v>
      </c>
      <c r="AJ19" s="433">
        <v>0</v>
      </c>
      <c r="AK19" s="433">
        <v>0</v>
      </c>
      <c r="AL19" s="433">
        <v>0</v>
      </c>
      <c r="AM19" s="433">
        <v>0</v>
      </c>
      <c r="AN19" s="433">
        <v>0</v>
      </c>
      <c r="AO19" s="535">
        <f t="shared" si="9"/>
        <v>0</v>
      </c>
      <c r="AP19" s="854">
        <f>I19+AH19</f>
        <v>534949</v>
      </c>
      <c r="AQ19" s="434">
        <f>J19+W19</f>
        <v>396847</v>
      </c>
      <c r="AR19" s="434">
        <f t="shared" si="14"/>
        <v>0</v>
      </c>
      <c r="AS19" s="434">
        <f t="shared" si="15"/>
        <v>134134</v>
      </c>
      <c r="AT19" s="434">
        <f t="shared" si="15"/>
        <v>3968</v>
      </c>
      <c r="AU19" s="512">
        <f t="shared" si="15"/>
        <v>0</v>
      </c>
      <c r="AV19" s="535">
        <f>O19+AO19</f>
        <v>1</v>
      </c>
      <c r="AW19" s="517">
        <f t="shared" si="11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985">
        <v>0</v>
      </c>
    </row>
    <row r="20" spans="1:55" ht="14.1" customHeight="1" x14ac:dyDescent="0.2">
      <c r="A20" s="450">
        <v>3</v>
      </c>
      <c r="B20" s="448">
        <v>2442</v>
      </c>
      <c r="C20" s="449">
        <v>600079066</v>
      </c>
      <c r="D20" s="448">
        <v>72742101</v>
      </c>
      <c r="E20" s="446" t="s">
        <v>517</v>
      </c>
      <c r="F20" s="450"/>
      <c r="G20" s="446"/>
      <c r="H20" s="445"/>
      <c r="I20" s="537">
        <v>8638297</v>
      </c>
      <c r="J20" s="444">
        <v>6408233</v>
      </c>
      <c r="K20" s="444">
        <v>0</v>
      </c>
      <c r="L20" s="444">
        <v>2165982</v>
      </c>
      <c r="M20" s="444">
        <v>64082</v>
      </c>
      <c r="N20" s="444">
        <v>0</v>
      </c>
      <c r="O20" s="642">
        <v>11</v>
      </c>
      <c r="P20" s="537">
        <f t="shared" ref="P20:BC20" si="16">SUM(P18:P19)</f>
        <v>0</v>
      </c>
      <c r="Q20" s="443">
        <f t="shared" si="16"/>
        <v>0</v>
      </c>
      <c r="R20" s="443">
        <f t="shared" si="16"/>
        <v>0</v>
      </c>
      <c r="S20" s="443">
        <f t="shared" si="16"/>
        <v>0</v>
      </c>
      <c r="T20" s="443">
        <f t="shared" si="16"/>
        <v>0</v>
      </c>
      <c r="U20" s="443">
        <f t="shared" si="16"/>
        <v>0</v>
      </c>
      <c r="V20" s="443">
        <f t="shared" si="16"/>
        <v>0</v>
      </c>
      <c r="W20" s="443">
        <f t="shared" si="16"/>
        <v>0</v>
      </c>
      <c r="X20" s="443">
        <f t="shared" si="16"/>
        <v>0</v>
      </c>
      <c r="Y20" s="443">
        <f t="shared" si="16"/>
        <v>0</v>
      </c>
      <c r="Z20" s="443">
        <f t="shared" si="16"/>
        <v>0</v>
      </c>
      <c r="AA20" s="443">
        <f t="shared" si="16"/>
        <v>0</v>
      </c>
      <c r="AB20" s="443">
        <f t="shared" si="16"/>
        <v>0</v>
      </c>
      <c r="AC20" s="443">
        <f t="shared" si="16"/>
        <v>0</v>
      </c>
      <c r="AD20" s="443">
        <f t="shared" si="16"/>
        <v>0</v>
      </c>
      <c r="AE20" s="443">
        <f t="shared" si="16"/>
        <v>0</v>
      </c>
      <c r="AF20" s="443">
        <f t="shared" si="16"/>
        <v>0</v>
      </c>
      <c r="AG20" s="443">
        <f t="shared" si="16"/>
        <v>0</v>
      </c>
      <c r="AH20" s="948">
        <f t="shared" si="16"/>
        <v>0</v>
      </c>
      <c r="AI20" s="944">
        <f t="shared" si="16"/>
        <v>0</v>
      </c>
      <c r="AJ20" s="695">
        <f t="shared" si="16"/>
        <v>0</v>
      </c>
      <c r="AK20" s="695">
        <f t="shared" si="16"/>
        <v>0</v>
      </c>
      <c r="AL20" s="695">
        <f t="shared" si="16"/>
        <v>0</v>
      </c>
      <c r="AM20" s="695">
        <f t="shared" si="16"/>
        <v>0</v>
      </c>
      <c r="AN20" s="695">
        <f t="shared" si="16"/>
        <v>0</v>
      </c>
      <c r="AO20" s="538">
        <f t="shared" si="16"/>
        <v>0</v>
      </c>
      <c r="AP20" s="444">
        <f t="shared" si="16"/>
        <v>8638297</v>
      </c>
      <c r="AQ20" s="443">
        <f t="shared" si="16"/>
        <v>6408233</v>
      </c>
      <c r="AR20" s="490">
        <f t="shared" si="16"/>
        <v>0</v>
      </c>
      <c r="AS20" s="443">
        <f t="shared" si="16"/>
        <v>2165982</v>
      </c>
      <c r="AT20" s="443">
        <f t="shared" si="16"/>
        <v>64082</v>
      </c>
      <c r="AU20" s="443">
        <f t="shared" si="16"/>
        <v>0</v>
      </c>
      <c r="AV20" s="538">
        <f t="shared" si="16"/>
        <v>11</v>
      </c>
      <c r="AW20" s="794">
        <f t="shared" si="16"/>
        <v>0</v>
      </c>
      <c r="AX20" s="791">
        <f t="shared" si="16"/>
        <v>0</v>
      </c>
      <c r="AY20" s="791">
        <f t="shared" si="16"/>
        <v>0</v>
      </c>
      <c r="AZ20" s="791">
        <f t="shared" si="16"/>
        <v>0</v>
      </c>
      <c r="BA20" s="791">
        <f t="shared" si="16"/>
        <v>0</v>
      </c>
      <c r="BB20" s="791">
        <f t="shared" si="16"/>
        <v>0</v>
      </c>
      <c r="BC20" s="788">
        <f t="shared" si="16"/>
        <v>0</v>
      </c>
    </row>
    <row r="21" spans="1:55" ht="14.1" customHeight="1" x14ac:dyDescent="0.2">
      <c r="A21" s="440">
        <v>4</v>
      </c>
      <c r="B21" s="452">
        <v>2437</v>
      </c>
      <c r="C21" s="453">
        <v>600079074</v>
      </c>
      <c r="D21" s="452">
        <v>72743221</v>
      </c>
      <c r="E21" s="451" t="s">
        <v>518</v>
      </c>
      <c r="F21" s="440">
        <v>3111</v>
      </c>
      <c r="G21" s="451" t="s">
        <v>275</v>
      </c>
      <c r="H21" s="436" t="s">
        <v>260</v>
      </c>
      <c r="I21" s="536">
        <v>13733741</v>
      </c>
      <c r="J21" s="14">
        <v>10188236</v>
      </c>
      <c r="K21" s="14">
        <v>0</v>
      </c>
      <c r="L21" s="14">
        <v>3443623</v>
      </c>
      <c r="M21" s="14">
        <v>101882</v>
      </c>
      <c r="N21" s="14">
        <v>0</v>
      </c>
      <c r="O21" s="106">
        <v>16.483799999999999</v>
      </c>
      <c r="P21" s="579">
        <f t="shared" si="1"/>
        <v>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2"/>
        <v>0</v>
      </c>
      <c r="X21" s="434">
        <v>0</v>
      </c>
      <c r="Y21" s="434">
        <v>0</v>
      </c>
      <c r="Z21" s="434">
        <v>0</v>
      </c>
      <c r="AA21" s="434">
        <f t="shared" si="3"/>
        <v>0</v>
      </c>
      <c r="AB21" s="434">
        <f t="shared" si="4"/>
        <v>0</v>
      </c>
      <c r="AC21" s="435">
        <f t="shared" si="5"/>
        <v>0</v>
      </c>
      <c r="AD21" s="434">
        <v>0</v>
      </c>
      <c r="AE21" s="434">
        <f t="shared" si="6"/>
        <v>0</v>
      </c>
      <c r="AF21" s="435">
        <f t="shared" si="7"/>
        <v>0</v>
      </c>
      <c r="AG21" s="14">
        <v>0</v>
      </c>
      <c r="AH21" s="905">
        <f t="shared" si="8"/>
        <v>0</v>
      </c>
      <c r="AI21" s="870">
        <v>0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9"/>
        <v>0</v>
      </c>
      <c r="AP21" s="854">
        <f>I21+AH21</f>
        <v>13733741</v>
      </c>
      <c r="AQ21" s="434">
        <f>J21+W21</f>
        <v>10188236</v>
      </c>
      <c r="AR21" s="434">
        <f t="shared" ref="AR21:AR23" si="17">K21+AA21</f>
        <v>0</v>
      </c>
      <c r="AS21" s="434">
        <f>L21+AE21</f>
        <v>3443623</v>
      </c>
      <c r="AT21" s="434">
        <f t="shared" ref="AT21:AU23" si="18">M21+AF21</f>
        <v>101882</v>
      </c>
      <c r="AU21" s="512">
        <f t="shared" si="18"/>
        <v>0</v>
      </c>
      <c r="AV21" s="535">
        <f>O21+AO21</f>
        <v>16.483799999999999</v>
      </c>
      <c r="AW21" s="517">
        <f t="shared" si="11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985">
        <v>0</v>
      </c>
    </row>
    <row r="22" spans="1:55" ht="14.1" customHeight="1" x14ac:dyDescent="0.2">
      <c r="A22" s="440">
        <v>4</v>
      </c>
      <c r="B22" s="452">
        <v>2437</v>
      </c>
      <c r="C22" s="453">
        <v>600079074</v>
      </c>
      <c r="D22" s="452">
        <v>72743221</v>
      </c>
      <c r="E22" s="451" t="s">
        <v>518</v>
      </c>
      <c r="F22" s="440">
        <v>3111</v>
      </c>
      <c r="G22" s="28" t="s">
        <v>277</v>
      </c>
      <c r="H22" s="436" t="s">
        <v>260</v>
      </c>
      <c r="I22" s="536">
        <v>1161405</v>
      </c>
      <c r="J22" s="14">
        <v>861576</v>
      </c>
      <c r="K22" s="14">
        <v>0</v>
      </c>
      <c r="L22" s="14">
        <v>291213</v>
      </c>
      <c r="M22" s="14">
        <v>8616</v>
      </c>
      <c r="N22" s="14">
        <v>0</v>
      </c>
      <c r="O22" s="106">
        <v>2</v>
      </c>
      <c r="P22" s="579">
        <f t="shared" si="1"/>
        <v>0</v>
      </c>
      <c r="Q22" s="434">
        <v>0</v>
      </c>
      <c r="R22" s="434">
        <v>0</v>
      </c>
      <c r="S22" s="434">
        <v>0</v>
      </c>
      <c r="T22" s="434">
        <v>0</v>
      </c>
      <c r="U22" s="434">
        <v>0</v>
      </c>
      <c r="V22" s="434">
        <v>0</v>
      </c>
      <c r="W22" s="434">
        <f t="shared" si="2"/>
        <v>0</v>
      </c>
      <c r="X22" s="434">
        <v>0</v>
      </c>
      <c r="Y22" s="434">
        <v>0</v>
      </c>
      <c r="Z22" s="434">
        <v>0</v>
      </c>
      <c r="AA22" s="434">
        <f t="shared" si="3"/>
        <v>0</v>
      </c>
      <c r="AB22" s="434">
        <f t="shared" si="4"/>
        <v>0</v>
      </c>
      <c r="AC22" s="435">
        <f t="shared" si="5"/>
        <v>0</v>
      </c>
      <c r="AD22" s="434">
        <v>0</v>
      </c>
      <c r="AE22" s="434">
        <f t="shared" si="6"/>
        <v>0</v>
      </c>
      <c r="AF22" s="435">
        <f t="shared" si="7"/>
        <v>0</v>
      </c>
      <c r="AG22" s="14">
        <v>0</v>
      </c>
      <c r="AH22" s="905">
        <f t="shared" si="8"/>
        <v>0</v>
      </c>
      <c r="AI22" s="870">
        <v>0</v>
      </c>
      <c r="AJ22" s="433">
        <v>0</v>
      </c>
      <c r="AK22" s="433">
        <v>0</v>
      </c>
      <c r="AL22" s="433">
        <v>0</v>
      </c>
      <c r="AM22" s="433">
        <v>0</v>
      </c>
      <c r="AN22" s="433">
        <v>0</v>
      </c>
      <c r="AO22" s="535">
        <f t="shared" si="9"/>
        <v>0</v>
      </c>
      <c r="AP22" s="854">
        <f>I22+AH22</f>
        <v>1161405</v>
      </c>
      <c r="AQ22" s="434">
        <f>J22+W22</f>
        <v>861576</v>
      </c>
      <c r="AR22" s="434">
        <f t="shared" si="17"/>
        <v>0</v>
      </c>
      <c r="AS22" s="434">
        <f>L22+AE22</f>
        <v>291213</v>
      </c>
      <c r="AT22" s="434">
        <f t="shared" si="18"/>
        <v>8616</v>
      </c>
      <c r="AU22" s="512">
        <f t="shared" si="18"/>
        <v>0</v>
      </c>
      <c r="AV22" s="535">
        <f>O22+AO22</f>
        <v>2</v>
      </c>
      <c r="AW22" s="517">
        <f t="shared" si="11"/>
        <v>0</v>
      </c>
      <c r="AX22" s="432">
        <v>0</v>
      </c>
      <c r="AY22" s="432">
        <v>0</v>
      </c>
      <c r="AZ22" s="432">
        <v>0</v>
      </c>
      <c r="BA22" s="432">
        <v>0</v>
      </c>
      <c r="BB22" s="432">
        <v>0</v>
      </c>
      <c r="BC22" s="985">
        <v>0</v>
      </c>
    </row>
    <row r="23" spans="1:55" ht="14.1" customHeight="1" x14ac:dyDescent="0.2">
      <c r="A23" s="440">
        <v>4</v>
      </c>
      <c r="B23" s="452">
        <v>2437</v>
      </c>
      <c r="C23" s="453">
        <v>600079074</v>
      </c>
      <c r="D23" s="452">
        <v>72743221</v>
      </c>
      <c r="E23" s="451" t="s">
        <v>518</v>
      </c>
      <c r="F23" s="440">
        <v>3111</v>
      </c>
      <c r="G23" s="454" t="s">
        <v>276</v>
      </c>
      <c r="H23" s="436" t="s">
        <v>261</v>
      </c>
      <c r="I23" s="536">
        <v>534949</v>
      </c>
      <c r="J23" s="432">
        <v>396847</v>
      </c>
      <c r="K23" s="432">
        <v>0</v>
      </c>
      <c r="L23" s="14">
        <v>134134</v>
      </c>
      <c r="M23" s="14">
        <v>3968</v>
      </c>
      <c r="N23" s="14">
        <v>0</v>
      </c>
      <c r="O23" s="570">
        <v>1</v>
      </c>
      <c r="P23" s="579">
        <f t="shared" si="1"/>
        <v>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2"/>
        <v>0</v>
      </c>
      <c r="X23" s="434">
        <v>0</v>
      </c>
      <c r="Y23" s="434">
        <v>0</v>
      </c>
      <c r="Z23" s="434">
        <v>0</v>
      </c>
      <c r="AA23" s="434">
        <f t="shared" si="3"/>
        <v>0</v>
      </c>
      <c r="AB23" s="434">
        <f t="shared" si="4"/>
        <v>0</v>
      </c>
      <c r="AC23" s="435">
        <f t="shared" si="5"/>
        <v>0</v>
      </c>
      <c r="AD23" s="434">
        <v>0</v>
      </c>
      <c r="AE23" s="434">
        <f t="shared" si="6"/>
        <v>0</v>
      </c>
      <c r="AF23" s="435">
        <f t="shared" si="7"/>
        <v>0</v>
      </c>
      <c r="AG23" s="14">
        <v>0</v>
      </c>
      <c r="AH23" s="905">
        <f t="shared" si="8"/>
        <v>0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9"/>
        <v>0</v>
      </c>
      <c r="AP23" s="854">
        <f>I23+AH23</f>
        <v>534949</v>
      </c>
      <c r="AQ23" s="434">
        <f>J23+W23</f>
        <v>396847</v>
      </c>
      <c r="AR23" s="434">
        <f t="shared" si="17"/>
        <v>0</v>
      </c>
      <c r="AS23" s="434">
        <f>L23+AE23</f>
        <v>134134</v>
      </c>
      <c r="AT23" s="434">
        <f t="shared" si="18"/>
        <v>3968</v>
      </c>
      <c r="AU23" s="512">
        <f t="shared" si="18"/>
        <v>0</v>
      </c>
      <c r="AV23" s="535">
        <f>O23+AO23</f>
        <v>1</v>
      </c>
      <c r="AW23" s="517">
        <f t="shared" si="11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985">
        <v>0</v>
      </c>
    </row>
    <row r="24" spans="1:55" ht="14.1" customHeight="1" x14ac:dyDescent="0.2">
      <c r="A24" s="450">
        <v>4</v>
      </c>
      <c r="B24" s="448">
        <v>2437</v>
      </c>
      <c r="C24" s="449">
        <v>600079074</v>
      </c>
      <c r="D24" s="448">
        <v>72743221</v>
      </c>
      <c r="E24" s="446" t="s">
        <v>519</v>
      </c>
      <c r="F24" s="450"/>
      <c r="G24" s="446"/>
      <c r="H24" s="445"/>
      <c r="I24" s="537">
        <v>15430095</v>
      </c>
      <c r="J24" s="444">
        <v>11446659</v>
      </c>
      <c r="K24" s="444">
        <v>0</v>
      </c>
      <c r="L24" s="444">
        <v>3868970</v>
      </c>
      <c r="M24" s="444">
        <v>114466</v>
      </c>
      <c r="N24" s="444">
        <v>0</v>
      </c>
      <c r="O24" s="642">
        <v>19.483799999999999</v>
      </c>
      <c r="P24" s="537">
        <f t="shared" ref="P24:BC24" si="19">SUM(P21:P23)</f>
        <v>0</v>
      </c>
      <c r="Q24" s="443">
        <f t="shared" si="19"/>
        <v>0</v>
      </c>
      <c r="R24" s="443">
        <f t="shared" si="19"/>
        <v>0</v>
      </c>
      <c r="S24" s="443">
        <f t="shared" si="19"/>
        <v>0</v>
      </c>
      <c r="T24" s="443">
        <f t="shared" si="19"/>
        <v>0</v>
      </c>
      <c r="U24" s="443">
        <f t="shared" si="19"/>
        <v>0</v>
      </c>
      <c r="V24" s="443">
        <f t="shared" si="19"/>
        <v>0</v>
      </c>
      <c r="W24" s="443">
        <f t="shared" si="19"/>
        <v>0</v>
      </c>
      <c r="X24" s="443">
        <f t="shared" si="19"/>
        <v>0</v>
      </c>
      <c r="Y24" s="443">
        <f t="shared" si="19"/>
        <v>0</v>
      </c>
      <c r="Z24" s="443">
        <f t="shared" si="19"/>
        <v>0</v>
      </c>
      <c r="AA24" s="443">
        <f t="shared" si="19"/>
        <v>0</v>
      </c>
      <c r="AB24" s="443">
        <f t="shared" si="19"/>
        <v>0</v>
      </c>
      <c r="AC24" s="443">
        <f t="shared" si="19"/>
        <v>0</v>
      </c>
      <c r="AD24" s="443">
        <f t="shared" si="19"/>
        <v>0</v>
      </c>
      <c r="AE24" s="443">
        <f t="shared" si="19"/>
        <v>0</v>
      </c>
      <c r="AF24" s="443">
        <f t="shared" si="19"/>
        <v>0</v>
      </c>
      <c r="AG24" s="443">
        <f t="shared" si="19"/>
        <v>0</v>
      </c>
      <c r="AH24" s="948">
        <f t="shared" si="19"/>
        <v>0</v>
      </c>
      <c r="AI24" s="944">
        <f t="shared" si="19"/>
        <v>0</v>
      </c>
      <c r="AJ24" s="695">
        <f t="shared" si="19"/>
        <v>0</v>
      </c>
      <c r="AK24" s="695">
        <f t="shared" si="19"/>
        <v>0</v>
      </c>
      <c r="AL24" s="695">
        <f t="shared" si="19"/>
        <v>0</v>
      </c>
      <c r="AM24" s="695">
        <f t="shared" si="19"/>
        <v>0</v>
      </c>
      <c r="AN24" s="695">
        <f t="shared" si="19"/>
        <v>0</v>
      </c>
      <c r="AO24" s="538">
        <f t="shared" si="19"/>
        <v>0</v>
      </c>
      <c r="AP24" s="444">
        <f t="shared" si="19"/>
        <v>15430095</v>
      </c>
      <c r="AQ24" s="443">
        <f t="shared" si="19"/>
        <v>11446659</v>
      </c>
      <c r="AR24" s="490">
        <f t="shared" si="19"/>
        <v>0</v>
      </c>
      <c r="AS24" s="443">
        <f t="shared" si="19"/>
        <v>3868970</v>
      </c>
      <c r="AT24" s="443">
        <f t="shared" si="19"/>
        <v>114466</v>
      </c>
      <c r="AU24" s="443">
        <f t="shared" si="19"/>
        <v>0</v>
      </c>
      <c r="AV24" s="538">
        <f t="shared" si="19"/>
        <v>19.483799999999999</v>
      </c>
      <c r="AW24" s="794">
        <f t="shared" si="19"/>
        <v>0</v>
      </c>
      <c r="AX24" s="791">
        <f t="shared" si="19"/>
        <v>0</v>
      </c>
      <c r="AY24" s="791">
        <f t="shared" si="19"/>
        <v>0</v>
      </c>
      <c r="AZ24" s="791">
        <f t="shared" si="19"/>
        <v>0</v>
      </c>
      <c r="BA24" s="791">
        <f t="shared" si="19"/>
        <v>0</v>
      </c>
      <c r="BB24" s="791">
        <f t="shared" si="19"/>
        <v>0</v>
      </c>
      <c r="BC24" s="788">
        <f t="shared" si="19"/>
        <v>0</v>
      </c>
    </row>
    <row r="25" spans="1:55" ht="14.1" customHeight="1" x14ac:dyDescent="0.2">
      <c r="A25" s="440">
        <v>5</v>
      </c>
      <c r="B25" s="452">
        <v>2411</v>
      </c>
      <c r="C25" s="453">
        <v>600079554</v>
      </c>
      <c r="D25" s="452">
        <v>72742666</v>
      </c>
      <c r="E25" s="451" t="s">
        <v>520</v>
      </c>
      <c r="F25" s="440">
        <v>3111</v>
      </c>
      <c r="G25" s="451" t="s">
        <v>275</v>
      </c>
      <c r="H25" s="436" t="s">
        <v>260</v>
      </c>
      <c r="I25" s="536">
        <v>7029052</v>
      </c>
      <c r="J25" s="14">
        <v>5209467</v>
      </c>
      <c r="K25" s="14">
        <v>5000</v>
      </c>
      <c r="L25" s="14">
        <v>1762490</v>
      </c>
      <c r="M25" s="14">
        <v>52095</v>
      </c>
      <c r="N25" s="14">
        <v>0</v>
      </c>
      <c r="O25" s="106">
        <v>8.4192999999999998</v>
      </c>
      <c r="P25" s="579">
        <f t="shared" si="1"/>
        <v>5000</v>
      </c>
      <c r="Q25" s="434">
        <v>0</v>
      </c>
      <c r="R25" s="434">
        <v>0</v>
      </c>
      <c r="S25" s="434">
        <v>0</v>
      </c>
      <c r="T25" s="434">
        <v>0</v>
      </c>
      <c r="U25" s="434">
        <v>0</v>
      </c>
      <c r="V25" s="434">
        <v>0</v>
      </c>
      <c r="W25" s="434">
        <f t="shared" si="2"/>
        <v>5000</v>
      </c>
      <c r="X25" s="434">
        <v>-5000</v>
      </c>
      <c r="Y25" s="434">
        <v>0</v>
      </c>
      <c r="Z25" s="434">
        <v>0</v>
      </c>
      <c r="AA25" s="434">
        <f t="shared" si="3"/>
        <v>-5000</v>
      </c>
      <c r="AB25" s="434">
        <f t="shared" si="4"/>
        <v>0</v>
      </c>
      <c r="AC25" s="435">
        <f t="shared" si="5"/>
        <v>0</v>
      </c>
      <c r="AD25" s="434">
        <v>0</v>
      </c>
      <c r="AE25" s="434">
        <f t="shared" si="6"/>
        <v>0</v>
      </c>
      <c r="AF25" s="435">
        <f t="shared" si="7"/>
        <v>50</v>
      </c>
      <c r="AG25" s="14">
        <v>0</v>
      </c>
      <c r="AH25" s="905">
        <f t="shared" si="8"/>
        <v>50</v>
      </c>
      <c r="AI25" s="870">
        <v>0</v>
      </c>
      <c r="AJ25" s="433">
        <v>0</v>
      </c>
      <c r="AK25" s="433">
        <v>0</v>
      </c>
      <c r="AL25" s="433">
        <v>0</v>
      </c>
      <c r="AM25" s="433">
        <v>0</v>
      </c>
      <c r="AN25" s="433">
        <v>0</v>
      </c>
      <c r="AO25" s="535">
        <f t="shared" si="9"/>
        <v>0</v>
      </c>
      <c r="AP25" s="854">
        <f>I25+AH25</f>
        <v>7029102</v>
      </c>
      <c r="AQ25" s="434">
        <f>J25+W25</f>
        <v>5214467</v>
      </c>
      <c r="AR25" s="434">
        <f t="shared" ref="AR25:AR26" si="20">K25+AA25</f>
        <v>0</v>
      </c>
      <c r="AS25" s="434">
        <f t="shared" ref="AS25:AU26" si="21">L25+AE25</f>
        <v>1762490</v>
      </c>
      <c r="AT25" s="434">
        <f t="shared" si="21"/>
        <v>52145</v>
      </c>
      <c r="AU25" s="512">
        <f t="shared" si="21"/>
        <v>0</v>
      </c>
      <c r="AV25" s="535">
        <f>O25+AO25</f>
        <v>8.4192999999999998</v>
      </c>
      <c r="AW25" s="517">
        <f t="shared" si="11"/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985">
        <v>0</v>
      </c>
    </row>
    <row r="26" spans="1:55" ht="14.1" customHeight="1" x14ac:dyDescent="0.2">
      <c r="A26" s="440">
        <v>5</v>
      </c>
      <c r="B26" s="452">
        <v>2411</v>
      </c>
      <c r="C26" s="453">
        <v>600079554</v>
      </c>
      <c r="D26" s="452">
        <v>72742666</v>
      </c>
      <c r="E26" s="451" t="s">
        <v>520</v>
      </c>
      <c r="F26" s="440">
        <v>3111</v>
      </c>
      <c r="G26" s="451" t="s">
        <v>276</v>
      </c>
      <c r="H26" s="436" t="s">
        <v>261</v>
      </c>
      <c r="I26" s="536">
        <v>0</v>
      </c>
      <c r="J26" s="432">
        <v>0</v>
      </c>
      <c r="K26" s="432">
        <v>0</v>
      </c>
      <c r="L26" s="14">
        <v>0</v>
      </c>
      <c r="M26" s="14">
        <v>0</v>
      </c>
      <c r="N26" s="14">
        <v>0</v>
      </c>
      <c r="O26" s="570">
        <v>0</v>
      </c>
      <c r="P26" s="579">
        <f t="shared" si="1"/>
        <v>0</v>
      </c>
      <c r="Q26" s="434">
        <v>0</v>
      </c>
      <c r="R26" s="434">
        <v>73982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2"/>
        <v>73982</v>
      </c>
      <c r="X26" s="434">
        <v>0</v>
      </c>
      <c r="Y26" s="434">
        <v>0</v>
      </c>
      <c r="Z26" s="434">
        <v>0</v>
      </c>
      <c r="AA26" s="434">
        <f t="shared" si="3"/>
        <v>0</v>
      </c>
      <c r="AB26" s="434">
        <f t="shared" si="4"/>
        <v>73982</v>
      </c>
      <c r="AC26" s="435">
        <f t="shared" si="5"/>
        <v>25006</v>
      </c>
      <c r="AD26" s="434">
        <v>0</v>
      </c>
      <c r="AE26" s="434">
        <f t="shared" si="6"/>
        <v>25006</v>
      </c>
      <c r="AF26" s="435">
        <f t="shared" si="7"/>
        <v>740</v>
      </c>
      <c r="AG26" s="14">
        <v>0</v>
      </c>
      <c r="AH26" s="905">
        <f t="shared" si="8"/>
        <v>99728</v>
      </c>
      <c r="AI26" s="870">
        <v>0</v>
      </c>
      <c r="AJ26" s="433">
        <v>0.25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9"/>
        <v>0.25</v>
      </c>
      <c r="AP26" s="854">
        <f>I26+AH26</f>
        <v>99728</v>
      </c>
      <c r="AQ26" s="434">
        <f>J26+W26</f>
        <v>73982</v>
      </c>
      <c r="AR26" s="434">
        <f t="shared" si="20"/>
        <v>0</v>
      </c>
      <c r="AS26" s="434">
        <f t="shared" si="21"/>
        <v>25006</v>
      </c>
      <c r="AT26" s="434">
        <f t="shared" si="21"/>
        <v>740</v>
      </c>
      <c r="AU26" s="512">
        <f t="shared" si="21"/>
        <v>0</v>
      </c>
      <c r="AV26" s="535">
        <f>O26+AO26</f>
        <v>0.25</v>
      </c>
      <c r="AW26" s="517">
        <f t="shared" si="11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985">
        <v>0</v>
      </c>
    </row>
    <row r="27" spans="1:55" ht="14.1" customHeight="1" x14ac:dyDescent="0.2">
      <c r="A27" s="450">
        <v>5</v>
      </c>
      <c r="B27" s="448">
        <v>2411</v>
      </c>
      <c r="C27" s="449">
        <v>600079554</v>
      </c>
      <c r="D27" s="448">
        <v>72742666</v>
      </c>
      <c r="E27" s="446" t="s">
        <v>521</v>
      </c>
      <c r="F27" s="450"/>
      <c r="G27" s="446"/>
      <c r="H27" s="445"/>
      <c r="I27" s="537">
        <v>7029052</v>
      </c>
      <c r="J27" s="444">
        <v>5209467</v>
      </c>
      <c r="K27" s="444">
        <v>5000</v>
      </c>
      <c r="L27" s="444">
        <v>1762490</v>
      </c>
      <c r="M27" s="444">
        <v>52095</v>
      </c>
      <c r="N27" s="444">
        <v>0</v>
      </c>
      <c r="O27" s="642">
        <v>8.4192999999999998</v>
      </c>
      <c r="P27" s="537">
        <f t="shared" ref="P27:BC27" si="22">SUM(P25:P26)</f>
        <v>5000</v>
      </c>
      <c r="Q27" s="443">
        <f t="shared" si="22"/>
        <v>0</v>
      </c>
      <c r="R27" s="443">
        <f t="shared" si="22"/>
        <v>73982</v>
      </c>
      <c r="S27" s="443">
        <f t="shared" si="22"/>
        <v>0</v>
      </c>
      <c r="T27" s="443">
        <f t="shared" si="22"/>
        <v>0</v>
      </c>
      <c r="U27" s="443">
        <f t="shared" si="22"/>
        <v>0</v>
      </c>
      <c r="V27" s="443">
        <f t="shared" si="22"/>
        <v>0</v>
      </c>
      <c r="W27" s="443">
        <f t="shared" si="22"/>
        <v>78982</v>
      </c>
      <c r="X27" s="443">
        <f t="shared" si="22"/>
        <v>-5000</v>
      </c>
      <c r="Y27" s="443">
        <f t="shared" si="22"/>
        <v>0</v>
      </c>
      <c r="Z27" s="443">
        <f t="shared" si="22"/>
        <v>0</v>
      </c>
      <c r="AA27" s="443">
        <f t="shared" si="22"/>
        <v>-5000</v>
      </c>
      <c r="AB27" s="443">
        <f t="shared" si="22"/>
        <v>73982</v>
      </c>
      <c r="AC27" s="443">
        <f t="shared" si="22"/>
        <v>25006</v>
      </c>
      <c r="AD27" s="443">
        <f t="shared" si="22"/>
        <v>0</v>
      </c>
      <c r="AE27" s="443">
        <f t="shared" si="22"/>
        <v>25006</v>
      </c>
      <c r="AF27" s="443">
        <f t="shared" si="22"/>
        <v>790</v>
      </c>
      <c r="AG27" s="443">
        <f t="shared" si="22"/>
        <v>0</v>
      </c>
      <c r="AH27" s="948">
        <f t="shared" si="22"/>
        <v>99778</v>
      </c>
      <c r="AI27" s="944">
        <f t="shared" si="22"/>
        <v>0</v>
      </c>
      <c r="AJ27" s="695">
        <f t="shared" si="22"/>
        <v>0.25</v>
      </c>
      <c r="AK27" s="695">
        <f t="shared" si="22"/>
        <v>0</v>
      </c>
      <c r="AL27" s="695">
        <f t="shared" si="22"/>
        <v>0</v>
      </c>
      <c r="AM27" s="695">
        <f t="shared" si="22"/>
        <v>0</v>
      </c>
      <c r="AN27" s="695">
        <f t="shared" si="22"/>
        <v>0</v>
      </c>
      <c r="AO27" s="538">
        <f t="shared" si="22"/>
        <v>0.25</v>
      </c>
      <c r="AP27" s="444">
        <f t="shared" si="22"/>
        <v>7128830</v>
      </c>
      <c r="AQ27" s="443">
        <f t="shared" si="22"/>
        <v>5288449</v>
      </c>
      <c r="AR27" s="490">
        <f t="shared" si="22"/>
        <v>0</v>
      </c>
      <c r="AS27" s="443">
        <f t="shared" si="22"/>
        <v>1787496</v>
      </c>
      <c r="AT27" s="443">
        <f t="shared" si="22"/>
        <v>52885</v>
      </c>
      <c r="AU27" s="443">
        <f t="shared" si="22"/>
        <v>0</v>
      </c>
      <c r="AV27" s="538">
        <f t="shared" si="22"/>
        <v>8.6692999999999998</v>
      </c>
      <c r="AW27" s="794">
        <f t="shared" si="22"/>
        <v>0</v>
      </c>
      <c r="AX27" s="791">
        <f t="shared" si="22"/>
        <v>0</v>
      </c>
      <c r="AY27" s="791">
        <f t="shared" si="22"/>
        <v>0</v>
      </c>
      <c r="AZ27" s="791">
        <f t="shared" si="22"/>
        <v>0</v>
      </c>
      <c r="BA27" s="791">
        <f t="shared" si="22"/>
        <v>0</v>
      </c>
      <c r="BB27" s="791">
        <f t="shared" si="22"/>
        <v>0</v>
      </c>
      <c r="BC27" s="788">
        <f t="shared" si="22"/>
        <v>0</v>
      </c>
    </row>
    <row r="28" spans="1:55" ht="14.1" customHeight="1" x14ac:dyDescent="0.2">
      <c r="A28" s="440">
        <v>6</v>
      </c>
      <c r="B28" s="452">
        <v>2407</v>
      </c>
      <c r="C28" s="453">
        <v>600079520</v>
      </c>
      <c r="D28" s="452">
        <v>72741465</v>
      </c>
      <c r="E28" s="451" t="s">
        <v>522</v>
      </c>
      <c r="F28" s="440">
        <v>3111</v>
      </c>
      <c r="G28" s="451" t="s">
        <v>275</v>
      </c>
      <c r="H28" s="436" t="s">
        <v>260</v>
      </c>
      <c r="I28" s="536">
        <v>14180329</v>
      </c>
      <c r="J28" s="14">
        <v>10519532</v>
      </c>
      <c r="K28" s="14">
        <v>0</v>
      </c>
      <c r="L28" s="14">
        <v>3555602</v>
      </c>
      <c r="M28" s="14">
        <v>105195</v>
      </c>
      <c r="N28" s="14">
        <v>0</v>
      </c>
      <c r="O28" s="106">
        <v>17.451599999999999</v>
      </c>
      <c r="P28" s="579">
        <f t="shared" si="1"/>
        <v>0</v>
      </c>
      <c r="Q28" s="434">
        <v>0</v>
      </c>
      <c r="R28" s="434">
        <v>0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2"/>
        <v>0</v>
      </c>
      <c r="X28" s="434">
        <v>0</v>
      </c>
      <c r="Y28" s="434">
        <v>0</v>
      </c>
      <c r="Z28" s="434">
        <v>0</v>
      </c>
      <c r="AA28" s="434">
        <f t="shared" si="3"/>
        <v>0</v>
      </c>
      <c r="AB28" s="434">
        <f t="shared" si="4"/>
        <v>0</v>
      </c>
      <c r="AC28" s="435">
        <f t="shared" si="5"/>
        <v>0</v>
      </c>
      <c r="AD28" s="434">
        <v>0</v>
      </c>
      <c r="AE28" s="434">
        <f t="shared" si="6"/>
        <v>0</v>
      </c>
      <c r="AF28" s="435">
        <f t="shared" si="7"/>
        <v>0</v>
      </c>
      <c r="AG28" s="14">
        <v>0</v>
      </c>
      <c r="AH28" s="905">
        <f t="shared" si="8"/>
        <v>0</v>
      </c>
      <c r="AI28" s="870">
        <v>0</v>
      </c>
      <c r="AJ28" s="433">
        <v>0</v>
      </c>
      <c r="AK28" s="433">
        <v>0</v>
      </c>
      <c r="AL28" s="433">
        <v>0</v>
      </c>
      <c r="AM28" s="433">
        <v>0</v>
      </c>
      <c r="AN28" s="433">
        <v>0</v>
      </c>
      <c r="AO28" s="535">
        <f t="shared" si="9"/>
        <v>0</v>
      </c>
      <c r="AP28" s="854">
        <f>I28+AH28</f>
        <v>14180329</v>
      </c>
      <c r="AQ28" s="434">
        <f>J28+W28</f>
        <v>10519532</v>
      </c>
      <c r="AR28" s="434">
        <f t="shared" ref="AR28:AR29" si="23">K28+AA28</f>
        <v>0</v>
      </c>
      <c r="AS28" s="434">
        <f t="shared" ref="AS28:AU29" si="24">L28+AE28</f>
        <v>3555602</v>
      </c>
      <c r="AT28" s="434">
        <f t="shared" si="24"/>
        <v>105195</v>
      </c>
      <c r="AU28" s="512">
        <f t="shared" si="24"/>
        <v>0</v>
      </c>
      <c r="AV28" s="535">
        <f>O28+AO28</f>
        <v>17.451599999999999</v>
      </c>
      <c r="AW28" s="517">
        <f t="shared" si="11"/>
        <v>0</v>
      </c>
      <c r="AX28" s="432">
        <v>0</v>
      </c>
      <c r="AY28" s="432">
        <v>0</v>
      </c>
      <c r="AZ28" s="432">
        <v>0</v>
      </c>
      <c r="BA28" s="432">
        <v>0</v>
      </c>
      <c r="BB28" s="432">
        <v>0</v>
      </c>
      <c r="BC28" s="985">
        <v>0</v>
      </c>
    </row>
    <row r="29" spans="1:55" ht="14.1" customHeight="1" x14ac:dyDescent="0.2">
      <c r="A29" s="440">
        <v>6</v>
      </c>
      <c r="B29" s="452">
        <v>2407</v>
      </c>
      <c r="C29" s="453">
        <v>600079520</v>
      </c>
      <c r="D29" s="452">
        <v>72741465</v>
      </c>
      <c r="E29" s="451" t="s">
        <v>522</v>
      </c>
      <c r="F29" s="440">
        <v>3111</v>
      </c>
      <c r="G29" s="454" t="s">
        <v>276</v>
      </c>
      <c r="H29" s="436" t="s">
        <v>261</v>
      </c>
      <c r="I29" s="536">
        <v>1604849</v>
      </c>
      <c r="J29" s="432">
        <v>1190541</v>
      </c>
      <c r="K29" s="432">
        <v>0</v>
      </c>
      <c r="L29" s="14">
        <v>402403</v>
      </c>
      <c r="M29" s="14">
        <v>11905</v>
      </c>
      <c r="N29" s="14">
        <v>0</v>
      </c>
      <c r="O29" s="570">
        <v>3</v>
      </c>
      <c r="P29" s="579">
        <f t="shared" si="1"/>
        <v>0</v>
      </c>
      <c r="Q29" s="434">
        <v>0</v>
      </c>
      <c r="R29" s="434">
        <v>-264565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2"/>
        <v>-264565</v>
      </c>
      <c r="X29" s="434">
        <v>0</v>
      </c>
      <c r="Y29" s="434">
        <v>0</v>
      </c>
      <c r="Z29" s="434">
        <v>0</v>
      </c>
      <c r="AA29" s="434">
        <f t="shared" si="3"/>
        <v>0</v>
      </c>
      <c r="AB29" s="434">
        <f t="shared" si="4"/>
        <v>-264565</v>
      </c>
      <c r="AC29" s="435">
        <f t="shared" si="5"/>
        <v>-89423</v>
      </c>
      <c r="AD29" s="434">
        <v>0</v>
      </c>
      <c r="AE29" s="434">
        <f t="shared" si="6"/>
        <v>-89423</v>
      </c>
      <c r="AF29" s="435">
        <f t="shared" si="7"/>
        <v>-2646</v>
      </c>
      <c r="AG29" s="14">
        <v>0</v>
      </c>
      <c r="AH29" s="905">
        <f t="shared" si="8"/>
        <v>-356634</v>
      </c>
      <c r="AI29" s="870">
        <v>0</v>
      </c>
      <c r="AJ29" s="433">
        <v>-0.67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9"/>
        <v>-0.67</v>
      </c>
      <c r="AP29" s="854">
        <f>I29+AH29</f>
        <v>1248215</v>
      </c>
      <c r="AQ29" s="434">
        <f>J29+W29</f>
        <v>925976</v>
      </c>
      <c r="AR29" s="434">
        <f t="shared" si="23"/>
        <v>0</v>
      </c>
      <c r="AS29" s="434">
        <f t="shared" si="24"/>
        <v>312980</v>
      </c>
      <c r="AT29" s="434">
        <f t="shared" si="24"/>
        <v>9259</v>
      </c>
      <c r="AU29" s="512">
        <f t="shared" si="24"/>
        <v>0</v>
      </c>
      <c r="AV29" s="535">
        <f>O29+AO29</f>
        <v>2.33</v>
      </c>
      <c r="AW29" s="517">
        <f t="shared" si="11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985">
        <v>0</v>
      </c>
    </row>
    <row r="30" spans="1:55" ht="14.1" customHeight="1" x14ac:dyDescent="0.2">
      <c r="A30" s="450">
        <v>6</v>
      </c>
      <c r="B30" s="448">
        <v>2407</v>
      </c>
      <c r="C30" s="449">
        <v>600079520</v>
      </c>
      <c r="D30" s="448">
        <v>72741465</v>
      </c>
      <c r="E30" s="446" t="s">
        <v>523</v>
      </c>
      <c r="F30" s="450"/>
      <c r="G30" s="446"/>
      <c r="H30" s="445"/>
      <c r="I30" s="537">
        <v>15785178</v>
      </c>
      <c r="J30" s="444">
        <v>11710073</v>
      </c>
      <c r="K30" s="444">
        <v>0</v>
      </c>
      <c r="L30" s="444">
        <v>3958005</v>
      </c>
      <c r="M30" s="444">
        <v>117100</v>
      </c>
      <c r="N30" s="444">
        <v>0</v>
      </c>
      <c r="O30" s="642">
        <v>20.451599999999999</v>
      </c>
      <c r="P30" s="537">
        <f t="shared" ref="P30:BC30" si="25">SUM(P28:P29)</f>
        <v>0</v>
      </c>
      <c r="Q30" s="443">
        <f t="shared" si="25"/>
        <v>0</v>
      </c>
      <c r="R30" s="443">
        <f t="shared" si="25"/>
        <v>-264565</v>
      </c>
      <c r="S30" s="443">
        <f t="shared" si="25"/>
        <v>0</v>
      </c>
      <c r="T30" s="443">
        <f t="shared" si="25"/>
        <v>0</v>
      </c>
      <c r="U30" s="443">
        <f t="shared" si="25"/>
        <v>0</v>
      </c>
      <c r="V30" s="443">
        <f t="shared" si="25"/>
        <v>0</v>
      </c>
      <c r="W30" s="443">
        <f t="shared" si="25"/>
        <v>-264565</v>
      </c>
      <c r="X30" s="443">
        <f t="shared" si="25"/>
        <v>0</v>
      </c>
      <c r="Y30" s="443">
        <f t="shared" si="25"/>
        <v>0</v>
      </c>
      <c r="Z30" s="443">
        <f t="shared" si="25"/>
        <v>0</v>
      </c>
      <c r="AA30" s="443">
        <f t="shared" si="25"/>
        <v>0</v>
      </c>
      <c r="AB30" s="443">
        <f t="shared" si="25"/>
        <v>-264565</v>
      </c>
      <c r="AC30" s="443">
        <f t="shared" si="25"/>
        <v>-89423</v>
      </c>
      <c r="AD30" s="443">
        <f t="shared" si="25"/>
        <v>0</v>
      </c>
      <c r="AE30" s="443">
        <f t="shared" si="25"/>
        <v>-89423</v>
      </c>
      <c r="AF30" s="443">
        <f t="shared" si="25"/>
        <v>-2646</v>
      </c>
      <c r="AG30" s="443">
        <f t="shared" si="25"/>
        <v>0</v>
      </c>
      <c r="AH30" s="948">
        <f t="shared" si="25"/>
        <v>-356634</v>
      </c>
      <c r="AI30" s="944">
        <f t="shared" si="25"/>
        <v>0</v>
      </c>
      <c r="AJ30" s="695">
        <f t="shared" si="25"/>
        <v>-0.67</v>
      </c>
      <c r="AK30" s="695">
        <f t="shared" si="25"/>
        <v>0</v>
      </c>
      <c r="AL30" s="695">
        <f t="shared" si="25"/>
        <v>0</v>
      </c>
      <c r="AM30" s="695">
        <f t="shared" si="25"/>
        <v>0</v>
      </c>
      <c r="AN30" s="695">
        <f t="shared" si="25"/>
        <v>0</v>
      </c>
      <c r="AO30" s="538">
        <f t="shared" si="25"/>
        <v>-0.67</v>
      </c>
      <c r="AP30" s="444">
        <f t="shared" si="25"/>
        <v>15428544</v>
      </c>
      <c r="AQ30" s="443">
        <f t="shared" si="25"/>
        <v>11445508</v>
      </c>
      <c r="AR30" s="490">
        <f t="shared" si="25"/>
        <v>0</v>
      </c>
      <c r="AS30" s="443">
        <f t="shared" si="25"/>
        <v>3868582</v>
      </c>
      <c r="AT30" s="443">
        <f t="shared" si="25"/>
        <v>114454</v>
      </c>
      <c r="AU30" s="443">
        <f t="shared" si="25"/>
        <v>0</v>
      </c>
      <c r="AV30" s="538">
        <f t="shared" si="25"/>
        <v>19.781599999999997</v>
      </c>
      <c r="AW30" s="794">
        <f t="shared" si="25"/>
        <v>0</v>
      </c>
      <c r="AX30" s="791">
        <f t="shared" si="25"/>
        <v>0</v>
      </c>
      <c r="AY30" s="791">
        <f t="shared" si="25"/>
        <v>0</v>
      </c>
      <c r="AZ30" s="791">
        <f t="shared" si="25"/>
        <v>0</v>
      </c>
      <c r="BA30" s="791">
        <f t="shared" si="25"/>
        <v>0</v>
      </c>
      <c r="BB30" s="791">
        <f t="shared" si="25"/>
        <v>0</v>
      </c>
      <c r="BC30" s="788">
        <f t="shared" si="25"/>
        <v>0</v>
      </c>
    </row>
    <row r="31" spans="1:55" ht="14.1" customHeight="1" x14ac:dyDescent="0.2">
      <c r="A31" s="440">
        <v>7</v>
      </c>
      <c r="B31" s="452">
        <v>2422</v>
      </c>
      <c r="C31" s="453">
        <v>600079082</v>
      </c>
      <c r="D31" s="452">
        <v>72742585</v>
      </c>
      <c r="E31" s="451" t="s">
        <v>524</v>
      </c>
      <c r="F31" s="440">
        <v>3111</v>
      </c>
      <c r="G31" s="451" t="s">
        <v>275</v>
      </c>
      <c r="H31" s="436" t="s">
        <v>260</v>
      </c>
      <c r="I31" s="536">
        <v>8603914</v>
      </c>
      <c r="J31" s="14">
        <v>6308282</v>
      </c>
      <c r="K31" s="14">
        <v>75000</v>
      </c>
      <c r="L31" s="14">
        <v>2157549</v>
      </c>
      <c r="M31" s="14">
        <v>63083</v>
      </c>
      <c r="N31" s="14">
        <v>0</v>
      </c>
      <c r="O31" s="106">
        <v>10.8065</v>
      </c>
      <c r="P31" s="579">
        <f t="shared" si="1"/>
        <v>20000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2"/>
        <v>20000</v>
      </c>
      <c r="X31" s="434">
        <v>-20000</v>
      </c>
      <c r="Y31" s="434">
        <v>0</v>
      </c>
      <c r="Z31" s="434">
        <v>0</v>
      </c>
      <c r="AA31" s="434">
        <f t="shared" si="3"/>
        <v>-20000</v>
      </c>
      <c r="AB31" s="434">
        <f t="shared" si="4"/>
        <v>0</v>
      </c>
      <c r="AC31" s="435">
        <f t="shared" si="5"/>
        <v>0</v>
      </c>
      <c r="AD31" s="434">
        <v>0</v>
      </c>
      <c r="AE31" s="434">
        <f t="shared" si="6"/>
        <v>0</v>
      </c>
      <c r="AF31" s="435">
        <f t="shared" si="7"/>
        <v>200</v>
      </c>
      <c r="AG31" s="14">
        <v>0</v>
      </c>
      <c r="AH31" s="905">
        <f t="shared" si="8"/>
        <v>200</v>
      </c>
      <c r="AI31" s="870">
        <v>-0.09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 t="shared" si="9"/>
        <v>-0.09</v>
      </c>
      <c r="AP31" s="854">
        <f>I31+AH31</f>
        <v>8604114</v>
      </c>
      <c r="AQ31" s="434">
        <f>J31+W31</f>
        <v>6328282</v>
      </c>
      <c r="AR31" s="434">
        <f t="shared" ref="AR31:AR32" si="26">K31+AA31</f>
        <v>55000</v>
      </c>
      <c r="AS31" s="434">
        <f t="shared" ref="AS31:AU32" si="27">L31+AE31</f>
        <v>2157549</v>
      </c>
      <c r="AT31" s="434">
        <f t="shared" si="27"/>
        <v>63283</v>
      </c>
      <c r="AU31" s="512">
        <f t="shared" si="27"/>
        <v>0</v>
      </c>
      <c r="AV31" s="535">
        <f>O31+AO31</f>
        <v>10.7165</v>
      </c>
      <c r="AW31" s="517">
        <f t="shared" si="11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985">
        <v>0</v>
      </c>
    </row>
    <row r="32" spans="1:55" ht="14.1" customHeight="1" x14ac:dyDescent="0.2">
      <c r="A32" s="440">
        <v>7</v>
      </c>
      <c r="B32" s="452">
        <v>2422</v>
      </c>
      <c r="C32" s="453">
        <v>600079082</v>
      </c>
      <c r="D32" s="452">
        <v>72742585</v>
      </c>
      <c r="E32" s="451" t="s">
        <v>524</v>
      </c>
      <c r="F32" s="440">
        <v>3111</v>
      </c>
      <c r="G32" s="454" t="s">
        <v>276</v>
      </c>
      <c r="H32" s="436" t="s">
        <v>261</v>
      </c>
      <c r="I32" s="536">
        <v>742994</v>
      </c>
      <c r="J32" s="432">
        <v>551182</v>
      </c>
      <c r="K32" s="432">
        <v>0</v>
      </c>
      <c r="L32" s="14">
        <v>186300</v>
      </c>
      <c r="M32" s="14">
        <v>5512</v>
      </c>
      <c r="N32" s="14">
        <v>0</v>
      </c>
      <c r="O32" s="570">
        <v>1.3900000000000001</v>
      </c>
      <c r="P32" s="579">
        <f t="shared" si="1"/>
        <v>0</v>
      </c>
      <c r="Q32" s="434">
        <v>0</v>
      </c>
      <c r="R32" s="434">
        <v>-99212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2"/>
        <v>-99212</v>
      </c>
      <c r="X32" s="434">
        <v>0</v>
      </c>
      <c r="Y32" s="434">
        <v>0</v>
      </c>
      <c r="Z32" s="434">
        <v>0</v>
      </c>
      <c r="AA32" s="434">
        <f t="shared" si="3"/>
        <v>0</v>
      </c>
      <c r="AB32" s="434">
        <f t="shared" si="4"/>
        <v>-99212</v>
      </c>
      <c r="AC32" s="435">
        <f t="shared" si="5"/>
        <v>-33534</v>
      </c>
      <c r="AD32" s="434">
        <v>0</v>
      </c>
      <c r="AE32" s="434">
        <f t="shared" si="6"/>
        <v>-33534</v>
      </c>
      <c r="AF32" s="435">
        <f t="shared" si="7"/>
        <v>-992</v>
      </c>
      <c r="AG32" s="14">
        <v>0</v>
      </c>
      <c r="AH32" s="905">
        <f t="shared" si="8"/>
        <v>-133738</v>
      </c>
      <c r="AI32" s="870">
        <v>0</v>
      </c>
      <c r="AJ32" s="433">
        <v>-0.25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9"/>
        <v>-0.25</v>
      </c>
      <c r="AP32" s="854">
        <f>I32+AH32</f>
        <v>609256</v>
      </c>
      <c r="AQ32" s="434">
        <f>J32+W32</f>
        <v>451970</v>
      </c>
      <c r="AR32" s="434">
        <f t="shared" si="26"/>
        <v>0</v>
      </c>
      <c r="AS32" s="434">
        <f t="shared" si="27"/>
        <v>152766</v>
      </c>
      <c r="AT32" s="434">
        <f t="shared" si="27"/>
        <v>4520</v>
      </c>
      <c r="AU32" s="512">
        <f t="shared" si="27"/>
        <v>0</v>
      </c>
      <c r="AV32" s="535">
        <f>O32+AO32</f>
        <v>1.1400000000000001</v>
      </c>
      <c r="AW32" s="517">
        <f t="shared" si="11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985">
        <v>0</v>
      </c>
    </row>
    <row r="33" spans="1:55" ht="14.1" customHeight="1" x14ac:dyDescent="0.2">
      <c r="A33" s="450">
        <v>7</v>
      </c>
      <c r="B33" s="448">
        <v>2422</v>
      </c>
      <c r="C33" s="449">
        <v>600079082</v>
      </c>
      <c r="D33" s="448">
        <v>72742585</v>
      </c>
      <c r="E33" s="446" t="s">
        <v>525</v>
      </c>
      <c r="F33" s="450"/>
      <c r="G33" s="446"/>
      <c r="H33" s="445"/>
      <c r="I33" s="537">
        <v>9346908</v>
      </c>
      <c r="J33" s="444">
        <v>6859464</v>
      </c>
      <c r="K33" s="444">
        <v>75000</v>
      </c>
      <c r="L33" s="444">
        <v>2343849</v>
      </c>
      <c r="M33" s="444">
        <v>68595</v>
      </c>
      <c r="N33" s="444">
        <v>0</v>
      </c>
      <c r="O33" s="642">
        <v>12.1965</v>
      </c>
      <c r="P33" s="537">
        <f t="shared" ref="P33:BC33" si="28">SUM(P31:P32)</f>
        <v>20000</v>
      </c>
      <c r="Q33" s="443">
        <f t="shared" si="28"/>
        <v>0</v>
      </c>
      <c r="R33" s="443">
        <f t="shared" si="28"/>
        <v>-99212</v>
      </c>
      <c r="S33" s="443">
        <f t="shared" si="28"/>
        <v>0</v>
      </c>
      <c r="T33" s="443">
        <f t="shared" si="28"/>
        <v>0</v>
      </c>
      <c r="U33" s="443">
        <f t="shared" si="28"/>
        <v>0</v>
      </c>
      <c r="V33" s="443">
        <f t="shared" si="28"/>
        <v>0</v>
      </c>
      <c r="W33" s="443">
        <f t="shared" si="28"/>
        <v>-79212</v>
      </c>
      <c r="X33" s="443">
        <f t="shared" si="28"/>
        <v>-20000</v>
      </c>
      <c r="Y33" s="443">
        <f t="shared" si="28"/>
        <v>0</v>
      </c>
      <c r="Z33" s="443">
        <f t="shared" si="28"/>
        <v>0</v>
      </c>
      <c r="AA33" s="443">
        <f t="shared" si="28"/>
        <v>-20000</v>
      </c>
      <c r="AB33" s="443">
        <f t="shared" si="28"/>
        <v>-99212</v>
      </c>
      <c r="AC33" s="443">
        <f t="shared" si="28"/>
        <v>-33534</v>
      </c>
      <c r="AD33" s="443">
        <f t="shared" si="28"/>
        <v>0</v>
      </c>
      <c r="AE33" s="443">
        <f t="shared" si="28"/>
        <v>-33534</v>
      </c>
      <c r="AF33" s="443">
        <f t="shared" si="28"/>
        <v>-792</v>
      </c>
      <c r="AG33" s="443">
        <f t="shared" si="28"/>
        <v>0</v>
      </c>
      <c r="AH33" s="948">
        <f t="shared" si="28"/>
        <v>-133538</v>
      </c>
      <c r="AI33" s="944">
        <f t="shared" si="28"/>
        <v>-0.09</v>
      </c>
      <c r="AJ33" s="695">
        <f t="shared" si="28"/>
        <v>-0.25</v>
      </c>
      <c r="AK33" s="695">
        <f t="shared" si="28"/>
        <v>0</v>
      </c>
      <c r="AL33" s="695">
        <f t="shared" si="28"/>
        <v>0</v>
      </c>
      <c r="AM33" s="695">
        <f t="shared" si="28"/>
        <v>0</v>
      </c>
      <c r="AN33" s="695">
        <f t="shared" si="28"/>
        <v>0</v>
      </c>
      <c r="AO33" s="538">
        <f t="shared" si="28"/>
        <v>-0.33999999999999997</v>
      </c>
      <c r="AP33" s="444">
        <f t="shared" si="28"/>
        <v>9213370</v>
      </c>
      <c r="AQ33" s="443">
        <f t="shared" si="28"/>
        <v>6780252</v>
      </c>
      <c r="AR33" s="490">
        <f t="shared" si="28"/>
        <v>55000</v>
      </c>
      <c r="AS33" s="443">
        <f t="shared" si="28"/>
        <v>2310315</v>
      </c>
      <c r="AT33" s="443">
        <f t="shared" si="28"/>
        <v>67803</v>
      </c>
      <c r="AU33" s="443">
        <f t="shared" si="28"/>
        <v>0</v>
      </c>
      <c r="AV33" s="538">
        <f t="shared" si="28"/>
        <v>11.8565</v>
      </c>
      <c r="AW33" s="794">
        <f t="shared" si="28"/>
        <v>0</v>
      </c>
      <c r="AX33" s="791">
        <f t="shared" si="28"/>
        <v>0</v>
      </c>
      <c r="AY33" s="791">
        <f t="shared" si="28"/>
        <v>0</v>
      </c>
      <c r="AZ33" s="791">
        <f t="shared" si="28"/>
        <v>0</v>
      </c>
      <c r="BA33" s="791">
        <f t="shared" si="28"/>
        <v>0</v>
      </c>
      <c r="BB33" s="791">
        <f t="shared" si="28"/>
        <v>0</v>
      </c>
      <c r="BC33" s="788">
        <f t="shared" si="28"/>
        <v>0</v>
      </c>
    </row>
    <row r="34" spans="1:55" ht="14.1" customHeight="1" x14ac:dyDescent="0.2">
      <c r="A34" s="440">
        <v>8</v>
      </c>
      <c r="B34" s="452">
        <v>2427</v>
      </c>
      <c r="C34" s="453">
        <v>600079091</v>
      </c>
      <c r="D34" s="452">
        <v>72741627</v>
      </c>
      <c r="E34" s="451" t="s">
        <v>526</v>
      </c>
      <c r="F34" s="440">
        <v>3111</v>
      </c>
      <c r="G34" s="451" t="s">
        <v>275</v>
      </c>
      <c r="H34" s="436" t="s">
        <v>260</v>
      </c>
      <c r="I34" s="536">
        <v>4945987</v>
      </c>
      <c r="J34" s="14">
        <v>3669130</v>
      </c>
      <c r="K34" s="14">
        <v>0</v>
      </c>
      <c r="L34" s="14">
        <v>1240166</v>
      </c>
      <c r="M34" s="14">
        <v>36691</v>
      </c>
      <c r="N34" s="14">
        <v>0</v>
      </c>
      <c r="O34" s="106">
        <v>6.2417999999999996</v>
      </c>
      <c r="P34" s="579">
        <f t="shared" si="1"/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2"/>
        <v>0</v>
      </c>
      <c r="X34" s="434">
        <v>0</v>
      </c>
      <c r="Y34" s="434">
        <v>0</v>
      </c>
      <c r="Z34" s="434">
        <v>0</v>
      </c>
      <c r="AA34" s="434">
        <f t="shared" si="3"/>
        <v>0</v>
      </c>
      <c r="AB34" s="434">
        <f t="shared" si="4"/>
        <v>0</v>
      </c>
      <c r="AC34" s="435">
        <f t="shared" si="5"/>
        <v>0</v>
      </c>
      <c r="AD34" s="434">
        <v>0</v>
      </c>
      <c r="AE34" s="434">
        <f t="shared" si="6"/>
        <v>0</v>
      </c>
      <c r="AF34" s="435">
        <f t="shared" si="7"/>
        <v>0</v>
      </c>
      <c r="AG34" s="14">
        <v>0</v>
      </c>
      <c r="AH34" s="905">
        <f t="shared" si="8"/>
        <v>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9"/>
        <v>0</v>
      </c>
      <c r="AP34" s="854">
        <f>I34+AH34</f>
        <v>4945987</v>
      </c>
      <c r="AQ34" s="434">
        <f>J34+W34</f>
        <v>3669130</v>
      </c>
      <c r="AR34" s="434">
        <f t="shared" ref="AR34:AR35" si="29">K34+AA34</f>
        <v>0</v>
      </c>
      <c r="AS34" s="434">
        <f t="shared" ref="AS34:AU35" si="30">L34+AE34</f>
        <v>1240166</v>
      </c>
      <c r="AT34" s="434">
        <f t="shared" si="30"/>
        <v>36691</v>
      </c>
      <c r="AU34" s="512">
        <f t="shared" si="30"/>
        <v>0</v>
      </c>
      <c r="AV34" s="535">
        <f>O34+AO34</f>
        <v>6.2417999999999996</v>
      </c>
      <c r="AW34" s="517">
        <f t="shared" si="11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985">
        <v>0</v>
      </c>
    </row>
    <row r="35" spans="1:55" ht="14.1" customHeight="1" x14ac:dyDescent="0.2">
      <c r="A35" s="440">
        <v>8</v>
      </c>
      <c r="B35" s="452">
        <v>2427</v>
      </c>
      <c r="C35" s="453">
        <v>600079091</v>
      </c>
      <c r="D35" s="452">
        <v>72741627</v>
      </c>
      <c r="E35" s="451" t="s">
        <v>526</v>
      </c>
      <c r="F35" s="440">
        <v>3111</v>
      </c>
      <c r="G35" s="454" t="s">
        <v>276</v>
      </c>
      <c r="H35" s="436" t="s">
        <v>261</v>
      </c>
      <c r="I35" s="536">
        <v>802427</v>
      </c>
      <c r="J35" s="432">
        <v>595272</v>
      </c>
      <c r="K35" s="432">
        <v>0</v>
      </c>
      <c r="L35" s="14">
        <v>201202</v>
      </c>
      <c r="M35" s="14">
        <v>5953</v>
      </c>
      <c r="N35" s="14">
        <v>0</v>
      </c>
      <c r="O35" s="570">
        <v>1.5</v>
      </c>
      <c r="P35" s="579">
        <f t="shared" si="1"/>
        <v>0</v>
      </c>
      <c r="Q35" s="434">
        <v>0</v>
      </c>
      <c r="R35" s="434">
        <v>-99212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2"/>
        <v>-99212</v>
      </c>
      <c r="X35" s="434">
        <v>0</v>
      </c>
      <c r="Y35" s="434">
        <v>0</v>
      </c>
      <c r="Z35" s="434">
        <v>0</v>
      </c>
      <c r="AA35" s="434">
        <f t="shared" si="3"/>
        <v>0</v>
      </c>
      <c r="AB35" s="434">
        <f t="shared" si="4"/>
        <v>-99212</v>
      </c>
      <c r="AC35" s="435">
        <f t="shared" si="5"/>
        <v>-33534</v>
      </c>
      <c r="AD35" s="434">
        <v>0</v>
      </c>
      <c r="AE35" s="434">
        <f t="shared" si="6"/>
        <v>-33534</v>
      </c>
      <c r="AF35" s="435">
        <f t="shared" si="7"/>
        <v>-992</v>
      </c>
      <c r="AG35" s="14">
        <v>0</v>
      </c>
      <c r="AH35" s="905">
        <f t="shared" si="8"/>
        <v>-133738</v>
      </c>
      <c r="AI35" s="870">
        <v>0</v>
      </c>
      <c r="AJ35" s="433">
        <v>-0.25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9"/>
        <v>-0.25</v>
      </c>
      <c r="AP35" s="854">
        <f>I35+AH35</f>
        <v>668689</v>
      </c>
      <c r="AQ35" s="434">
        <f>J35+W35</f>
        <v>496060</v>
      </c>
      <c r="AR35" s="434">
        <f t="shared" si="29"/>
        <v>0</v>
      </c>
      <c r="AS35" s="434">
        <f t="shared" si="30"/>
        <v>167668</v>
      </c>
      <c r="AT35" s="434">
        <f t="shared" si="30"/>
        <v>4961</v>
      </c>
      <c r="AU35" s="512">
        <f t="shared" si="30"/>
        <v>0</v>
      </c>
      <c r="AV35" s="535">
        <f>O35+AO35</f>
        <v>1.25</v>
      </c>
      <c r="AW35" s="517">
        <f t="shared" si="11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985">
        <v>0</v>
      </c>
    </row>
    <row r="36" spans="1:55" ht="14.1" customHeight="1" x14ac:dyDescent="0.2">
      <c r="A36" s="450">
        <v>8</v>
      </c>
      <c r="B36" s="448">
        <v>2427</v>
      </c>
      <c r="C36" s="449">
        <v>600079091</v>
      </c>
      <c r="D36" s="448">
        <v>72741627</v>
      </c>
      <c r="E36" s="446" t="s">
        <v>527</v>
      </c>
      <c r="F36" s="450"/>
      <c r="G36" s="446"/>
      <c r="H36" s="445"/>
      <c r="I36" s="537">
        <v>5748414</v>
      </c>
      <c r="J36" s="444">
        <v>4264402</v>
      </c>
      <c r="K36" s="444">
        <v>0</v>
      </c>
      <c r="L36" s="444">
        <v>1441368</v>
      </c>
      <c r="M36" s="444">
        <v>42644</v>
      </c>
      <c r="N36" s="444">
        <v>0</v>
      </c>
      <c r="O36" s="642">
        <v>7.7417999999999996</v>
      </c>
      <c r="P36" s="537">
        <f t="shared" ref="P36:BC36" si="31">SUM(P34:P35)</f>
        <v>0</v>
      </c>
      <c r="Q36" s="443">
        <f t="shared" si="31"/>
        <v>0</v>
      </c>
      <c r="R36" s="443">
        <f t="shared" si="31"/>
        <v>-99212</v>
      </c>
      <c r="S36" s="443">
        <f t="shared" si="31"/>
        <v>0</v>
      </c>
      <c r="T36" s="443">
        <f t="shared" si="31"/>
        <v>0</v>
      </c>
      <c r="U36" s="443">
        <f t="shared" si="31"/>
        <v>0</v>
      </c>
      <c r="V36" s="443">
        <f t="shared" si="31"/>
        <v>0</v>
      </c>
      <c r="W36" s="443">
        <f t="shared" si="31"/>
        <v>-99212</v>
      </c>
      <c r="X36" s="443">
        <f t="shared" si="31"/>
        <v>0</v>
      </c>
      <c r="Y36" s="443">
        <f t="shared" si="31"/>
        <v>0</v>
      </c>
      <c r="Z36" s="443">
        <f t="shared" si="31"/>
        <v>0</v>
      </c>
      <c r="AA36" s="443">
        <f t="shared" si="31"/>
        <v>0</v>
      </c>
      <c r="AB36" s="443">
        <f t="shared" si="31"/>
        <v>-99212</v>
      </c>
      <c r="AC36" s="443">
        <f t="shared" si="31"/>
        <v>-33534</v>
      </c>
      <c r="AD36" s="443">
        <f t="shared" si="31"/>
        <v>0</v>
      </c>
      <c r="AE36" s="443">
        <f t="shared" si="31"/>
        <v>-33534</v>
      </c>
      <c r="AF36" s="443">
        <f t="shared" si="31"/>
        <v>-992</v>
      </c>
      <c r="AG36" s="443">
        <f t="shared" si="31"/>
        <v>0</v>
      </c>
      <c r="AH36" s="948">
        <f t="shared" si="31"/>
        <v>-133738</v>
      </c>
      <c r="AI36" s="944">
        <f t="shared" si="31"/>
        <v>0</v>
      </c>
      <c r="AJ36" s="695">
        <f t="shared" si="31"/>
        <v>-0.25</v>
      </c>
      <c r="AK36" s="695">
        <f t="shared" si="31"/>
        <v>0</v>
      </c>
      <c r="AL36" s="695">
        <f t="shared" si="31"/>
        <v>0</v>
      </c>
      <c r="AM36" s="695">
        <f t="shared" si="31"/>
        <v>0</v>
      </c>
      <c r="AN36" s="695">
        <f t="shared" si="31"/>
        <v>0</v>
      </c>
      <c r="AO36" s="538">
        <f t="shared" si="31"/>
        <v>-0.25</v>
      </c>
      <c r="AP36" s="444">
        <f t="shared" si="31"/>
        <v>5614676</v>
      </c>
      <c r="AQ36" s="443">
        <f t="shared" si="31"/>
        <v>4165190</v>
      </c>
      <c r="AR36" s="490">
        <f t="shared" si="31"/>
        <v>0</v>
      </c>
      <c r="AS36" s="443">
        <f t="shared" si="31"/>
        <v>1407834</v>
      </c>
      <c r="AT36" s="443">
        <f t="shared" si="31"/>
        <v>41652</v>
      </c>
      <c r="AU36" s="443">
        <f t="shared" si="31"/>
        <v>0</v>
      </c>
      <c r="AV36" s="538">
        <f t="shared" si="31"/>
        <v>7.4917999999999996</v>
      </c>
      <c r="AW36" s="794">
        <f t="shared" si="31"/>
        <v>0</v>
      </c>
      <c r="AX36" s="791">
        <f t="shared" si="31"/>
        <v>0</v>
      </c>
      <c r="AY36" s="791">
        <f t="shared" si="31"/>
        <v>0</v>
      </c>
      <c r="AZ36" s="791">
        <f t="shared" si="31"/>
        <v>0</v>
      </c>
      <c r="BA36" s="791">
        <f t="shared" si="31"/>
        <v>0</v>
      </c>
      <c r="BB36" s="791">
        <f t="shared" si="31"/>
        <v>0</v>
      </c>
      <c r="BC36" s="788">
        <f t="shared" si="31"/>
        <v>0</v>
      </c>
    </row>
    <row r="37" spans="1:55" ht="14.1" customHeight="1" x14ac:dyDescent="0.2">
      <c r="A37" s="440">
        <v>9</v>
      </c>
      <c r="B37" s="452">
        <v>2327</v>
      </c>
      <c r="C37" s="453">
        <v>691002606</v>
      </c>
      <c r="D37" s="452">
        <v>72076950</v>
      </c>
      <c r="E37" s="451" t="s">
        <v>528</v>
      </c>
      <c r="F37" s="440">
        <v>3111</v>
      </c>
      <c r="G37" s="451" t="s">
        <v>275</v>
      </c>
      <c r="H37" s="436" t="s">
        <v>260</v>
      </c>
      <c r="I37" s="536">
        <v>9112551</v>
      </c>
      <c r="J37" s="14">
        <v>6760052</v>
      </c>
      <c r="K37" s="14">
        <v>0</v>
      </c>
      <c r="L37" s="14">
        <v>2284898</v>
      </c>
      <c r="M37" s="14">
        <v>67601</v>
      </c>
      <c r="N37" s="14">
        <v>0</v>
      </c>
      <c r="O37" s="106">
        <v>11.2096</v>
      </c>
      <c r="P37" s="579">
        <f t="shared" si="1"/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2"/>
        <v>0</v>
      </c>
      <c r="X37" s="434">
        <v>0</v>
      </c>
      <c r="Y37" s="434">
        <v>0</v>
      </c>
      <c r="Z37" s="434">
        <v>0</v>
      </c>
      <c r="AA37" s="434">
        <f t="shared" si="3"/>
        <v>0</v>
      </c>
      <c r="AB37" s="434">
        <f t="shared" si="4"/>
        <v>0</v>
      </c>
      <c r="AC37" s="435">
        <f>ROUND((W37+X37+Y37)*33.8%,0)</f>
        <v>0</v>
      </c>
      <c r="AD37" s="434">
        <v>0</v>
      </c>
      <c r="AE37" s="434">
        <f t="shared" si="6"/>
        <v>0</v>
      </c>
      <c r="AF37" s="435">
        <f t="shared" si="7"/>
        <v>0</v>
      </c>
      <c r="AG37" s="14">
        <v>0</v>
      </c>
      <c r="AH37" s="905">
        <f t="shared" si="8"/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9"/>
        <v>0</v>
      </c>
      <c r="AP37" s="854">
        <f>I37+AH37</f>
        <v>9112551</v>
      </c>
      <c r="AQ37" s="434">
        <f>J37+W37</f>
        <v>6760052</v>
      </c>
      <c r="AR37" s="434">
        <f t="shared" ref="AR37:AR38" si="32">K37+AA37</f>
        <v>0</v>
      </c>
      <c r="AS37" s="434">
        <f t="shared" ref="AS37:AU38" si="33">L37+AE37</f>
        <v>2284898</v>
      </c>
      <c r="AT37" s="434">
        <f t="shared" si="33"/>
        <v>67601</v>
      </c>
      <c r="AU37" s="512">
        <f t="shared" si="33"/>
        <v>0</v>
      </c>
      <c r="AV37" s="535">
        <f>O37+AO37</f>
        <v>11.2096</v>
      </c>
      <c r="AW37" s="517">
        <f t="shared" si="11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985">
        <v>0</v>
      </c>
    </row>
    <row r="38" spans="1:55" ht="14.1" customHeight="1" x14ac:dyDescent="0.2">
      <c r="A38" s="440">
        <v>9</v>
      </c>
      <c r="B38" s="452">
        <v>2327</v>
      </c>
      <c r="C38" s="453">
        <v>691002606</v>
      </c>
      <c r="D38" s="452">
        <v>72076950</v>
      </c>
      <c r="E38" s="451" t="s">
        <v>528</v>
      </c>
      <c r="F38" s="440">
        <v>3111</v>
      </c>
      <c r="G38" s="454" t="s">
        <v>276</v>
      </c>
      <c r="H38" s="436" t="s">
        <v>261</v>
      </c>
      <c r="I38" s="536">
        <v>267475</v>
      </c>
      <c r="J38" s="432">
        <v>198424</v>
      </c>
      <c r="K38" s="432">
        <v>0</v>
      </c>
      <c r="L38" s="14">
        <v>67067</v>
      </c>
      <c r="M38" s="14">
        <v>1984</v>
      </c>
      <c r="N38" s="14">
        <v>0</v>
      </c>
      <c r="O38" s="570">
        <v>0.5</v>
      </c>
      <c r="P38" s="579">
        <f t="shared" si="1"/>
        <v>0</v>
      </c>
      <c r="Q38" s="434">
        <v>0</v>
      </c>
      <c r="R38" s="434">
        <v>-66141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2"/>
        <v>-66141</v>
      </c>
      <c r="X38" s="434">
        <v>0</v>
      </c>
      <c r="Y38" s="434">
        <v>0</v>
      </c>
      <c r="Z38" s="434">
        <v>0</v>
      </c>
      <c r="AA38" s="434">
        <f t="shared" si="3"/>
        <v>0</v>
      </c>
      <c r="AB38" s="434">
        <f t="shared" si="4"/>
        <v>-66141</v>
      </c>
      <c r="AC38" s="435">
        <f t="shared" si="5"/>
        <v>-22356</v>
      </c>
      <c r="AD38" s="434">
        <v>0</v>
      </c>
      <c r="AE38" s="434">
        <f t="shared" si="6"/>
        <v>-22356</v>
      </c>
      <c r="AF38" s="435">
        <f t="shared" si="7"/>
        <v>-661</v>
      </c>
      <c r="AG38" s="14">
        <v>0</v>
      </c>
      <c r="AH38" s="905">
        <f t="shared" si="8"/>
        <v>-89158</v>
      </c>
      <c r="AI38" s="870">
        <v>0</v>
      </c>
      <c r="AJ38" s="433">
        <v>-0.17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9"/>
        <v>-0.17</v>
      </c>
      <c r="AP38" s="854">
        <f>I38+AH38</f>
        <v>178317</v>
      </c>
      <c r="AQ38" s="434">
        <f>J38+W38</f>
        <v>132283</v>
      </c>
      <c r="AR38" s="434">
        <f t="shared" si="32"/>
        <v>0</v>
      </c>
      <c r="AS38" s="434">
        <f t="shared" si="33"/>
        <v>44711</v>
      </c>
      <c r="AT38" s="434">
        <f t="shared" si="33"/>
        <v>1323</v>
      </c>
      <c r="AU38" s="512">
        <f t="shared" si="33"/>
        <v>0</v>
      </c>
      <c r="AV38" s="535">
        <f>O38+AO38</f>
        <v>0.32999999999999996</v>
      </c>
      <c r="AW38" s="517">
        <f t="shared" si="11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985">
        <v>0</v>
      </c>
    </row>
    <row r="39" spans="1:55" ht="14.1" customHeight="1" x14ac:dyDescent="0.2">
      <c r="A39" s="450">
        <v>9</v>
      </c>
      <c r="B39" s="448">
        <v>2327</v>
      </c>
      <c r="C39" s="449">
        <v>691002606</v>
      </c>
      <c r="D39" s="448">
        <v>72076950</v>
      </c>
      <c r="E39" s="446" t="s">
        <v>529</v>
      </c>
      <c r="F39" s="450"/>
      <c r="G39" s="446"/>
      <c r="H39" s="445"/>
      <c r="I39" s="537">
        <v>9380026</v>
      </c>
      <c r="J39" s="444">
        <v>6958476</v>
      </c>
      <c r="K39" s="444">
        <v>0</v>
      </c>
      <c r="L39" s="444">
        <v>2351965</v>
      </c>
      <c r="M39" s="444">
        <v>69585</v>
      </c>
      <c r="N39" s="444">
        <v>0</v>
      </c>
      <c r="O39" s="642">
        <v>11.7096</v>
      </c>
      <c r="P39" s="537">
        <f t="shared" ref="P39:BC39" si="34">SUM(P37:P38)</f>
        <v>0</v>
      </c>
      <c r="Q39" s="443">
        <f t="shared" si="34"/>
        <v>0</v>
      </c>
      <c r="R39" s="443">
        <f t="shared" si="34"/>
        <v>-66141</v>
      </c>
      <c r="S39" s="443">
        <f t="shared" si="34"/>
        <v>0</v>
      </c>
      <c r="T39" s="443">
        <f t="shared" si="34"/>
        <v>0</v>
      </c>
      <c r="U39" s="443">
        <f t="shared" si="34"/>
        <v>0</v>
      </c>
      <c r="V39" s="443">
        <f t="shared" si="34"/>
        <v>0</v>
      </c>
      <c r="W39" s="443">
        <f t="shared" si="34"/>
        <v>-66141</v>
      </c>
      <c r="X39" s="443">
        <f t="shared" si="34"/>
        <v>0</v>
      </c>
      <c r="Y39" s="443">
        <f t="shared" si="34"/>
        <v>0</v>
      </c>
      <c r="Z39" s="443">
        <f t="shared" si="34"/>
        <v>0</v>
      </c>
      <c r="AA39" s="443">
        <f t="shared" si="34"/>
        <v>0</v>
      </c>
      <c r="AB39" s="443">
        <f t="shared" si="34"/>
        <v>-66141</v>
      </c>
      <c r="AC39" s="443">
        <f t="shared" si="34"/>
        <v>-22356</v>
      </c>
      <c r="AD39" s="443">
        <f t="shared" si="34"/>
        <v>0</v>
      </c>
      <c r="AE39" s="443">
        <f t="shared" si="34"/>
        <v>-22356</v>
      </c>
      <c r="AF39" s="443">
        <f t="shared" si="34"/>
        <v>-661</v>
      </c>
      <c r="AG39" s="443">
        <f t="shared" si="34"/>
        <v>0</v>
      </c>
      <c r="AH39" s="948">
        <f t="shared" si="34"/>
        <v>-89158</v>
      </c>
      <c r="AI39" s="944">
        <f t="shared" si="34"/>
        <v>0</v>
      </c>
      <c r="AJ39" s="695">
        <f t="shared" si="34"/>
        <v>-0.17</v>
      </c>
      <c r="AK39" s="695">
        <f t="shared" si="34"/>
        <v>0</v>
      </c>
      <c r="AL39" s="695">
        <f t="shared" si="34"/>
        <v>0</v>
      </c>
      <c r="AM39" s="695">
        <f t="shared" si="34"/>
        <v>0</v>
      </c>
      <c r="AN39" s="695">
        <f t="shared" si="34"/>
        <v>0</v>
      </c>
      <c r="AO39" s="538">
        <f t="shared" si="34"/>
        <v>-0.17</v>
      </c>
      <c r="AP39" s="444">
        <f t="shared" si="34"/>
        <v>9290868</v>
      </c>
      <c r="AQ39" s="443">
        <f t="shared" si="34"/>
        <v>6892335</v>
      </c>
      <c r="AR39" s="490">
        <f t="shared" si="34"/>
        <v>0</v>
      </c>
      <c r="AS39" s="443">
        <f t="shared" si="34"/>
        <v>2329609</v>
      </c>
      <c r="AT39" s="443">
        <f t="shared" si="34"/>
        <v>68924</v>
      </c>
      <c r="AU39" s="443">
        <f t="shared" si="34"/>
        <v>0</v>
      </c>
      <c r="AV39" s="538">
        <f t="shared" si="34"/>
        <v>11.5396</v>
      </c>
      <c r="AW39" s="794">
        <f t="shared" si="34"/>
        <v>0</v>
      </c>
      <c r="AX39" s="791">
        <f t="shared" si="34"/>
        <v>0</v>
      </c>
      <c r="AY39" s="791">
        <f t="shared" si="34"/>
        <v>0</v>
      </c>
      <c r="AZ39" s="791">
        <f t="shared" si="34"/>
        <v>0</v>
      </c>
      <c r="BA39" s="791">
        <f t="shared" si="34"/>
        <v>0</v>
      </c>
      <c r="BB39" s="791">
        <f t="shared" si="34"/>
        <v>0</v>
      </c>
      <c r="BC39" s="788">
        <f t="shared" si="34"/>
        <v>0</v>
      </c>
    </row>
    <row r="40" spans="1:55" ht="14.1" customHeight="1" x14ac:dyDescent="0.2">
      <c r="A40" s="440">
        <v>10</v>
      </c>
      <c r="B40" s="452">
        <v>2321</v>
      </c>
      <c r="C40" s="453">
        <v>600079287</v>
      </c>
      <c r="D40" s="452">
        <v>72742976</v>
      </c>
      <c r="E40" s="451" t="s">
        <v>530</v>
      </c>
      <c r="F40" s="440">
        <v>3111</v>
      </c>
      <c r="G40" s="451" t="s">
        <v>275</v>
      </c>
      <c r="H40" s="436" t="s">
        <v>260</v>
      </c>
      <c r="I40" s="536">
        <v>8792717</v>
      </c>
      <c r="J40" s="14">
        <v>6522787</v>
      </c>
      <c r="K40" s="14">
        <v>0</v>
      </c>
      <c r="L40" s="14">
        <v>2204702</v>
      </c>
      <c r="M40" s="14">
        <v>65228</v>
      </c>
      <c r="N40" s="14">
        <v>0</v>
      </c>
      <c r="O40" s="106">
        <v>10.451599999999999</v>
      </c>
      <c r="P40" s="579">
        <f t="shared" si="1"/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2"/>
        <v>0</v>
      </c>
      <c r="X40" s="434">
        <v>0</v>
      </c>
      <c r="Y40" s="434">
        <v>0</v>
      </c>
      <c r="Z40" s="434">
        <v>0</v>
      </c>
      <c r="AA40" s="434">
        <f t="shared" si="3"/>
        <v>0</v>
      </c>
      <c r="AB40" s="434">
        <f t="shared" si="4"/>
        <v>0</v>
      </c>
      <c r="AC40" s="435">
        <f>ROUND((W40+X40+Y40)*33.8%,0)</f>
        <v>0</v>
      </c>
      <c r="AD40" s="434">
        <v>0</v>
      </c>
      <c r="AE40" s="434">
        <f t="shared" si="6"/>
        <v>0</v>
      </c>
      <c r="AF40" s="435">
        <f t="shared" si="7"/>
        <v>0</v>
      </c>
      <c r="AG40" s="14">
        <v>0</v>
      </c>
      <c r="AH40" s="905">
        <f t="shared" si="8"/>
        <v>0</v>
      </c>
      <c r="AI40" s="870">
        <v>0</v>
      </c>
      <c r="AJ40" s="433">
        <v>0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9"/>
        <v>0</v>
      </c>
      <c r="AP40" s="854">
        <f>I40+AH40</f>
        <v>8792717</v>
      </c>
      <c r="AQ40" s="434">
        <f>J40+W40</f>
        <v>6522787</v>
      </c>
      <c r="AR40" s="434">
        <f>K40+AA40</f>
        <v>0</v>
      </c>
      <c r="AS40" s="434">
        <f>L40+AE40</f>
        <v>2204702</v>
      </c>
      <c r="AT40" s="434">
        <f>M40+AF40</f>
        <v>65228</v>
      </c>
      <c r="AU40" s="512">
        <f>N40+AG40</f>
        <v>0</v>
      </c>
      <c r="AV40" s="535">
        <f>O40+AO40</f>
        <v>10.451599999999999</v>
      </c>
      <c r="AW40" s="517">
        <f t="shared" si="11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985">
        <v>0</v>
      </c>
    </row>
    <row r="41" spans="1:55" ht="14.1" customHeight="1" x14ac:dyDescent="0.2">
      <c r="A41" s="450">
        <v>10</v>
      </c>
      <c r="B41" s="448">
        <v>2321</v>
      </c>
      <c r="C41" s="449">
        <v>600079287</v>
      </c>
      <c r="D41" s="448">
        <v>72742976</v>
      </c>
      <c r="E41" s="446" t="s">
        <v>531</v>
      </c>
      <c r="F41" s="450"/>
      <c r="G41" s="446"/>
      <c r="H41" s="445"/>
      <c r="I41" s="537">
        <v>8792717</v>
      </c>
      <c r="J41" s="444">
        <v>6522787</v>
      </c>
      <c r="K41" s="444">
        <v>0</v>
      </c>
      <c r="L41" s="444">
        <v>2204702</v>
      </c>
      <c r="M41" s="444">
        <v>65228</v>
      </c>
      <c r="N41" s="444">
        <v>0</v>
      </c>
      <c r="O41" s="642">
        <v>10.451599999999999</v>
      </c>
      <c r="P41" s="537">
        <f t="shared" ref="P41:BC41" si="35">SUM(P40:P40)</f>
        <v>0</v>
      </c>
      <c r="Q41" s="443">
        <f t="shared" si="35"/>
        <v>0</v>
      </c>
      <c r="R41" s="443">
        <f t="shared" si="35"/>
        <v>0</v>
      </c>
      <c r="S41" s="443">
        <f t="shared" si="35"/>
        <v>0</v>
      </c>
      <c r="T41" s="443">
        <f t="shared" si="35"/>
        <v>0</v>
      </c>
      <c r="U41" s="443">
        <f t="shared" si="35"/>
        <v>0</v>
      </c>
      <c r="V41" s="443">
        <f t="shared" si="35"/>
        <v>0</v>
      </c>
      <c r="W41" s="443">
        <f t="shared" si="35"/>
        <v>0</v>
      </c>
      <c r="X41" s="443">
        <f t="shared" si="35"/>
        <v>0</v>
      </c>
      <c r="Y41" s="443">
        <f t="shared" si="35"/>
        <v>0</v>
      </c>
      <c r="Z41" s="443">
        <f t="shared" si="35"/>
        <v>0</v>
      </c>
      <c r="AA41" s="443">
        <f t="shared" si="35"/>
        <v>0</v>
      </c>
      <c r="AB41" s="443">
        <f t="shared" si="35"/>
        <v>0</v>
      </c>
      <c r="AC41" s="443">
        <f t="shared" si="35"/>
        <v>0</v>
      </c>
      <c r="AD41" s="443">
        <f t="shared" si="35"/>
        <v>0</v>
      </c>
      <c r="AE41" s="443">
        <f t="shared" si="35"/>
        <v>0</v>
      </c>
      <c r="AF41" s="443">
        <f t="shared" si="35"/>
        <v>0</v>
      </c>
      <c r="AG41" s="443">
        <f t="shared" si="35"/>
        <v>0</v>
      </c>
      <c r="AH41" s="948">
        <f t="shared" si="35"/>
        <v>0</v>
      </c>
      <c r="AI41" s="944">
        <f t="shared" si="35"/>
        <v>0</v>
      </c>
      <c r="AJ41" s="695">
        <f t="shared" si="35"/>
        <v>0</v>
      </c>
      <c r="AK41" s="695">
        <f t="shared" si="35"/>
        <v>0</v>
      </c>
      <c r="AL41" s="695">
        <f t="shared" si="35"/>
        <v>0</v>
      </c>
      <c r="AM41" s="695">
        <f t="shared" si="35"/>
        <v>0</v>
      </c>
      <c r="AN41" s="695">
        <f t="shared" si="35"/>
        <v>0</v>
      </c>
      <c r="AO41" s="538">
        <f t="shared" si="35"/>
        <v>0</v>
      </c>
      <c r="AP41" s="444">
        <f t="shared" si="35"/>
        <v>8792717</v>
      </c>
      <c r="AQ41" s="443">
        <f t="shared" si="35"/>
        <v>6522787</v>
      </c>
      <c r="AR41" s="490">
        <f t="shared" si="35"/>
        <v>0</v>
      </c>
      <c r="AS41" s="443">
        <f t="shared" si="35"/>
        <v>2204702</v>
      </c>
      <c r="AT41" s="443">
        <f t="shared" si="35"/>
        <v>65228</v>
      </c>
      <c r="AU41" s="443">
        <f t="shared" si="35"/>
        <v>0</v>
      </c>
      <c r="AV41" s="538">
        <f t="shared" si="35"/>
        <v>10.451599999999999</v>
      </c>
      <c r="AW41" s="794">
        <f t="shared" si="35"/>
        <v>0</v>
      </c>
      <c r="AX41" s="791">
        <f t="shared" si="35"/>
        <v>0</v>
      </c>
      <c r="AY41" s="791">
        <f t="shared" si="35"/>
        <v>0</v>
      </c>
      <c r="AZ41" s="791">
        <f t="shared" si="35"/>
        <v>0</v>
      </c>
      <c r="BA41" s="791">
        <f t="shared" si="35"/>
        <v>0</v>
      </c>
      <c r="BB41" s="791">
        <f t="shared" si="35"/>
        <v>0</v>
      </c>
      <c r="BC41" s="788">
        <f t="shared" si="35"/>
        <v>0</v>
      </c>
    </row>
    <row r="42" spans="1:55" ht="14.1" customHeight="1" x14ac:dyDescent="0.2">
      <c r="A42" s="440">
        <v>11</v>
      </c>
      <c r="B42" s="452">
        <v>2423</v>
      </c>
      <c r="C42" s="453">
        <v>600079368</v>
      </c>
      <c r="D42" s="452">
        <v>72742828</v>
      </c>
      <c r="E42" s="451" t="s">
        <v>532</v>
      </c>
      <c r="F42" s="440">
        <v>3111</v>
      </c>
      <c r="G42" s="451" t="s">
        <v>275</v>
      </c>
      <c r="H42" s="436" t="s">
        <v>260</v>
      </c>
      <c r="I42" s="536">
        <v>3546990</v>
      </c>
      <c r="J42" s="14">
        <v>2611447</v>
      </c>
      <c r="K42" s="14">
        <v>20000</v>
      </c>
      <c r="L42" s="14">
        <v>889429</v>
      </c>
      <c r="M42" s="14">
        <v>26114</v>
      </c>
      <c r="N42" s="14">
        <v>0</v>
      </c>
      <c r="O42" s="106">
        <v>4.1957999999999993</v>
      </c>
      <c r="P42" s="579">
        <f t="shared" si="1"/>
        <v>20000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2"/>
        <v>20000</v>
      </c>
      <c r="X42" s="434">
        <v>-20000</v>
      </c>
      <c r="Y42" s="434">
        <v>0</v>
      </c>
      <c r="Z42" s="434">
        <v>0</v>
      </c>
      <c r="AA42" s="434">
        <f t="shared" si="3"/>
        <v>-20000</v>
      </c>
      <c r="AB42" s="434">
        <f t="shared" si="4"/>
        <v>0</v>
      </c>
      <c r="AC42" s="435">
        <f t="shared" si="5"/>
        <v>0</v>
      </c>
      <c r="AD42" s="434">
        <v>0</v>
      </c>
      <c r="AE42" s="434">
        <f t="shared" si="6"/>
        <v>0</v>
      </c>
      <c r="AF42" s="435">
        <f t="shared" si="7"/>
        <v>200</v>
      </c>
      <c r="AG42" s="14">
        <v>0</v>
      </c>
      <c r="AH42" s="905">
        <f t="shared" si="8"/>
        <v>200</v>
      </c>
      <c r="AI42" s="870">
        <v>0.03</v>
      </c>
      <c r="AJ42" s="433">
        <v>0</v>
      </c>
      <c r="AK42" s="433">
        <v>0</v>
      </c>
      <c r="AL42" s="433">
        <v>0</v>
      </c>
      <c r="AM42" s="433">
        <v>0</v>
      </c>
      <c r="AN42" s="433">
        <v>0</v>
      </c>
      <c r="AO42" s="535">
        <f t="shared" si="9"/>
        <v>0.03</v>
      </c>
      <c r="AP42" s="854">
        <f>I42+AH42</f>
        <v>3547190</v>
      </c>
      <c r="AQ42" s="434">
        <f>J42+W42</f>
        <v>2631447</v>
      </c>
      <c r="AR42" s="434">
        <f>K42+AA42</f>
        <v>0</v>
      </c>
      <c r="AS42" s="434">
        <f>L42+AE42</f>
        <v>889429</v>
      </c>
      <c r="AT42" s="434">
        <f>M42+AF42</f>
        <v>26314</v>
      </c>
      <c r="AU42" s="512">
        <f>N42+AG42</f>
        <v>0</v>
      </c>
      <c r="AV42" s="535">
        <f>O42+AO42</f>
        <v>4.2257999999999996</v>
      </c>
      <c r="AW42" s="517">
        <f t="shared" si="11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985">
        <v>0</v>
      </c>
    </row>
    <row r="43" spans="1:55" ht="14.1" customHeight="1" x14ac:dyDescent="0.2">
      <c r="A43" s="450">
        <v>11</v>
      </c>
      <c r="B43" s="448">
        <v>2423</v>
      </c>
      <c r="C43" s="449">
        <v>600079368</v>
      </c>
      <c r="D43" s="448">
        <v>72742828</v>
      </c>
      <c r="E43" s="446" t="s">
        <v>533</v>
      </c>
      <c r="F43" s="450"/>
      <c r="G43" s="446"/>
      <c r="H43" s="445"/>
      <c r="I43" s="537">
        <v>3546990</v>
      </c>
      <c r="J43" s="444">
        <v>2611447</v>
      </c>
      <c r="K43" s="444">
        <v>20000</v>
      </c>
      <c r="L43" s="444">
        <v>889429</v>
      </c>
      <c r="M43" s="444">
        <v>26114</v>
      </c>
      <c r="N43" s="444">
        <v>0</v>
      </c>
      <c r="O43" s="642">
        <v>4.1957999999999993</v>
      </c>
      <c r="P43" s="537">
        <f t="shared" ref="P43:BC43" si="36">SUM(P42:P42)</f>
        <v>20000</v>
      </c>
      <c r="Q43" s="443">
        <f t="shared" si="36"/>
        <v>0</v>
      </c>
      <c r="R43" s="443">
        <f t="shared" si="36"/>
        <v>0</v>
      </c>
      <c r="S43" s="443">
        <f t="shared" si="36"/>
        <v>0</v>
      </c>
      <c r="T43" s="443">
        <f t="shared" si="36"/>
        <v>0</v>
      </c>
      <c r="U43" s="443">
        <f t="shared" si="36"/>
        <v>0</v>
      </c>
      <c r="V43" s="443">
        <f t="shared" si="36"/>
        <v>0</v>
      </c>
      <c r="W43" s="443">
        <f t="shared" si="36"/>
        <v>20000</v>
      </c>
      <c r="X43" s="443">
        <f t="shared" si="36"/>
        <v>-20000</v>
      </c>
      <c r="Y43" s="443">
        <f t="shared" si="36"/>
        <v>0</v>
      </c>
      <c r="Z43" s="443">
        <f t="shared" si="36"/>
        <v>0</v>
      </c>
      <c r="AA43" s="443">
        <f t="shared" si="36"/>
        <v>-20000</v>
      </c>
      <c r="AB43" s="443">
        <f t="shared" si="36"/>
        <v>0</v>
      </c>
      <c r="AC43" s="443">
        <f t="shared" si="36"/>
        <v>0</v>
      </c>
      <c r="AD43" s="443">
        <f t="shared" si="36"/>
        <v>0</v>
      </c>
      <c r="AE43" s="443">
        <f t="shared" si="36"/>
        <v>0</v>
      </c>
      <c r="AF43" s="443">
        <f t="shared" si="36"/>
        <v>200</v>
      </c>
      <c r="AG43" s="443">
        <f t="shared" si="36"/>
        <v>0</v>
      </c>
      <c r="AH43" s="948">
        <f t="shared" si="36"/>
        <v>200</v>
      </c>
      <c r="AI43" s="944">
        <f t="shared" si="36"/>
        <v>0.03</v>
      </c>
      <c r="AJ43" s="695">
        <f t="shared" si="36"/>
        <v>0</v>
      </c>
      <c r="AK43" s="695">
        <f t="shared" si="36"/>
        <v>0</v>
      </c>
      <c r="AL43" s="695">
        <f t="shared" si="36"/>
        <v>0</v>
      </c>
      <c r="AM43" s="695">
        <f t="shared" si="36"/>
        <v>0</v>
      </c>
      <c r="AN43" s="695">
        <f t="shared" si="36"/>
        <v>0</v>
      </c>
      <c r="AO43" s="538">
        <f t="shared" si="36"/>
        <v>0.03</v>
      </c>
      <c r="AP43" s="444">
        <f t="shared" si="36"/>
        <v>3547190</v>
      </c>
      <c r="AQ43" s="443">
        <f t="shared" si="36"/>
        <v>2631447</v>
      </c>
      <c r="AR43" s="490">
        <f t="shared" si="36"/>
        <v>0</v>
      </c>
      <c r="AS43" s="443">
        <f t="shared" si="36"/>
        <v>889429</v>
      </c>
      <c r="AT43" s="443">
        <f t="shared" si="36"/>
        <v>26314</v>
      </c>
      <c r="AU43" s="443">
        <f t="shared" si="36"/>
        <v>0</v>
      </c>
      <c r="AV43" s="538">
        <f t="shared" si="36"/>
        <v>4.2257999999999996</v>
      </c>
      <c r="AW43" s="794">
        <f t="shared" si="36"/>
        <v>0</v>
      </c>
      <c r="AX43" s="791">
        <f t="shared" si="36"/>
        <v>0</v>
      </c>
      <c r="AY43" s="791">
        <f t="shared" si="36"/>
        <v>0</v>
      </c>
      <c r="AZ43" s="791">
        <f t="shared" si="36"/>
        <v>0</v>
      </c>
      <c r="BA43" s="791">
        <f t="shared" si="36"/>
        <v>0</v>
      </c>
      <c r="BB43" s="791">
        <f t="shared" si="36"/>
        <v>0</v>
      </c>
      <c r="BC43" s="788">
        <f t="shared" si="36"/>
        <v>0</v>
      </c>
    </row>
    <row r="44" spans="1:55" ht="14.1" customHeight="1" x14ac:dyDescent="0.2">
      <c r="A44" s="440">
        <v>12</v>
      </c>
      <c r="B44" s="452">
        <v>2428</v>
      </c>
      <c r="C44" s="453">
        <v>600079112</v>
      </c>
      <c r="D44" s="452">
        <v>72743140</v>
      </c>
      <c r="E44" s="451" t="s">
        <v>534</v>
      </c>
      <c r="F44" s="440">
        <v>3111</v>
      </c>
      <c r="G44" s="451" t="s">
        <v>275</v>
      </c>
      <c r="H44" s="436" t="s">
        <v>260</v>
      </c>
      <c r="I44" s="536">
        <v>7354366</v>
      </c>
      <c r="J44" s="14">
        <v>5455761</v>
      </c>
      <c r="K44" s="14">
        <v>0</v>
      </c>
      <c r="L44" s="14">
        <v>1844047</v>
      </c>
      <c r="M44" s="14">
        <v>54558</v>
      </c>
      <c r="N44" s="14">
        <v>0</v>
      </c>
      <c r="O44" s="106">
        <v>8.7742000000000004</v>
      </c>
      <c r="P44" s="579">
        <f t="shared" si="1"/>
        <v>-62800</v>
      </c>
      <c r="Q44" s="434">
        <v>0</v>
      </c>
      <c r="R44" s="434">
        <v>0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2"/>
        <v>-62800</v>
      </c>
      <c r="X44" s="434">
        <v>62800</v>
      </c>
      <c r="Y44" s="434">
        <v>0</v>
      </c>
      <c r="Z44" s="434">
        <v>0</v>
      </c>
      <c r="AA44" s="434">
        <f t="shared" si="3"/>
        <v>62800</v>
      </c>
      <c r="AB44" s="434">
        <f t="shared" si="4"/>
        <v>0</v>
      </c>
      <c r="AC44" s="435">
        <f t="shared" si="5"/>
        <v>0</v>
      </c>
      <c r="AD44" s="434">
        <v>0</v>
      </c>
      <c r="AE44" s="434">
        <f t="shared" si="6"/>
        <v>0</v>
      </c>
      <c r="AF44" s="435">
        <f t="shared" si="7"/>
        <v>-628</v>
      </c>
      <c r="AG44" s="14">
        <v>0</v>
      </c>
      <c r="AH44" s="905">
        <f t="shared" si="8"/>
        <v>-628</v>
      </c>
      <c r="AI44" s="870">
        <v>0</v>
      </c>
      <c r="AJ44" s="433">
        <v>0</v>
      </c>
      <c r="AK44" s="433">
        <v>0</v>
      </c>
      <c r="AL44" s="433">
        <v>0</v>
      </c>
      <c r="AM44" s="433">
        <v>0</v>
      </c>
      <c r="AN44" s="433">
        <v>0</v>
      </c>
      <c r="AO44" s="535">
        <f t="shared" si="9"/>
        <v>0</v>
      </c>
      <c r="AP44" s="854">
        <f>I44+AH44</f>
        <v>7353738</v>
      </c>
      <c r="AQ44" s="434">
        <f>J44+W44</f>
        <v>5392961</v>
      </c>
      <c r="AR44" s="434">
        <f>K44+AA44</f>
        <v>62800</v>
      </c>
      <c r="AS44" s="434">
        <f>L44+AE44</f>
        <v>1844047</v>
      </c>
      <c r="AT44" s="434">
        <f>M44+AF44</f>
        <v>53930</v>
      </c>
      <c r="AU44" s="512">
        <f>N44+AG44</f>
        <v>0</v>
      </c>
      <c r="AV44" s="535">
        <f>O44+AO44</f>
        <v>8.7742000000000004</v>
      </c>
      <c r="AW44" s="517">
        <f t="shared" si="11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985">
        <v>0</v>
      </c>
    </row>
    <row r="45" spans="1:55" ht="14.1" customHeight="1" x14ac:dyDescent="0.2">
      <c r="A45" s="450">
        <v>12</v>
      </c>
      <c r="B45" s="448">
        <v>2428</v>
      </c>
      <c r="C45" s="449">
        <v>600079112</v>
      </c>
      <c r="D45" s="448">
        <v>72743140</v>
      </c>
      <c r="E45" s="446" t="s">
        <v>535</v>
      </c>
      <c r="F45" s="450"/>
      <c r="G45" s="446"/>
      <c r="H45" s="445"/>
      <c r="I45" s="537">
        <v>7354366</v>
      </c>
      <c r="J45" s="444">
        <v>5455761</v>
      </c>
      <c r="K45" s="444">
        <v>0</v>
      </c>
      <c r="L45" s="444">
        <v>1844047</v>
      </c>
      <c r="M45" s="444">
        <v>54558</v>
      </c>
      <c r="N45" s="444">
        <v>0</v>
      </c>
      <c r="O45" s="642">
        <v>8.7742000000000004</v>
      </c>
      <c r="P45" s="537">
        <f t="shared" ref="P45:BC45" si="37">SUM(P44:P44)</f>
        <v>-62800</v>
      </c>
      <c r="Q45" s="443">
        <f t="shared" si="37"/>
        <v>0</v>
      </c>
      <c r="R45" s="443">
        <f t="shared" si="37"/>
        <v>0</v>
      </c>
      <c r="S45" s="443">
        <f t="shared" si="37"/>
        <v>0</v>
      </c>
      <c r="T45" s="443">
        <f t="shared" si="37"/>
        <v>0</v>
      </c>
      <c r="U45" s="443">
        <f t="shared" si="37"/>
        <v>0</v>
      </c>
      <c r="V45" s="443">
        <f t="shared" si="37"/>
        <v>0</v>
      </c>
      <c r="W45" s="443">
        <f t="shared" si="37"/>
        <v>-62800</v>
      </c>
      <c r="X45" s="443">
        <f t="shared" si="37"/>
        <v>62800</v>
      </c>
      <c r="Y45" s="443">
        <f t="shared" si="37"/>
        <v>0</v>
      </c>
      <c r="Z45" s="443">
        <f t="shared" si="37"/>
        <v>0</v>
      </c>
      <c r="AA45" s="443">
        <f t="shared" si="37"/>
        <v>62800</v>
      </c>
      <c r="AB45" s="443">
        <f t="shared" si="37"/>
        <v>0</v>
      </c>
      <c r="AC45" s="443">
        <f t="shared" si="37"/>
        <v>0</v>
      </c>
      <c r="AD45" s="443">
        <f t="shared" si="37"/>
        <v>0</v>
      </c>
      <c r="AE45" s="443">
        <f t="shared" si="37"/>
        <v>0</v>
      </c>
      <c r="AF45" s="443">
        <f t="shared" si="37"/>
        <v>-628</v>
      </c>
      <c r="AG45" s="443">
        <f t="shared" si="37"/>
        <v>0</v>
      </c>
      <c r="AH45" s="948">
        <f t="shared" si="37"/>
        <v>-628</v>
      </c>
      <c r="AI45" s="944">
        <f t="shared" si="37"/>
        <v>0</v>
      </c>
      <c r="AJ45" s="695">
        <f t="shared" si="37"/>
        <v>0</v>
      </c>
      <c r="AK45" s="695">
        <f t="shared" si="37"/>
        <v>0</v>
      </c>
      <c r="AL45" s="695">
        <f t="shared" si="37"/>
        <v>0</v>
      </c>
      <c r="AM45" s="695">
        <f t="shared" si="37"/>
        <v>0</v>
      </c>
      <c r="AN45" s="695">
        <f t="shared" si="37"/>
        <v>0</v>
      </c>
      <c r="AO45" s="538">
        <f t="shared" si="37"/>
        <v>0</v>
      </c>
      <c r="AP45" s="444">
        <f t="shared" si="37"/>
        <v>7353738</v>
      </c>
      <c r="AQ45" s="443">
        <f t="shared" si="37"/>
        <v>5392961</v>
      </c>
      <c r="AR45" s="490">
        <f t="shared" si="37"/>
        <v>62800</v>
      </c>
      <c r="AS45" s="443">
        <f t="shared" si="37"/>
        <v>1844047</v>
      </c>
      <c r="AT45" s="443">
        <f t="shared" si="37"/>
        <v>53930</v>
      </c>
      <c r="AU45" s="443">
        <f t="shared" si="37"/>
        <v>0</v>
      </c>
      <c r="AV45" s="538">
        <f t="shared" si="37"/>
        <v>8.7742000000000004</v>
      </c>
      <c r="AW45" s="794">
        <f t="shared" si="37"/>
        <v>0</v>
      </c>
      <c r="AX45" s="791">
        <f t="shared" si="37"/>
        <v>0</v>
      </c>
      <c r="AY45" s="791">
        <f t="shared" si="37"/>
        <v>0</v>
      </c>
      <c r="AZ45" s="791">
        <f t="shared" si="37"/>
        <v>0</v>
      </c>
      <c r="BA45" s="791">
        <f t="shared" si="37"/>
        <v>0</v>
      </c>
      <c r="BB45" s="791">
        <f t="shared" si="37"/>
        <v>0</v>
      </c>
      <c r="BC45" s="788">
        <f t="shared" si="37"/>
        <v>0</v>
      </c>
    </row>
    <row r="46" spans="1:55" ht="14.1" customHeight="1" x14ac:dyDescent="0.2">
      <c r="A46" s="440">
        <v>13</v>
      </c>
      <c r="B46" s="452">
        <v>2413</v>
      </c>
      <c r="C46" s="453">
        <v>600079601</v>
      </c>
      <c r="D46" s="452">
        <v>72742909</v>
      </c>
      <c r="E46" s="451" t="s">
        <v>536</v>
      </c>
      <c r="F46" s="440">
        <v>3111</v>
      </c>
      <c r="G46" s="451" t="s">
        <v>275</v>
      </c>
      <c r="H46" s="436" t="s">
        <v>260</v>
      </c>
      <c r="I46" s="536">
        <v>4969207</v>
      </c>
      <c r="J46" s="14">
        <v>3686355</v>
      </c>
      <c r="K46" s="14">
        <v>0</v>
      </c>
      <c r="L46" s="14">
        <v>1245988</v>
      </c>
      <c r="M46" s="14">
        <v>36864</v>
      </c>
      <c r="N46" s="14">
        <v>0</v>
      </c>
      <c r="O46" s="106">
        <v>6.2417999999999996</v>
      </c>
      <c r="P46" s="579">
        <f t="shared" si="1"/>
        <v>0</v>
      </c>
      <c r="Q46" s="434">
        <v>0</v>
      </c>
      <c r="R46" s="434">
        <v>0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2"/>
        <v>0</v>
      </c>
      <c r="X46" s="434">
        <v>0</v>
      </c>
      <c r="Y46" s="434">
        <v>0</v>
      </c>
      <c r="Z46" s="434">
        <v>0</v>
      </c>
      <c r="AA46" s="434">
        <f t="shared" si="3"/>
        <v>0</v>
      </c>
      <c r="AB46" s="434">
        <f t="shared" si="4"/>
        <v>0</v>
      </c>
      <c r="AC46" s="435">
        <f>ROUND((W46+X46+Y46)*33.8%,0)</f>
        <v>0</v>
      </c>
      <c r="AD46" s="434">
        <v>0</v>
      </c>
      <c r="AE46" s="434">
        <f t="shared" si="6"/>
        <v>0</v>
      </c>
      <c r="AF46" s="435">
        <f t="shared" si="7"/>
        <v>0</v>
      </c>
      <c r="AG46" s="14">
        <v>0</v>
      </c>
      <c r="AH46" s="905">
        <f t="shared" si="8"/>
        <v>0</v>
      </c>
      <c r="AI46" s="870">
        <v>0</v>
      </c>
      <c r="AJ46" s="433">
        <v>0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9"/>
        <v>0</v>
      </c>
      <c r="AP46" s="854">
        <f>I46+AH46</f>
        <v>4969207</v>
      </c>
      <c r="AQ46" s="434">
        <f>J46+W46</f>
        <v>3686355</v>
      </c>
      <c r="AR46" s="434">
        <f t="shared" ref="AR46:AR47" si="38">K46+AA46</f>
        <v>0</v>
      </c>
      <c r="AS46" s="434">
        <f t="shared" ref="AS46:AU47" si="39">L46+AE46</f>
        <v>1245988</v>
      </c>
      <c r="AT46" s="434">
        <f t="shared" si="39"/>
        <v>36864</v>
      </c>
      <c r="AU46" s="512">
        <f t="shared" si="39"/>
        <v>0</v>
      </c>
      <c r="AV46" s="535">
        <f>O46+AO46</f>
        <v>6.2417999999999996</v>
      </c>
      <c r="AW46" s="517">
        <f t="shared" si="11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985">
        <v>0</v>
      </c>
    </row>
    <row r="47" spans="1:55" ht="14.1" customHeight="1" x14ac:dyDescent="0.2">
      <c r="A47" s="440">
        <v>13</v>
      </c>
      <c r="B47" s="452">
        <v>2413</v>
      </c>
      <c r="C47" s="453">
        <v>600079601</v>
      </c>
      <c r="D47" s="452">
        <v>72742909</v>
      </c>
      <c r="E47" s="451" t="s">
        <v>536</v>
      </c>
      <c r="F47" s="440">
        <v>3111</v>
      </c>
      <c r="G47" s="454" t="s">
        <v>276</v>
      </c>
      <c r="H47" s="436" t="s">
        <v>261</v>
      </c>
      <c r="I47" s="536">
        <v>267475</v>
      </c>
      <c r="J47" s="432">
        <v>198424</v>
      </c>
      <c r="K47" s="432">
        <v>0</v>
      </c>
      <c r="L47" s="14">
        <v>67067</v>
      </c>
      <c r="M47" s="14">
        <v>1984</v>
      </c>
      <c r="N47" s="14">
        <v>0</v>
      </c>
      <c r="O47" s="570">
        <v>0.5</v>
      </c>
      <c r="P47" s="579">
        <f t="shared" si="1"/>
        <v>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2"/>
        <v>0</v>
      </c>
      <c r="X47" s="434">
        <v>0</v>
      </c>
      <c r="Y47" s="434">
        <v>0</v>
      </c>
      <c r="Z47" s="434">
        <v>0</v>
      </c>
      <c r="AA47" s="434">
        <f t="shared" si="3"/>
        <v>0</v>
      </c>
      <c r="AB47" s="434">
        <f t="shared" si="4"/>
        <v>0</v>
      </c>
      <c r="AC47" s="435">
        <f t="shared" si="5"/>
        <v>0</v>
      </c>
      <c r="AD47" s="434">
        <v>0</v>
      </c>
      <c r="AE47" s="434">
        <f t="shared" si="6"/>
        <v>0</v>
      </c>
      <c r="AF47" s="435">
        <f t="shared" si="7"/>
        <v>0</v>
      </c>
      <c r="AG47" s="14">
        <v>0</v>
      </c>
      <c r="AH47" s="905">
        <f t="shared" si="8"/>
        <v>0</v>
      </c>
      <c r="AI47" s="870">
        <v>0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9"/>
        <v>0</v>
      </c>
      <c r="AP47" s="854">
        <f>I47+AH47</f>
        <v>267475</v>
      </c>
      <c r="AQ47" s="434">
        <f>J47+W47</f>
        <v>198424</v>
      </c>
      <c r="AR47" s="434">
        <f t="shared" si="38"/>
        <v>0</v>
      </c>
      <c r="AS47" s="434">
        <f t="shared" si="39"/>
        <v>67067</v>
      </c>
      <c r="AT47" s="434">
        <f t="shared" si="39"/>
        <v>1984</v>
      </c>
      <c r="AU47" s="512">
        <f t="shared" si="39"/>
        <v>0</v>
      </c>
      <c r="AV47" s="535">
        <f>O47+AO47</f>
        <v>0.5</v>
      </c>
      <c r="AW47" s="517">
        <f t="shared" si="11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985">
        <v>0</v>
      </c>
    </row>
    <row r="48" spans="1:55" ht="14.1" customHeight="1" x14ac:dyDescent="0.2">
      <c r="A48" s="450">
        <v>13</v>
      </c>
      <c r="B48" s="448">
        <v>2413</v>
      </c>
      <c r="C48" s="449">
        <v>600079601</v>
      </c>
      <c r="D48" s="448">
        <v>72742909</v>
      </c>
      <c r="E48" s="446" t="s">
        <v>537</v>
      </c>
      <c r="F48" s="450"/>
      <c r="G48" s="446"/>
      <c r="H48" s="445"/>
      <c r="I48" s="537">
        <v>5236682</v>
      </c>
      <c r="J48" s="444">
        <v>3884779</v>
      </c>
      <c r="K48" s="444">
        <v>0</v>
      </c>
      <c r="L48" s="444">
        <v>1313055</v>
      </c>
      <c r="M48" s="444">
        <v>38848</v>
      </c>
      <c r="N48" s="444">
        <v>0</v>
      </c>
      <c r="O48" s="642">
        <v>6.7417999999999996</v>
      </c>
      <c r="P48" s="537">
        <f t="shared" ref="P48:BC48" si="40">SUM(P46:P47)</f>
        <v>0</v>
      </c>
      <c r="Q48" s="443">
        <f t="shared" si="40"/>
        <v>0</v>
      </c>
      <c r="R48" s="443">
        <f t="shared" si="40"/>
        <v>0</v>
      </c>
      <c r="S48" s="443">
        <f t="shared" si="40"/>
        <v>0</v>
      </c>
      <c r="T48" s="443">
        <f t="shared" si="40"/>
        <v>0</v>
      </c>
      <c r="U48" s="443">
        <f t="shared" si="40"/>
        <v>0</v>
      </c>
      <c r="V48" s="443">
        <f t="shared" si="40"/>
        <v>0</v>
      </c>
      <c r="W48" s="443">
        <f t="shared" si="40"/>
        <v>0</v>
      </c>
      <c r="X48" s="443">
        <f t="shared" si="40"/>
        <v>0</v>
      </c>
      <c r="Y48" s="443">
        <f t="shared" si="40"/>
        <v>0</v>
      </c>
      <c r="Z48" s="443">
        <f t="shared" si="40"/>
        <v>0</v>
      </c>
      <c r="AA48" s="443">
        <f t="shared" si="40"/>
        <v>0</v>
      </c>
      <c r="AB48" s="443">
        <f t="shared" si="40"/>
        <v>0</v>
      </c>
      <c r="AC48" s="443">
        <f t="shared" si="40"/>
        <v>0</v>
      </c>
      <c r="AD48" s="443">
        <f t="shared" si="40"/>
        <v>0</v>
      </c>
      <c r="AE48" s="443">
        <f t="shared" si="40"/>
        <v>0</v>
      </c>
      <c r="AF48" s="443">
        <f t="shared" si="40"/>
        <v>0</v>
      </c>
      <c r="AG48" s="443">
        <f t="shared" si="40"/>
        <v>0</v>
      </c>
      <c r="AH48" s="948">
        <f t="shared" si="40"/>
        <v>0</v>
      </c>
      <c r="AI48" s="944">
        <f t="shared" si="40"/>
        <v>0</v>
      </c>
      <c r="AJ48" s="695">
        <f t="shared" si="40"/>
        <v>0</v>
      </c>
      <c r="AK48" s="695">
        <f t="shared" si="40"/>
        <v>0</v>
      </c>
      <c r="AL48" s="695">
        <f t="shared" si="40"/>
        <v>0</v>
      </c>
      <c r="AM48" s="695">
        <f t="shared" si="40"/>
        <v>0</v>
      </c>
      <c r="AN48" s="695">
        <f t="shared" si="40"/>
        <v>0</v>
      </c>
      <c r="AO48" s="538">
        <f t="shared" si="40"/>
        <v>0</v>
      </c>
      <c r="AP48" s="444">
        <f t="shared" si="40"/>
        <v>5236682</v>
      </c>
      <c r="AQ48" s="443">
        <f t="shared" si="40"/>
        <v>3884779</v>
      </c>
      <c r="AR48" s="490">
        <f t="shared" si="40"/>
        <v>0</v>
      </c>
      <c r="AS48" s="443">
        <f t="shared" si="40"/>
        <v>1313055</v>
      </c>
      <c r="AT48" s="443">
        <f t="shared" si="40"/>
        <v>38848</v>
      </c>
      <c r="AU48" s="443">
        <f t="shared" si="40"/>
        <v>0</v>
      </c>
      <c r="AV48" s="538">
        <f t="shared" si="40"/>
        <v>6.7417999999999996</v>
      </c>
      <c r="AW48" s="794">
        <f t="shared" si="40"/>
        <v>0</v>
      </c>
      <c r="AX48" s="791">
        <f t="shared" si="40"/>
        <v>0</v>
      </c>
      <c r="AY48" s="791">
        <f t="shared" si="40"/>
        <v>0</v>
      </c>
      <c r="AZ48" s="791">
        <f t="shared" si="40"/>
        <v>0</v>
      </c>
      <c r="BA48" s="791">
        <f t="shared" si="40"/>
        <v>0</v>
      </c>
      <c r="BB48" s="791">
        <f t="shared" si="40"/>
        <v>0</v>
      </c>
      <c r="BC48" s="788">
        <f t="shared" si="40"/>
        <v>0</v>
      </c>
    </row>
    <row r="49" spans="1:55" ht="14.1" customHeight="1" x14ac:dyDescent="0.2">
      <c r="A49" s="440">
        <v>14</v>
      </c>
      <c r="B49" s="452">
        <v>2410</v>
      </c>
      <c r="C49" s="453">
        <v>600079121</v>
      </c>
      <c r="D49" s="452">
        <v>72742348</v>
      </c>
      <c r="E49" s="451" t="s">
        <v>538</v>
      </c>
      <c r="F49" s="440">
        <v>3111</v>
      </c>
      <c r="G49" s="451" t="s">
        <v>275</v>
      </c>
      <c r="H49" s="436" t="s">
        <v>260</v>
      </c>
      <c r="I49" s="536">
        <v>7132530</v>
      </c>
      <c r="J49" s="14">
        <v>5249109</v>
      </c>
      <c r="K49" s="14">
        <v>42400</v>
      </c>
      <c r="L49" s="14">
        <v>1788530</v>
      </c>
      <c r="M49" s="14">
        <v>52491</v>
      </c>
      <c r="N49" s="14">
        <v>0</v>
      </c>
      <c r="O49" s="106">
        <v>8.5106000000000002</v>
      </c>
      <c r="P49" s="579">
        <f t="shared" si="1"/>
        <v>0</v>
      </c>
      <c r="Q49" s="434">
        <v>0</v>
      </c>
      <c r="R49" s="434">
        <v>0</v>
      </c>
      <c r="S49" s="434">
        <v>0</v>
      </c>
      <c r="T49" s="434">
        <v>0</v>
      </c>
      <c r="U49" s="434">
        <v>0</v>
      </c>
      <c r="V49" s="434">
        <v>0</v>
      </c>
      <c r="W49" s="434">
        <f t="shared" si="2"/>
        <v>0</v>
      </c>
      <c r="X49" s="434">
        <v>0</v>
      </c>
      <c r="Y49" s="434">
        <v>0</v>
      </c>
      <c r="Z49" s="434">
        <v>0</v>
      </c>
      <c r="AA49" s="434">
        <f t="shared" si="3"/>
        <v>0</v>
      </c>
      <c r="AB49" s="434">
        <f t="shared" si="4"/>
        <v>0</v>
      </c>
      <c r="AC49" s="435">
        <f>ROUND((W49+X49+Y49)*33.8%,0)</f>
        <v>0</v>
      </c>
      <c r="AD49" s="434">
        <v>0</v>
      </c>
      <c r="AE49" s="434">
        <f t="shared" si="6"/>
        <v>0</v>
      </c>
      <c r="AF49" s="435">
        <f t="shared" si="7"/>
        <v>0</v>
      </c>
      <c r="AG49" s="14">
        <v>0</v>
      </c>
      <c r="AH49" s="905">
        <f t="shared" si="8"/>
        <v>0</v>
      </c>
      <c r="AI49" s="870">
        <v>0</v>
      </c>
      <c r="AJ49" s="433">
        <v>0</v>
      </c>
      <c r="AK49" s="433">
        <v>0</v>
      </c>
      <c r="AL49" s="433">
        <v>0</v>
      </c>
      <c r="AM49" s="433">
        <v>0</v>
      </c>
      <c r="AN49" s="433">
        <v>0</v>
      </c>
      <c r="AO49" s="535">
        <f t="shared" si="9"/>
        <v>0</v>
      </c>
      <c r="AP49" s="854">
        <f>I49+AH49</f>
        <v>7132530</v>
      </c>
      <c r="AQ49" s="434">
        <f>J49+W49</f>
        <v>5249109</v>
      </c>
      <c r="AR49" s="434">
        <f t="shared" ref="AR49:AR50" si="41">K49+AA49</f>
        <v>42400</v>
      </c>
      <c r="AS49" s="434">
        <f t="shared" ref="AS49:AU50" si="42">L49+AE49</f>
        <v>1788530</v>
      </c>
      <c r="AT49" s="434">
        <f t="shared" si="42"/>
        <v>52491</v>
      </c>
      <c r="AU49" s="512">
        <f t="shared" si="42"/>
        <v>0</v>
      </c>
      <c r="AV49" s="535">
        <f>O49+AO49</f>
        <v>8.5106000000000002</v>
      </c>
      <c r="AW49" s="517">
        <f t="shared" si="11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985">
        <v>0</v>
      </c>
    </row>
    <row r="50" spans="1:55" ht="14.1" customHeight="1" x14ac:dyDescent="0.2">
      <c r="A50" s="440">
        <v>14</v>
      </c>
      <c r="B50" s="452">
        <v>2410</v>
      </c>
      <c r="C50" s="453">
        <v>600079121</v>
      </c>
      <c r="D50" s="452">
        <v>72742348</v>
      </c>
      <c r="E50" s="451" t="s">
        <v>538</v>
      </c>
      <c r="F50" s="440">
        <v>3111</v>
      </c>
      <c r="G50" s="28" t="s">
        <v>277</v>
      </c>
      <c r="H50" s="436" t="s">
        <v>260</v>
      </c>
      <c r="I50" s="536">
        <v>467309</v>
      </c>
      <c r="J50" s="14">
        <v>346668</v>
      </c>
      <c r="K50" s="14">
        <v>0</v>
      </c>
      <c r="L50" s="14">
        <v>117174</v>
      </c>
      <c r="M50" s="14">
        <v>3467</v>
      </c>
      <c r="N50" s="14">
        <v>0</v>
      </c>
      <c r="O50" s="106">
        <v>1</v>
      </c>
      <c r="P50" s="579">
        <f t="shared" si="1"/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2"/>
        <v>0</v>
      </c>
      <c r="X50" s="434">
        <v>0</v>
      </c>
      <c r="Y50" s="434">
        <v>0</v>
      </c>
      <c r="Z50" s="434">
        <v>0</v>
      </c>
      <c r="AA50" s="434">
        <f t="shared" si="3"/>
        <v>0</v>
      </c>
      <c r="AB50" s="434">
        <f t="shared" si="4"/>
        <v>0</v>
      </c>
      <c r="AC50" s="435">
        <f t="shared" si="5"/>
        <v>0</v>
      </c>
      <c r="AD50" s="434">
        <v>0</v>
      </c>
      <c r="AE50" s="434">
        <f t="shared" si="6"/>
        <v>0</v>
      </c>
      <c r="AF50" s="435">
        <f t="shared" si="7"/>
        <v>0</v>
      </c>
      <c r="AG50" s="14">
        <v>0</v>
      </c>
      <c r="AH50" s="905">
        <f t="shared" si="8"/>
        <v>0</v>
      </c>
      <c r="AI50" s="870">
        <v>0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9"/>
        <v>0</v>
      </c>
      <c r="AP50" s="854">
        <f>I50+AH50</f>
        <v>467309</v>
      </c>
      <c r="AQ50" s="434">
        <f>J50+W50</f>
        <v>346668</v>
      </c>
      <c r="AR50" s="434">
        <f t="shared" si="41"/>
        <v>0</v>
      </c>
      <c r="AS50" s="434">
        <f t="shared" si="42"/>
        <v>117174</v>
      </c>
      <c r="AT50" s="434">
        <f t="shared" si="42"/>
        <v>3467</v>
      </c>
      <c r="AU50" s="512">
        <f t="shared" si="42"/>
        <v>0</v>
      </c>
      <c r="AV50" s="535">
        <f>O50+AO50</f>
        <v>1</v>
      </c>
      <c r="AW50" s="517">
        <f t="shared" si="11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985">
        <v>0</v>
      </c>
    </row>
    <row r="51" spans="1:55" ht="14.1" customHeight="1" x14ac:dyDescent="0.2">
      <c r="A51" s="450">
        <v>14</v>
      </c>
      <c r="B51" s="448">
        <v>2410</v>
      </c>
      <c r="C51" s="449">
        <v>600079121</v>
      </c>
      <c r="D51" s="448">
        <v>72742348</v>
      </c>
      <c r="E51" s="446" t="s">
        <v>539</v>
      </c>
      <c r="F51" s="450"/>
      <c r="G51" s="446"/>
      <c r="H51" s="445"/>
      <c r="I51" s="537">
        <v>7599839</v>
      </c>
      <c r="J51" s="444">
        <v>5595777</v>
      </c>
      <c r="K51" s="444">
        <v>42400</v>
      </c>
      <c r="L51" s="444">
        <v>1905704</v>
      </c>
      <c r="M51" s="444">
        <v>55958</v>
      </c>
      <c r="N51" s="444">
        <v>0</v>
      </c>
      <c r="O51" s="642">
        <v>9.5106000000000002</v>
      </c>
      <c r="P51" s="537">
        <f t="shared" ref="P51:BC51" si="43">SUM(P49:P50)</f>
        <v>0</v>
      </c>
      <c r="Q51" s="443">
        <f t="shared" si="43"/>
        <v>0</v>
      </c>
      <c r="R51" s="443">
        <f t="shared" si="43"/>
        <v>0</v>
      </c>
      <c r="S51" s="443">
        <f t="shared" si="43"/>
        <v>0</v>
      </c>
      <c r="T51" s="443">
        <f t="shared" si="43"/>
        <v>0</v>
      </c>
      <c r="U51" s="443">
        <f t="shared" si="43"/>
        <v>0</v>
      </c>
      <c r="V51" s="443">
        <f t="shared" si="43"/>
        <v>0</v>
      </c>
      <c r="W51" s="443">
        <f t="shared" si="43"/>
        <v>0</v>
      </c>
      <c r="X51" s="443">
        <f t="shared" si="43"/>
        <v>0</v>
      </c>
      <c r="Y51" s="443">
        <f t="shared" si="43"/>
        <v>0</v>
      </c>
      <c r="Z51" s="443">
        <f t="shared" si="43"/>
        <v>0</v>
      </c>
      <c r="AA51" s="443">
        <f t="shared" si="43"/>
        <v>0</v>
      </c>
      <c r="AB51" s="443">
        <f t="shared" si="43"/>
        <v>0</v>
      </c>
      <c r="AC51" s="443">
        <f t="shared" si="43"/>
        <v>0</v>
      </c>
      <c r="AD51" s="443">
        <f t="shared" si="43"/>
        <v>0</v>
      </c>
      <c r="AE51" s="443">
        <f t="shared" si="43"/>
        <v>0</v>
      </c>
      <c r="AF51" s="443">
        <f t="shared" si="43"/>
        <v>0</v>
      </c>
      <c r="AG51" s="443">
        <f t="shared" si="43"/>
        <v>0</v>
      </c>
      <c r="AH51" s="948">
        <f t="shared" si="43"/>
        <v>0</v>
      </c>
      <c r="AI51" s="944">
        <f t="shared" si="43"/>
        <v>0</v>
      </c>
      <c r="AJ51" s="695">
        <f t="shared" si="43"/>
        <v>0</v>
      </c>
      <c r="AK51" s="695">
        <f t="shared" si="43"/>
        <v>0</v>
      </c>
      <c r="AL51" s="695">
        <f t="shared" si="43"/>
        <v>0</v>
      </c>
      <c r="AM51" s="695">
        <f t="shared" si="43"/>
        <v>0</v>
      </c>
      <c r="AN51" s="695">
        <f t="shared" si="43"/>
        <v>0</v>
      </c>
      <c r="AO51" s="538">
        <f t="shared" si="43"/>
        <v>0</v>
      </c>
      <c r="AP51" s="444">
        <f t="shared" si="43"/>
        <v>7599839</v>
      </c>
      <c r="AQ51" s="443">
        <f t="shared" si="43"/>
        <v>5595777</v>
      </c>
      <c r="AR51" s="490">
        <f t="shared" si="43"/>
        <v>42400</v>
      </c>
      <c r="AS51" s="443">
        <f t="shared" si="43"/>
        <v>1905704</v>
      </c>
      <c r="AT51" s="443">
        <f t="shared" si="43"/>
        <v>55958</v>
      </c>
      <c r="AU51" s="443">
        <f t="shared" si="43"/>
        <v>0</v>
      </c>
      <c r="AV51" s="538">
        <f t="shared" si="43"/>
        <v>9.5106000000000002</v>
      </c>
      <c r="AW51" s="794">
        <f t="shared" si="43"/>
        <v>0</v>
      </c>
      <c r="AX51" s="791">
        <f t="shared" si="43"/>
        <v>0</v>
      </c>
      <c r="AY51" s="791">
        <f t="shared" si="43"/>
        <v>0</v>
      </c>
      <c r="AZ51" s="791">
        <f t="shared" si="43"/>
        <v>0</v>
      </c>
      <c r="BA51" s="791">
        <f t="shared" si="43"/>
        <v>0</v>
      </c>
      <c r="BB51" s="791">
        <f t="shared" si="43"/>
        <v>0</v>
      </c>
      <c r="BC51" s="788">
        <f t="shared" si="43"/>
        <v>0</v>
      </c>
    </row>
    <row r="52" spans="1:55" ht="14.1" customHeight="1" x14ac:dyDescent="0.2">
      <c r="A52" s="440">
        <v>15</v>
      </c>
      <c r="B52" s="452">
        <v>2436</v>
      </c>
      <c r="C52" s="453">
        <v>600079538</v>
      </c>
      <c r="D52" s="452">
        <v>72741546</v>
      </c>
      <c r="E52" s="451" t="s">
        <v>540</v>
      </c>
      <c r="F52" s="440">
        <v>3111</v>
      </c>
      <c r="G52" s="451" t="s">
        <v>275</v>
      </c>
      <c r="H52" s="436" t="s">
        <v>260</v>
      </c>
      <c r="I52" s="536">
        <v>8474344</v>
      </c>
      <c r="J52" s="14">
        <v>6236976</v>
      </c>
      <c r="K52" s="14">
        <v>50000</v>
      </c>
      <c r="L52" s="14">
        <v>2124998</v>
      </c>
      <c r="M52" s="14">
        <v>62370</v>
      </c>
      <c r="N52" s="14">
        <v>0</v>
      </c>
      <c r="O52" s="106">
        <v>10.645099999999999</v>
      </c>
      <c r="P52" s="579">
        <f t="shared" si="1"/>
        <v>50000</v>
      </c>
      <c r="Q52" s="434">
        <v>0</v>
      </c>
      <c r="R52" s="434">
        <v>0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2"/>
        <v>50000</v>
      </c>
      <c r="X52" s="434">
        <v>-50000</v>
      </c>
      <c r="Y52" s="434">
        <v>0</v>
      </c>
      <c r="Z52" s="434">
        <v>0</v>
      </c>
      <c r="AA52" s="434">
        <f t="shared" si="3"/>
        <v>-50000</v>
      </c>
      <c r="AB52" s="434">
        <f t="shared" si="4"/>
        <v>0</v>
      </c>
      <c r="AC52" s="435">
        <f t="shared" si="5"/>
        <v>0</v>
      </c>
      <c r="AD52" s="434">
        <v>0</v>
      </c>
      <c r="AE52" s="434">
        <f t="shared" si="6"/>
        <v>0</v>
      </c>
      <c r="AF52" s="435">
        <f t="shared" si="7"/>
        <v>500</v>
      </c>
      <c r="AG52" s="14">
        <v>0</v>
      </c>
      <c r="AH52" s="905">
        <f t="shared" si="8"/>
        <v>500</v>
      </c>
      <c r="AI52" s="870">
        <v>0</v>
      </c>
      <c r="AJ52" s="433">
        <v>0</v>
      </c>
      <c r="AK52" s="433">
        <v>0</v>
      </c>
      <c r="AL52" s="433">
        <v>0</v>
      </c>
      <c r="AM52" s="433">
        <v>0</v>
      </c>
      <c r="AN52" s="433">
        <v>0</v>
      </c>
      <c r="AO52" s="535">
        <f t="shared" si="9"/>
        <v>0</v>
      </c>
      <c r="AP52" s="854">
        <f>I52+AH52</f>
        <v>8474844</v>
      </c>
      <c r="AQ52" s="434">
        <f>J52+W52</f>
        <v>6286976</v>
      </c>
      <c r="AR52" s="434">
        <f t="shared" ref="AR52:AR53" si="44">K52+AA52</f>
        <v>0</v>
      </c>
      <c r="AS52" s="434">
        <f t="shared" ref="AS52:AU53" si="45">L52+AE52</f>
        <v>2124998</v>
      </c>
      <c r="AT52" s="434">
        <f t="shared" si="45"/>
        <v>62870</v>
      </c>
      <c r="AU52" s="512">
        <f t="shared" si="45"/>
        <v>0</v>
      </c>
      <c r="AV52" s="535">
        <f>O52+AO52</f>
        <v>10.645099999999999</v>
      </c>
      <c r="AW52" s="517">
        <f t="shared" si="11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985">
        <v>0</v>
      </c>
    </row>
    <row r="53" spans="1:55" ht="14.1" customHeight="1" x14ac:dyDescent="0.2">
      <c r="A53" s="440">
        <v>15</v>
      </c>
      <c r="B53" s="452">
        <v>2436</v>
      </c>
      <c r="C53" s="453">
        <v>600079538</v>
      </c>
      <c r="D53" s="452">
        <v>72741546</v>
      </c>
      <c r="E53" s="451" t="s">
        <v>540</v>
      </c>
      <c r="F53" s="440">
        <v>3111</v>
      </c>
      <c r="G53" s="454" t="s">
        <v>276</v>
      </c>
      <c r="H53" s="436" t="s">
        <v>261</v>
      </c>
      <c r="I53" s="536">
        <v>1337376</v>
      </c>
      <c r="J53" s="432">
        <v>992119</v>
      </c>
      <c r="K53" s="432">
        <v>0</v>
      </c>
      <c r="L53" s="14">
        <v>335336</v>
      </c>
      <c r="M53" s="14">
        <v>9921</v>
      </c>
      <c r="N53" s="14">
        <v>0</v>
      </c>
      <c r="O53" s="570">
        <v>2.5</v>
      </c>
      <c r="P53" s="579">
        <f t="shared" si="1"/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2"/>
        <v>0</v>
      </c>
      <c r="X53" s="434">
        <v>0</v>
      </c>
      <c r="Y53" s="434">
        <v>0</v>
      </c>
      <c r="Z53" s="434">
        <v>0</v>
      </c>
      <c r="AA53" s="434">
        <f t="shared" si="3"/>
        <v>0</v>
      </c>
      <c r="AB53" s="434">
        <f t="shared" si="4"/>
        <v>0</v>
      </c>
      <c r="AC53" s="435">
        <f t="shared" si="5"/>
        <v>0</v>
      </c>
      <c r="AD53" s="434">
        <v>0</v>
      </c>
      <c r="AE53" s="434">
        <f t="shared" si="6"/>
        <v>0</v>
      </c>
      <c r="AF53" s="435">
        <f t="shared" si="7"/>
        <v>0</v>
      </c>
      <c r="AG53" s="14">
        <v>0</v>
      </c>
      <c r="AH53" s="905">
        <f t="shared" si="8"/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9"/>
        <v>0</v>
      </c>
      <c r="AP53" s="854">
        <f>I53+AH53</f>
        <v>1337376</v>
      </c>
      <c r="AQ53" s="434">
        <f>J53+W53</f>
        <v>992119</v>
      </c>
      <c r="AR53" s="434">
        <f t="shared" si="44"/>
        <v>0</v>
      </c>
      <c r="AS53" s="434">
        <f t="shared" si="45"/>
        <v>335336</v>
      </c>
      <c r="AT53" s="434">
        <f t="shared" si="45"/>
        <v>9921</v>
      </c>
      <c r="AU53" s="512">
        <f t="shared" si="45"/>
        <v>0</v>
      </c>
      <c r="AV53" s="535">
        <f>O53+AO53</f>
        <v>2.5</v>
      </c>
      <c r="AW53" s="517">
        <f t="shared" si="11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985">
        <v>0</v>
      </c>
    </row>
    <row r="54" spans="1:55" ht="14.1" customHeight="1" x14ac:dyDescent="0.2">
      <c r="A54" s="450">
        <v>15</v>
      </c>
      <c r="B54" s="448">
        <v>2436</v>
      </c>
      <c r="C54" s="449">
        <v>600079538</v>
      </c>
      <c r="D54" s="448">
        <v>72741546</v>
      </c>
      <c r="E54" s="446" t="s">
        <v>541</v>
      </c>
      <c r="F54" s="450"/>
      <c r="G54" s="446"/>
      <c r="H54" s="445"/>
      <c r="I54" s="537">
        <v>9811720</v>
      </c>
      <c r="J54" s="444">
        <v>7229095</v>
      </c>
      <c r="K54" s="444">
        <v>50000</v>
      </c>
      <c r="L54" s="444">
        <v>2460334</v>
      </c>
      <c r="M54" s="444">
        <v>72291</v>
      </c>
      <c r="N54" s="444">
        <v>0</v>
      </c>
      <c r="O54" s="642">
        <v>13.145099999999999</v>
      </c>
      <c r="P54" s="537">
        <f t="shared" ref="P54:BC54" si="46">SUM(P52:P53)</f>
        <v>50000</v>
      </c>
      <c r="Q54" s="443">
        <f t="shared" si="46"/>
        <v>0</v>
      </c>
      <c r="R54" s="443">
        <f t="shared" si="46"/>
        <v>0</v>
      </c>
      <c r="S54" s="443">
        <f t="shared" si="46"/>
        <v>0</v>
      </c>
      <c r="T54" s="443">
        <f t="shared" si="46"/>
        <v>0</v>
      </c>
      <c r="U54" s="443">
        <f t="shared" si="46"/>
        <v>0</v>
      </c>
      <c r="V54" s="443">
        <f t="shared" si="46"/>
        <v>0</v>
      </c>
      <c r="W54" s="443">
        <f t="shared" si="46"/>
        <v>50000</v>
      </c>
      <c r="X54" s="443">
        <f t="shared" si="46"/>
        <v>-50000</v>
      </c>
      <c r="Y54" s="443">
        <f t="shared" si="46"/>
        <v>0</v>
      </c>
      <c r="Z54" s="443">
        <f t="shared" si="46"/>
        <v>0</v>
      </c>
      <c r="AA54" s="443">
        <f t="shared" si="46"/>
        <v>-50000</v>
      </c>
      <c r="AB54" s="443">
        <f t="shared" si="46"/>
        <v>0</v>
      </c>
      <c r="AC54" s="443">
        <f t="shared" si="46"/>
        <v>0</v>
      </c>
      <c r="AD54" s="443">
        <f t="shared" si="46"/>
        <v>0</v>
      </c>
      <c r="AE54" s="443">
        <f t="shared" si="46"/>
        <v>0</v>
      </c>
      <c r="AF54" s="443">
        <f t="shared" si="46"/>
        <v>500</v>
      </c>
      <c r="AG54" s="443">
        <f t="shared" si="46"/>
        <v>0</v>
      </c>
      <c r="AH54" s="948">
        <f t="shared" si="46"/>
        <v>500</v>
      </c>
      <c r="AI54" s="944">
        <f t="shared" si="46"/>
        <v>0</v>
      </c>
      <c r="AJ54" s="695">
        <f t="shared" si="46"/>
        <v>0</v>
      </c>
      <c r="AK54" s="695">
        <f t="shared" si="46"/>
        <v>0</v>
      </c>
      <c r="AL54" s="695">
        <f t="shared" si="46"/>
        <v>0</v>
      </c>
      <c r="AM54" s="695">
        <f t="shared" si="46"/>
        <v>0</v>
      </c>
      <c r="AN54" s="695">
        <f t="shared" si="46"/>
        <v>0</v>
      </c>
      <c r="AO54" s="538">
        <f t="shared" si="46"/>
        <v>0</v>
      </c>
      <c r="AP54" s="444">
        <f t="shared" si="46"/>
        <v>9812220</v>
      </c>
      <c r="AQ54" s="443">
        <f t="shared" si="46"/>
        <v>7279095</v>
      </c>
      <c r="AR54" s="490">
        <f t="shared" si="46"/>
        <v>0</v>
      </c>
      <c r="AS54" s="443">
        <f t="shared" si="46"/>
        <v>2460334</v>
      </c>
      <c r="AT54" s="443">
        <f t="shared" si="46"/>
        <v>72791</v>
      </c>
      <c r="AU54" s="443">
        <f t="shared" si="46"/>
        <v>0</v>
      </c>
      <c r="AV54" s="538">
        <f t="shared" si="46"/>
        <v>13.145099999999999</v>
      </c>
      <c r="AW54" s="794">
        <f t="shared" si="46"/>
        <v>0</v>
      </c>
      <c r="AX54" s="791">
        <f t="shared" si="46"/>
        <v>0</v>
      </c>
      <c r="AY54" s="791">
        <f t="shared" si="46"/>
        <v>0</v>
      </c>
      <c r="AZ54" s="791">
        <f t="shared" si="46"/>
        <v>0</v>
      </c>
      <c r="BA54" s="791">
        <f t="shared" si="46"/>
        <v>0</v>
      </c>
      <c r="BB54" s="791">
        <f t="shared" si="46"/>
        <v>0</v>
      </c>
      <c r="BC54" s="788">
        <f t="shared" si="46"/>
        <v>0</v>
      </c>
    </row>
    <row r="55" spans="1:55" ht="14.1" customHeight="1" x14ac:dyDescent="0.2">
      <c r="A55" s="440">
        <v>16</v>
      </c>
      <c r="B55" s="452">
        <v>2424</v>
      </c>
      <c r="C55" s="453">
        <v>600079147</v>
      </c>
      <c r="D55" s="452">
        <v>72741945</v>
      </c>
      <c r="E55" s="451" t="s">
        <v>542</v>
      </c>
      <c r="F55" s="440">
        <v>3111</v>
      </c>
      <c r="G55" s="451" t="s">
        <v>275</v>
      </c>
      <c r="H55" s="436" t="s">
        <v>260</v>
      </c>
      <c r="I55" s="536">
        <v>3155082</v>
      </c>
      <c r="J55" s="14">
        <v>2340565</v>
      </c>
      <c r="K55" s="14">
        <v>0</v>
      </c>
      <c r="L55" s="14">
        <v>791111</v>
      </c>
      <c r="M55" s="14">
        <v>23406</v>
      </c>
      <c r="N55" s="14">
        <v>0</v>
      </c>
      <c r="O55" s="106">
        <v>4</v>
      </c>
      <c r="P55" s="579">
        <f t="shared" si="1"/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2"/>
        <v>0</v>
      </c>
      <c r="X55" s="434">
        <v>0</v>
      </c>
      <c r="Y55" s="434">
        <v>0</v>
      </c>
      <c r="Z55" s="434">
        <v>0</v>
      </c>
      <c r="AA55" s="434">
        <f t="shared" si="3"/>
        <v>0</v>
      </c>
      <c r="AB55" s="434">
        <f t="shared" si="4"/>
        <v>0</v>
      </c>
      <c r="AC55" s="435">
        <f t="shared" si="5"/>
        <v>0</v>
      </c>
      <c r="AD55" s="434">
        <v>0</v>
      </c>
      <c r="AE55" s="434">
        <f t="shared" si="6"/>
        <v>0</v>
      </c>
      <c r="AF55" s="435">
        <f t="shared" si="7"/>
        <v>0</v>
      </c>
      <c r="AG55" s="14">
        <v>0</v>
      </c>
      <c r="AH55" s="905">
        <f t="shared" si="8"/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9"/>
        <v>0</v>
      </c>
      <c r="AP55" s="854">
        <f>I55+AH55</f>
        <v>3155082</v>
      </c>
      <c r="AQ55" s="434">
        <f>J55+W55</f>
        <v>2340565</v>
      </c>
      <c r="AR55" s="434">
        <f>K55+AA55</f>
        <v>0</v>
      </c>
      <c r="AS55" s="434">
        <f>L55+AE55</f>
        <v>791111</v>
      </c>
      <c r="AT55" s="434">
        <f>M55+AF55</f>
        <v>23406</v>
      </c>
      <c r="AU55" s="512">
        <f>N55+AG55</f>
        <v>0</v>
      </c>
      <c r="AV55" s="535">
        <f>O55+AO55</f>
        <v>4</v>
      </c>
      <c r="AW55" s="517">
        <f t="shared" si="11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985">
        <v>0</v>
      </c>
    </row>
    <row r="56" spans="1:55" ht="14.1" customHeight="1" x14ac:dyDescent="0.2">
      <c r="A56" s="450">
        <v>16</v>
      </c>
      <c r="B56" s="448">
        <v>2424</v>
      </c>
      <c r="C56" s="449">
        <v>600079147</v>
      </c>
      <c r="D56" s="448">
        <v>72741945</v>
      </c>
      <c r="E56" s="446" t="s">
        <v>543</v>
      </c>
      <c r="F56" s="450"/>
      <c r="G56" s="446"/>
      <c r="H56" s="445"/>
      <c r="I56" s="537">
        <v>3155082</v>
      </c>
      <c r="J56" s="444">
        <v>2340565</v>
      </c>
      <c r="K56" s="444">
        <v>0</v>
      </c>
      <c r="L56" s="444">
        <v>791111</v>
      </c>
      <c r="M56" s="444">
        <v>23406</v>
      </c>
      <c r="N56" s="444">
        <v>0</v>
      </c>
      <c r="O56" s="642">
        <v>4</v>
      </c>
      <c r="P56" s="537">
        <f t="shared" ref="P56:BC56" si="47">SUM(P55:P55)</f>
        <v>0</v>
      </c>
      <c r="Q56" s="443">
        <f t="shared" si="47"/>
        <v>0</v>
      </c>
      <c r="R56" s="443">
        <f t="shared" si="47"/>
        <v>0</v>
      </c>
      <c r="S56" s="443">
        <f t="shared" si="47"/>
        <v>0</v>
      </c>
      <c r="T56" s="443">
        <f t="shared" si="47"/>
        <v>0</v>
      </c>
      <c r="U56" s="443">
        <f t="shared" si="47"/>
        <v>0</v>
      </c>
      <c r="V56" s="443">
        <f t="shared" si="47"/>
        <v>0</v>
      </c>
      <c r="W56" s="443">
        <f t="shared" si="47"/>
        <v>0</v>
      </c>
      <c r="X56" s="443">
        <f t="shared" si="47"/>
        <v>0</v>
      </c>
      <c r="Y56" s="443">
        <f t="shared" si="47"/>
        <v>0</v>
      </c>
      <c r="Z56" s="443">
        <f t="shared" si="47"/>
        <v>0</v>
      </c>
      <c r="AA56" s="443">
        <f t="shared" si="47"/>
        <v>0</v>
      </c>
      <c r="AB56" s="443">
        <f t="shared" si="47"/>
        <v>0</v>
      </c>
      <c r="AC56" s="443">
        <f t="shared" si="47"/>
        <v>0</v>
      </c>
      <c r="AD56" s="443">
        <f t="shared" si="47"/>
        <v>0</v>
      </c>
      <c r="AE56" s="443">
        <f t="shared" si="47"/>
        <v>0</v>
      </c>
      <c r="AF56" s="443">
        <f t="shared" si="47"/>
        <v>0</v>
      </c>
      <c r="AG56" s="443">
        <f t="shared" si="47"/>
        <v>0</v>
      </c>
      <c r="AH56" s="948">
        <f t="shared" si="47"/>
        <v>0</v>
      </c>
      <c r="AI56" s="944">
        <f t="shared" si="47"/>
        <v>0</v>
      </c>
      <c r="AJ56" s="695">
        <f t="shared" si="47"/>
        <v>0</v>
      </c>
      <c r="AK56" s="695">
        <f t="shared" si="47"/>
        <v>0</v>
      </c>
      <c r="AL56" s="695">
        <f t="shared" si="47"/>
        <v>0</v>
      </c>
      <c r="AM56" s="695">
        <f t="shared" si="47"/>
        <v>0</v>
      </c>
      <c r="AN56" s="695">
        <f t="shared" si="47"/>
        <v>0</v>
      </c>
      <c r="AO56" s="538">
        <f t="shared" si="47"/>
        <v>0</v>
      </c>
      <c r="AP56" s="444">
        <f t="shared" si="47"/>
        <v>3155082</v>
      </c>
      <c r="AQ56" s="443">
        <f t="shared" si="47"/>
        <v>2340565</v>
      </c>
      <c r="AR56" s="490">
        <f t="shared" si="47"/>
        <v>0</v>
      </c>
      <c r="AS56" s="443">
        <f t="shared" si="47"/>
        <v>791111</v>
      </c>
      <c r="AT56" s="443">
        <f t="shared" si="47"/>
        <v>23406</v>
      </c>
      <c r="AU56" s="443">
        <f t="shared" si="47"/>
        <v>0</v>
      </c>
      <c r="AV56" s="538">
        <f t="shared" si="47"/>
        <v>4</v>
      </c>
      <c r="AW56" s="794">
        <f t="shared" si="47"/>
        <v>0</v>
      </c>
      <c r="AX56" s="791">
        <f t="shared" si="47"/>
        <v>0</v>
      </c>
      <c r="AY56" s="791">
        <f t="shared" si="47"/>
        <v>0</v>
      </c>
      <c r="AZ56" s="791">
        <f t="shared" si="47"/>
        <v>0</v>
      </c>
      <c r="BA56" s="791">
        <f t="shared" si="47"/>
        <v>0</v>
      </c>
      <c r="BB56" s="791">
        <f t="shared" si="47"/>
        <v>0</v>
      </c>
      <c r="BC56" s="788">
        <f t="shared" si="47"/>
        <v>0</v>
      </c>
    </row>
    <row r="57" spans="1:55" ht="14.1" customHeight="1" x14ac:dyDescent="0.2">
      <c r="A57" s="440">
        <v>17</v>
      </c>
      <c r="B57" s="452">
        <v>2417</v>
      </c>
      <c r="C57" s="453">
        <v>600079562</v>
      </c>
      <c r="D57" s="452">
        <v>72742810</v>
      </c>
      <c r="E57" s="451" t="s">
        <v>544</v>
      </c>
      <c r="F57" s="440">
        <v>3111</v>
      </c>
      <c r="G57" s="451" t="s">
        <v>275</v>
      </c>
      <c r="H57" s="436" t="s">
        <v>260</v>
      </c>
      <c r="I57" s="536">
        <v>17277887</v>
      </c>
      <c r="J57" s="14">
        <v>12817424</v>
      </c>
      <c r="K57" s="14">
        <v>0</v>
      </c>
      <c r="L57" s="14">
        <v>4332289</v>
      </c>
      <c r="M57" s="14">
        <v>128174</v>
      </c>
      <c r="N57" s="14">
        <v>0</v>
      </c>
      <c r="O57" s="106">
        <v>21</v>
      </c>
      <c r="P57" s="579">
        <f t="shared" si="1"/>
        <v>0</v>
      </c>
      <c r="Q57" s="434">
        <v>0</v>
      </c>
      <c r="R57" s="434">
        <v>0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2"/>
        <v>0</v>
      </c>
      <c r="X57" s="434">
        <v>0</v>
      </c>
      <c r="Y57" s="434">
        <v>0</v>
      </c>
      <c r="Z57" s="434">
        <v>0</v>
      </c>
      <c r="AA57" s="434">
        <f t="shared" si="3"/>
        <v>0</v>
      </c>
      <c r="AB57" s="434">
        <f t="shared" si="4"/>
        <v>0</v>
      </c>
      <c r="AC57" s="435">
        <f t="shared" si="5"/>
        <v>0</v>
      </c>
      <c r="AD57" s="434">
        <v>0</v>
      </c>
      <c r="AE57" s="434">
        <f t="shared" si="6"/>
        <v>0</v>
      </c>
      <c r="AF57" s="435">
        <f t="shared" si="7"/>
        <v>0</v>
      </c>
      <c r="AG57" s="14">
        <v>0</v>
      </c>
      <c r="AH57" s="905">
        <f t="shared" si="8"/>
        <v>0</v>
      </c>
      <c r="AI57" s="870">
        <v>0</v>
      </c>
      <c r="AJ57" s="433">
        <v>0</v>
      </c>
      <c r="AK57" s="433">
        <v>0</v>
      </c>
      <c r="AL57" s="433">
        <v>0</v>
      </c>
      <c r="AM57" s="433">
        <v>0</v>
      </c>
      <c r="AN57" s="433">
        <v>0</v>
      </c>
      <c r="AO57" s="535">
        <f t="shared" si="9"/>
        <v>0</v>
      </c>
      <c r="AP57" s="854">
        <f>I57+AH57</f>
        <v>17277887</v>
      </c>
      <c r="AQ57" s="434">
        <f>J57+W57</f>
        <v>12817424</v>
      </c>
      <c r="AR57" s="434">
        <f t="shared" ref="AR57:AR59" si="48">K57+AA57</f>
        <v>0</v>
      </c>
      <c r="AS57" s="434">
        <f>L57+AE57</f>
        <v>4332289</v>
      </c>
      <c r="AT57" s="434">
        <f t="shared" ref="AT57:AU59" si="49">M57+AF57</f>
        <v>128174</v>
      </c>
      <c r="AU57" s="512">
        <f t="shared" si="49"/>
        <v>0</v>
      </c>
      <c r="AV57" s="535">
        <f>O57+AO57</f>
        <v>21</v>
      </c>
      <c r="AW57" s="517">
        <f t="shared" si="11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985">
        <v>0</v>
      </c>
    </row>
    <row r="58" spans="1:55" ht="14.1" customHeight="1" x14ac:dyDescent="0.2">
      <c r="A58" s="440">
        <v>17</v>
      </c>
      <c r="B58" s="452">
        <v>2417</v>
      </c>
      <c r="C58" s="453">
        <v>600079562</v>
      </c>
      <c r="D58" s="452">
        <v>72742810</v>
      </c>
      <c r="E58" s="451" t="s">
        <v>544</v>
      </c>
      <c r="F58" s="440">
        <v>3111</v>
      </c>
      <c r="G58" s="28" t="s">
        <v>277</v>
      </c>
      <c r="H58" s="436" t="s">
        <v>260</v>
      </c>
      <c r="I58" s="536">
        <v>1922938</v>
      </c>
      <c r="J58" s="14">
        <v>1426512</v>
      </c>
      <c r="K58" s="14">
        <v>0</v>
      </c>
      <c r="L58" s="14">
        <v>482161</v>
      </c>
      <c r="M58" s="14">
        <v>14265</v>
      </c>
      <c r="N58" s="14">
        <v>0</v>
      </c>
      <c r="O58" s="106">
        <v>4</v>
      </c>
      <c r="P58" s="579">
        <f t="shared" si="1"/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2"/>
        <v>0</v>
      </c>
      <c r="X58" s="434">
        <v>0</v>
      </c>
      <c r="Y58" s="434">
        <v>0</v>
      </c>
      <c r="Z58" s="434">
        <v>0</v>
      </c>
      <c r="AA58" s="434">
        <f t="shared" si="3"/>
        <v>0</v>
      </c>
      <c r="AB58" s="434">
        <f t="shared" si="4"/>
        <v>0</v>
      </c>
      <c r="AC58" s="435">
        <f t="shared" si="5"/>
        <v>0</v>
      </c>
      <c r="AD58" s="434">
        <v>0</v>
      </c>
      <c r="AE58" s="434">
        <f t="shared" si="6"/>
        <v>0</v>
      </c>
      <c r="AF58" s="435">
        <f t="shared" si="7"/>
        <v>0</v>
      </c>
      <c r="AG58" s="14">
        <v>0</v>
      </c>
      <c r="AH58" s="905">
        <f t="shared" si="8"/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9"/>
        <v>0</v>
      </c>
      <c r="AP58" s="854">
        <f>I58+AH58</f>
        <v>1922938</v>
      </c>
      <c r="AQ58" s="434">
        <f>J58+W58</f>
        <v>1426512</v>
      </c>
      <c r="AR58" s="434">
        <f t="shared" si="48"/>
        <v>0</v>
      </c>
      <c r="AS58" s="434">
        <f>L58+AE58</f>
        <v>482161</v>
      </c>
      <c r="AT58" s="434">
        <f t="shared" si="49"/>
        <v>14265</v>
      </c>
      <c r="AU58" s="512">
        <f t="shared" si="49"/>
        <v>0</v>
      </c>
      <c r="AV58" s="535">
        <f>O58+AO58</f>
        <v>4</v>
      </c>
      <c r="AW58" s="517">
        <f t="shared" si="11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985">
        <v>0</v>
      </c>
    </row>
    <row r="59" spans="1:55" ht="14.1" customHeight="1" x14ac:dyDescent="0.2">
      <c r="A59" s="440">
        <v>17</v>
      </c>
      <c r="B59" s="452">
        <v>2417</v>
      </c>
      <c r="C59" s="453">
        <v>600079562</v>
      </c>
      <c r="D59" s="452">
        <v>72742810</v>
      </c>
      <c r="E59" s="451" t="s">
        <v>544</v>
      </c>
      <c r="F59" s="440">
        <v>3111</v>
      </c>
      <c r="G59" s="28" t="s">
        <v>276</v>
      </c>
      <c r="H59" s="436" t="s">
        <v>261</v>
      </c>
      <c r="I59" s="536">
        <v>0</v>
      </c>
      <c r="J59" s="432">
        <v>0</v>
      </c>
      <c r="K59" s="432">
        <v>0</v>
      </c>
      <c r="L59" s="14">
        <v>0</v>
      </c>
      <c r="M59" s="14">
        <v>0</v>
      </c>
      <c r="N59" s="14">
        <v>0</v>
      </c>
      <c r="O59" s="570">
        <v>0</v>
      </c>
      <c r="P59" s="579">
        <f t="shared" si="1"/>
        <v>0</v>
      </c>
      <c r="Q59" s="434">
        <v>0</v>
      </c>
      <c r="R59" s="434">
        <v>132282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2"/>
        <v>132282</v>
      </c>
      <c r="X59" s="434">
        <v>0</v>
      </c>
      <c r="Y59" s="434">
        <v>0</v>
      </c>
      <c r="Z59" s="434">
        <v>0</v>
      </c>
      <c r="AA59" s="434">
        <f t="shared" si="3"/>
        <v>0</v>
      </c>
      <c r="AB59" s="434">
        <f t="shared" si="4"/>
        <v>132282</v>
      </c>
      <c r="AC59" s="435">
        <f t="shared" si="5"/>
        <v>44711</v>
      </c>
      <c r="AD59" s="434">
        <v>0</v>
      </c>
      <c r="AE59" s="434">
        <f t="shared" si="6"/>
        <v>44711</v>
      </c>
      <c r="AF59" s="435">
        <f t="shared" si="7"/>
        <v>1323</v>
      </c>
      <c r="AG59" s="14">
        <v>0</v>
      </c>
      <c r="AH59" s="905">
        <f t="shared" si="8"/>
        <v>178316</v>
      </c>
      <c r="AI59" s="870">
        <v>0</v>
      </c>
      <c r="AJ59" s="433">
        <v>0.33</v>
      </c>
      <c r="AK59" s="433">
        <v>0</v>
      </c>
      <c r="AL59" s="433">
        <v>0</v>
      </c>
      <c r="AM59" s="433">
        <v>0</v>
      </c>
      <c r="AN59" s="433">
        <v>0</v>
      </c>
      <c r="AO59" s="535">
        <f t="shared" si="9"/>
        <v>0.33</v>
      </c>
      <c r="AP59" s="854">
        <f>I59+AH59</f>
        <v>178316</v>
      </c>
      <c r="AQ59" s="434">
        <f>J59+W59</f>
        <v>132282</v>
      </c>
      <c r="AR59" s="434">
        <f t="shared" si="48"/>
        <v>0</v>
      </c>
      <c r="AS59" s="434">
        <f>L59+AE59</f>
        <v>44711</v>
      </c>
      <c r="AT59" s="434">
        <f t="shared" si="49"/>
        <v>1323</v>
      </c>
      <c r="AU59" s="512">
        <f t="shared" si="49"/>
        <v>0</v>
      </c>
      <c r="AV59" s="535">
        <f>O59+AO59</f>
        <v>0.33</v>
      </c>
      <c r="AW59" s="517">
        <f t="shared" si="11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985">
        <v>0</v>
      </c>
    </row>
    <row r="60" spans="1:55" ht="14.1" customHeight="1" x14ac:dyDescent="0.2">
      <c r="A60" s="450">
        <v>17</v>
      </c>
      <c r="B60" s="448">
        <v>2417</v>
      </c>
      <c r="C60" s="449">
        <v>600079562</v>
      </c>
      <c r="D60" s="448">
        <v>72742810</v>
      </c>
      <c r="E60" s="446" t="s">
        <v>545</v>
      </c>
      <c r="F60" s="450"/>
      <c r="G60" s="446"/>
      <c r="H60" s="445"/>
      <c r="I60" s="537">
        <v>19200825</v>
      </c>
      <c r="J60" s="444">
        <v>14243936</v>
      </c>
      <c r="K60" s="444">
        <v>0</v>
      </c>
      <c r="L60" s="444">
        <v>4814450</v>
      </c>
      <c r="M60" s="444">
        <v>142439</v>
      </c>
      <c r="N60" s="444">
        <v>0</v>
      </c>
      <c r="O60" s="642">
        <v>25</v>
      </c>
      <c r="P60" s="537">
        <f t="shared" ref="P60:BC60" si="50">SUM(P57:P59)</f>
        <v>0</v>
      </c>
      <c r="Q60" s="443">
        <f t="shared" si="50"/>
        <v>0</v>
      </c>
      <c r="R60" s="443">
        <f t="shared" si="50"/>
        <v>132282</v>
      </c>
      <c r="S60" s="443">
        <f t="shared" si="50"/>
        <v>0</v>
      </c>
      <c r="T60" s="443">
        <f t="shared" si="50"/>
        <v>0</v>
      </c>
      <c r="U60" s="443">
        <f t="shared" si="50"/>
        <v>0</v>
      </c>
      <c r="V60" s="443">
        <f t="shared" si="50"/>
        <v>0</v>
      </c>
      <c r="W60" s="443">
        <f t="shared" si="50"/>
        <v>132282</v>
      </c>
      <c r="X60" s="443">
        <f t="shared" si="50"/>
        <v>0</v>
      </c>
      <c r="Y60" s="443">
        <f t="shared" si="50"/>
        <v>0</v>
      </c>
      <c r="Z60" s="443">
        <f t="shared" si="50"/>
        <v>0</v>
      </c>
      <c r="AA60" s="443">
        <f t="shared" si="50"/>
        <v>0</v>
      </c>
      <c r="AB60" s="443">
        <f t="shared" si="50"/>
        <v>132282</v>
      </c>
      <c r="AC60" s="443">
        <f t="shared" si="50"/>
        <v>44711</v>
      </c>
      <c r="AD60" s="443">
        <f t="shared" si="50"/>
        <v>0</v>
      </c>
      <c r="AE60" s="443">
        <f t="shared" si="50"/>
        <v>44711</v>
      </c>
      <c r="AF60" s="443">
        <f t="shared" si="50"/>
        <v>1323</v>
      </c>
      <c r="AG60" s="443">
        <f t="shared" si="50"/>
        <v>0</v>
      </c>
      <c r="AH60" s="948">
        <f t="shared" si="50"/>
        <v>178316</v>
      </c>
      <c r="AI60" s="944">
        <f t="shared" si="50"/>
        <v>0</v>
      </c>
      <c r="AJ60" s="695">
        <f t="shared" si="50"/>
        <v>0.33</v>
      </c>
      <c r="AK60" s="695">
        <f t="shared" si="50"/>
        <v>0</v>
      </c>
      <c r="AL60" s="695">
        <f t="shared" si="50"/>
        <v>0</v>
      </c>
      <c r="AM60" s="695">
        <f t="shared" si="50"/>
        <v>0</v>
      </c>
      <c r="AN60" s="695">
        <f t="shared" si="50"/>
        <v>0</v>
      </c>
      <c r="AO60" s="538">
        <f t="shared" si="50"/>
        <v>0.33</v>
      </c>
      <c r="AP60" s="444">
        <f t="shared" si="50"/>
        <v>19379141</v>
      </c>
      <c r="AQ60" s="443">
        <f t="shared" si="50"/>
        <v>14376218</v>
      </c>
      <c r="AR60" s="490">
        <f t="shared" si="50"/>
        <v>0</v>
      </c>
      <c r="AS60" s="443">
        <f t="shared" si="50"/>
        <v>4859161</v>
      </c>
      <c r="AT60" s="443">
        <f t="shared" si="50"/>
        <v>143762</v>
      </c>
      <c r="AU60" s="443">
        <f t="shared" si="50"/>
        <v>0</v>
      </c>
      <c r="AV60" s="538">
        <f t="shared" si="50"/>
        <v>25.33</v>
      </c>
      <c r="AW60" s="794">
        <f t="shared" si="50"/>
        <v>0</v>
      </c>
      <c r="AX60" s="791">
        <f t="shared" si="50"/>
        <v>0</v>
      </c>
      <c r="AY60" s="791">
        <f t="shared" si="50"/>
        <v>0</v>
      </c>
      <c r="AZ60" s="791">
        <f t="shared" si="50"/>
        <v>0</v>
      </c>
      <c r="BA60" s="791">
        <f t="shared" si="50"/>
        <v>0</v>
      </c>
      <c r="BB60" s="791">
        <f t="shared" si="50"/>
        <v>0</v>
      </c>
      <c r="BC60" s="788">
        <f t="shared" si="50"/>
        <v>0</v>
      </c>
    </row>
    <row r="61" spans="1:55" ht="14.1" customHeight="1" x14ac:dyDescent="0.2">
      <c r="A61" s="440">
        <v>18</v>
      </c>
      <c r="B61" s="452">
        <v>2416</v>
      </c>
      <c r="C61" s="453">
        <v>600079571</v>
      </c>
      <c r="D61" s="452">
        <v>72742895</v>
      </c>
      <c r="E61" s="451" t="s">
        <v>546</v>
      </c>
      <c r="F61" s="440">
        <v>3111</v>
      </c>
      <c r="G61" s="451" t="s">
        <v>275</v>
      </c>
      <c r="H61" s="436" t="s">
        <v>260</v>
      </c>
      <c r="I61" s="536">
        <v>5308189</v>
      </c>
      <c r="J61" s="14">
        <v>3937826</v>
      </c>
      <c r="K61" s="14">
        <v>0</v>
      </c>
      <c r="L61" s="14">
        <v>1330985</v>
      </c>
      <c r="M61" s="14">
        <v>39378</v>
      </c>
      <c r="N61" s="14">
        <v>0</v>
      </c>
      <c r="O61" s="106">
        <v>6.5644999999999998</v>
      </c>
      <c r="P61" s="579">
        <f t="shared" si="1"/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2"/>
        <v>0</v>
      </c>
      <c r="X61" s="434">
        <v>0</v>
      </c>
      <c r="Y61" s="434">
        <v>0</v>
      </c>
      <c r="Z61" s="434">
        <v>0</v>
      </c>
      <c r="AA61" s="434">
        <f t="shared" si="3"/>
        <v>0</v>
      </c>
      <c r="AB61" s="434">
        <f t="shared" si="4"/>
        <v>0</v>
      </c>
      <c r="AC61" s="435">
        <f t="shared" si="5"/>
        <v>0</v>
      </c>
      <c r="AD61" s="434">
        <v>0</v>
      </c>
      <c r="AE61" s="434">
        <f t="shared" si="6"/>
        <v>0</v>
      </c>
      <c r="AF61" s="435">
        <f t="shared" si="7"/>
        <v>0</v>
      </c>
      <c r="AG61" s="14">
        <v>0</v>
      </c>
      <c r="AH61" s="905">
        <f t="shared" si="8"/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 t="shared" si="9"/>
        <v>0</v>
      </c>
      <c r="AP61" s="854">
        <f>I61+AH61</f>
        <v>5308189</v>
      </c>
      <c r="AQ61" s="434">
        <f>J61+W61</f>
        <v>3937826</v>
      </c>
      <c r="AR61" s="434">
        <f t="shared" ref="AR61:AR62" si="51">K61+AA61</f>
        <v>0</v>
      </c>
      <c r="AS61" s="434">
        <f t="shared" ref="AS61:AU62" si="52">L61+AE61</f>
        <v>1330985</v>
      </c>
      <c r="AT61" s="434">
        <f t="shared" si="52"/>
        <v>39378</v>
      </c>
      <c r="AU61" s="512">
        <f t="shared" si="52"/>
        <v>0</v>
      </c>
      <c r="AV61" s="535">
        <f>O61+AO61</f>
        <v>6.5644999999999998</v>
      </c>
      <c r="AW61" s="517">
        <f t="shared" si="11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985">
        <v>0</v>
      </c>
    </row>
    <row r="62" spans="1:55" ht="14.1" customHeight="1" x14ac:dyDescent="0.2">
      <c r="A62" s="440">
        <v>18</v>
      </c>
      <c r="B62" s="452">
        <v>2416</v>
      </c>
      <c r="C62" s="453">
        <v>600079571</v>
      </c>
      <c r="D62" s="452">
        <v>72742895</v>
      </c>
      <c r="E62" s="451" t="s">
        <v>546</v>
      </c>
      <c r="F62" s="440">
        <v>3111</v>
      </c>
      <c r="G62" s="28" t="s">
        <v>277</v>
      </c>
      <c r="H62" s="436" t="s">
        <v>260</v>
      </c>
      <c r="I62" s="536">
        <v>967181</v>
      </c>
      <c r="J62" s="14">
        <v>717493</v>
      </c>
      <c r="K62" s="14">
        <v>0</v>
      </c>
      <c r="L62" s="14">
        <v>242513</v>
      </c>
      <c r="M62" s="14">
        <v>7175</v>
      </c>
      <c r="N62" s="14">
        <v>0</v>
      </c>
      <c r="O62" s="106">
        <v>1.9</v>
      </c>
      <c r="P62" s="579">
        <f t="shared" si="1"/>
        <v>0</v>
      </c>
      <c r="Q62" s="434">
        <v>0</v>
      </c>
      <c r="R62" s="434">
        <v>0</v>
      </c>
      <c r="S62" s="434">
        <v>0</v>
      </c>
      <c r="T62" s="434">
        <v>0</v>
      </c>
      <c r="U62" s="434">
        <v>0</v>
      </c>
      <c r="V62" s="434">
        <v>0</v>
      </c>
      <c r="W62" s="434">
        <f t="shared" si="2"/>
        <v>0</v>
      </c>
      <c r="X62" s="434">
        <v>0</v>
      </c>
      <c r="Y62" s="434">
        <v>0</v>
      </c>
      <c r="Z62" s="434">
        <v>0</v>
      </c>
      <c r="AA62" s="434">
        <f t="shared" si="3"/>
        <v>0</v>
      </c>
      <c r="AB62" s="434">
        <f t="shared" si="4"/>
        <v>0</v>
      </c>
      <c r="AC62" s="435">
        <f t="shared" si="5"/>
        <v>0</v>
      </c>
      <c r="AD62" s="434">
        <v>0</v>
      </c>
      <c r="AE62" s="434">
        <f t="shared" si="6"/>
        <v>0</v>
      </c>
      <c r="AF62" s="435">
        <f t="shared" si="7"/>
        <v>0</v>
      </c>
      <c r="AG62" s="14">
        <v>0</v>
      </c>
      <c r="AH62" s="905">
        <f t="shared" si="8"/>
        <v>0</v>
      </c>
      <c r="AI62" s="870">
        <v>0</v>
      </c>
      <c r="AJ62" s="433">
        <v>0</v>
      </c>
      <c r="AK62" s="433">
        <v>0</v>
      </c>
      <c r="AL62" s="433">
        <v>0</v>
      </c>
      <c r="AM62" s="433">
        <v>0</v>
      </c>
      <c r="AN62" s="433">
        <v>0</v>
      </c>
      <c r="AO62" s="535">
        <f t="shared" si="9"/>
        <v>0</v>
      </c>
      <c r="AP62" s="854">
        <f>I62+AH62</f>
        <v>967181</v>
      </c>
      <c r="AQ62" s="434">
        <f>J62+W62</f>
        <v>717493</v>
      </c>
      <c r="AR62" s="434">
        <f t="shared" si="51"/>
        <v>0</v>
      </c>
      <c r="AS62" s="434">
        <f t="shared" si="52"/>
        <v>242513</v>
      </c>
      <c r="AT62" s="434">
        <f t="shared" si="52"/>
        <v>7175</v>
      </c>
      <c r="AU62" s="512">
        <f t="shared" si="52"/>
        <v>0</v>
      </c>
      <c r="AV62" s="535">
        <f>O62+AO62</f>
        <v>1.9</v>
      </c>
      <c r="AW62" s="517">
        <f t="shared" si="11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985">
        <v>0</v>
      </c>
    </row>
    <row r="63" spans="1:55" ht="14.1" customHeight="1" x14ac:dyDescent="0.2">
      <c r="A63" s="450">
        <v>18</v>
      </c>
      <c r="B63" s="448">
        <v>2416</v>
      </c>
      <c r="C63" s="449">
        <v>600079571</v>
      </c>
      <c r="D63" s="448">
        <v>72742895</v>
      </c>
      <c r="E63" s="446" t="s">
        <v>547</v>
      </c>
      <c r="F63" s="450"/>
      <c r="G63" s="446"/>
      <c r="H63" s="445"/>
      <c r="I63" s="537">
        <v>6275370</v>
      </c>
      <c r="J63" s="444">
        <v>4655319</v>
      </c>
      <c r="K63" s="444">
        <v>0</v>
      </c>
      <c r="L63" s="444">
        <v>1573498</v>
      </c>
      <c r="M63" s="444">
        <v>46553</v>
      </c>
      <c r="N63" s="444">
        <v>0</v>
      </c>
      <c r="O63" s="642">
        <v>8.4644999999999992</v>
      </c>
      <c r="P63" s="537">
        <f t="shared" ref="P63:BC63" si="53">SUM(P61:P62)</f>
        <v>0</v>
      </c>
      <c r="Q63" s="443">
        <f t="shared" si="53"/>
        <v>0</v>
      </c>
      <c r="R63" s="443">
        <f t="shared" si="53"/>
        <v>0</v>
      </c>
      <c r="S63" s="443">
        <f t="shared" si="53"/>
        <v>0</v>
      </c>
      <c r="T63" s="443">
        <f t="shared" si="53"/>
        <v>0</v>
      </c>
      <c r="U63" s="443">
        <f t="shared" si="53"/>
        <v>0</v>
      </c>
      <c r="V63" s="443">
        <f t="shared" si="53"/>
        <v>0</v>
      </c>
      <c r="W63" s="443">
        <f t="shared" si="53"/>
        <v>0</v>
      </c>
      <c r="X63" s="443">
        <f t="shared" si="53"/>
        <v>0</v>
      </c>
      <c r="Y63" s="443">
        <f t="shared" si="53"/>
        <v>0</v>
      </c>
      <c r="Z63" s="443">
        <f t="shared" si="53"/>
        <v>0</v>
      </c>
      <c r="AA63" s="443">
        <f t="shared" si="53"/>
        <v>0</v>
      </c>
      <c r="AB63" s="443">
        <f t="shared" si="53"/>
        <v>0</v>
      </c>
      <c r="AC63" s="443">
        <f t="shared" si="53"/>
        <v>0</v>
      </c>
      <c r="AD63" s="443">
        <f t="shared" si="53"/>
        <v>0</v>
      </c>
      <c r="AE63" s="443">
        <f t="shared" si="53"/>
        <v>0</v>
      </c>
      <c r="AF63" s="443">
        <f t="shared" si="53"/>
        <v>0</v>
      </c>
      <c r="AG63" s="443">
        <f t="shared" si="53"/>
        <v>0</v>
      </c>
      <c r="AH63" s="948">
        <f t="shared" si="53"/>
        <v>0</v>
      </c>
      <c r="AI63" s="944">
        <f t="shared" si="53"/>
        <v>0</v>
      </c>
      <c r="AJ63" s="695">
        <f t="shared" si="53"/>
        <v>0</v>
      </c>
      <c r="AK63" s="695">
        <f t="shared" si="53"/>
        <v>0</v>
      </c>
      <c r="AL63" s="695">
        <f t="shared" si="53"/>
        <v>0</v>
      </c>
      <c r="AM63" s="695">
        <f t="shared" si="53"/>
        <v>0</v>
      </c>
      <c r="AN63" s="695">
        <f t="shared" si="53"/>
        <v>0</v>
      </c>
      <c r="AO63" s="538">
        <f t="shared" si="53"/>
        <v>0</v>
      </c>
      <c r="AP63" s="444">
        <f t="shared" si="53"/>
        <v>6275370</v>
      </c>
      <c r="AQ63" s="443">
        <f t="shared" si="53"/>
        <v>4655319</v>
      </c>
      <c r="AR63" s="490">
        <f t="shared" si="53"/>
        <v>0</v>
      </c>
      <c r="AS63" s="443">
        <f t="shared" si="53"/>
        <v>1573498</v>
      </c>
      <c r="AT63" s="443">
        <f t="shared" si="53"/>
        <v>46553</v>
      </c>
      <c r="AU63" s="443">
        <f t="shared" si="53"/>
        <v>0</v>
      </c>
      <c r="AV63" s="538">
        <f t="shared" si="53"/>
        <v>8.4644999999999992</v>
      </c>
      <c r="AW63" s="794">
        <f t="shared" si="53"/>
        <v>0</v>
      </c>
      <c r="AX63" s="791">
        <f t="shared" si="53"/>
        <v>0</v>
      </c>
      <c r="AY63" s="791">
        <f t="shared" si="53"/>
        <v>0</v>
      </c>
      <c r="AZ63" s="791">
        <f t="shared" si="53"/>
        <v>0</v>
      </c>
      <c r="BA63" s="791">
        <f t="shared" si="53"/>
        <v>0</v>
      </c>
      <c r="BB63" s="791">
        <f t="shared" si="53"/>
        <v>0</v>
      </c>
      <c r="BC63" s="788">
        <f t="shared" si="53"/>
        <v>0</v>
      </c>
    </row>
    <row r="64" spans="1:55" ht="14.1" customHeight="1" x14ac:dyDescent="0.2">
      <c r="A64" s="440">
        <v>19</v>
      </c>
      <c r="B64" s="452">
        <v>2421</v>
      </c>
      <c r="C64" s="453">
        <v>600079163</v>
      </c>
      <c r="D64" s="452">
        <v>72743301</v>
      </c>
      <c r="E64" s="451" t="s">
        <v>548</v>
      </c>
      <c r="F64" s="440">
        <v>3111</v>
      </c>
      <c r="G64" s="451" t="s">
        <v>275</v>
      </c>
      <c r="H64" s="436" t="s">
        <v>260</v>
      </c>
      <c r="I64" s="536">
        <v>10371380</v>
      </c>
      <c r="J64" s="14">
        <v>7693902</v>
      </c>
      <c r="K64" s="14">
        <v>0</v>
      </c>
      <c r="L64" s="14">
        <v>2600539</v>
      </c>
      <c r="M64" s="14">
        <v>76939</v>
      </c>
      <c r="N64" s="14">
        <v>0</v>
      </c>
      <c r="O64" s="106">
        <v>12.2532</v>
      </c>
      <c r="P64" s="579">
        <f t="shared" si="1"/>
        <v>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2"/>
        <v>0</v>
      </c>
      <c r="X64" s="434">
        <v>0</v>
      </c>
      <c r="Y64" s="434">
        <v>0</v>
      </c>
      <c r="Z64" s="434">
        <v>0</v>
      </c>
      <c r="AA64" s="434">
        <f t="shared" si="3"/>
        <v>0</v>
      </c>
      <c r="AB64" s="434">
        <f t="shared" si="4"/>
        <v>0</v>
      </c>
      <c r="AC64" s="435">
        <f t="shared" si="5"/>
        <v>0</v>
      </c>
      <c r="AD64" s="434">
        <v>0</v>
      </c>
      <c r="AE64" s="434">
        <f t="shared" si="6"/>
        <v>0</v>
      </c>
      <c r="AF64" s="435">
        <f t="shared" si="7"/>
        <v>0</v>
      </c>
      <c r="AG64" s="14">
        <v>0</v>
      </c>
      <c r="AH64" s="905">
        <f t="shared" si="8"/>
        <v>0</v>
      </c>
      <c r="AI64" s="870">
        <v>0</v>
      </c>
      <c r="AJ64" s="433">
        <v>0</v>
      </c>
      <c r="AK64" s="433">
        <v>0</v>
      </c>
      <c r="AL64" s="433">
        <v>0</v>
      </c>
      <c r="AM64" s="433">
        <v>0</v>
      </c>
      <c r="AN64" s="433">
        <v>0</v>
      </c>
      <c r="AO64" s="535">
        <f t="shared" si="9"/>
        <v>0</v>
      </c>
      <c r="AP64" s="854">
        <f>I64+AH64</f>
        <v>10371380</v>
      </c>
      <c r="AQ64" s="434">
        <f>J64+W64</f>
        <v>7693902</v>
      </c>
      <c r="AR64" s="434">
        <f t="shared" ref="AR64:AR65" si="54">K64+AA64</f>
        <v>0</v>
      </c>
      <c r="AS64" s="434">
        <f t="shared" ref="AS64:AU65" si="55">L64+AE64</f>
        <v>2600539</v>
      </c>
      <c r="AT64" s="434">
        <f t="shared" si="55"/>
        <v>76939</v>
      </c>
      <c r="AU64" s="512">
        <f t="shared" si="55"/>
        <v>0</v>
      </c>
      <c r="AV64" s="535">
        <f>O64+AO64</f>
        <v>12.2532</v>
      </c>
      <c r="AW64" s="517">
        <f t="shared" si="11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985">
        <v>0</v>
      </c>
    </row>
    <row r="65" spans="1:55" ht="14.1" customHeight="1" x14ac:dyDescent="0.2">
      <c r="A65" s="440">
        <v>19</v>
      </c>
      <c r="B65" s="452">
        <v>2421</v>
      </c>
      <c r="C65" s="453">
        <v>600079163</v>
      </c>
      <c r="D65" s="452">
        <v>72743301</v>
      </c>
      <c r="E65" s="451" t="s">
        <v>548</v>
      </c>
      <c r="F65" s="440">
        <v>3111</v>
      </c>
      <c r="G65" s="28" t="s">
        <v>276</v>
      </c>
      <c r="H65" s="436" t="s">
        <v>261</v>
      </c>
      <c r="I65" s="536">
        <v>1010466</v>
      </c>
      <c r="J65" s="432">
        <v>749604</v>
      </c>
      <c r="K65" s="432">
        <v>0</v>
      </c>
      <c r="L65" s="14">
        <v>253366</v>
      </c>
      <c r="M65" s="14">
        <v>7496</v>
      </c>
      <c r="N65" s="14">
        <v>0</v>
      </c>
      <c r="O65" s="570">
        <v>1.8900000000000001</v>
      </c>
      <c r="P65" s="579">
        <f t="shared" si="1"/>
        <v>0</v>
      </c>
      <c r="Q65" s="434">
        <v>0</v>
      </c>
      <c r="R65" s="434">
        <v>-117586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2"/>
        <v>-117586</v>
      </c>
      <c r="X65" s="434">
        <v>0</v>
      </c>
      <c r="Y65" s="434">
        <v>0</v>
      </c>
      <c r="Z65" s="434">
        <v>0</v>
      </c>
      <c r="AA65" s="434">
        <f t="shared" si="3"/>
        <v>0</v>
      </c>
      <c r="AB65" s="434">
        <f t="shared" si="4"/>
        <v>-117586</v>
      </c>
      <c r="AC65" s="435">
        <f t="shared" si="5"/>
        <v>-39744</v>
      </c>
      <c r="AD65" s="434">
        <v>0</v>
      </c>
      <c r="AE65" s="434">
        <f t="shared" si="6"/>
        <v>-39744</v>
      </c>
      <c r="AF65" s="435">
        <f t="shared" si="7"/>
        <v>-1176</v>
      </c>
      <c r="AG65" s="14">
        <v>0</v>
      </c>
      <c r="AH65" s="905">
        <f t="shared" si="8"/>
        <v>-158506</v>
      </c>
      <c r="AI65" s="870">
        <v>0</v>
      </c>
      <c r="AJ65" s="433">
        <v>-0.3</v>
      </c>
      <c r="AK65" s="433">
        <v>0</v>
      </c>
      <c r="AL65" s="433">
        <v>0</v>
      </c>
      <c r="AM65" s="433">
        <v>0</v>
      </c>
      <c r="AN65" s="433">
        <v>0</v>
      </c>
      <c r="AO65" s="535">
        <f t="shared" si="9"/>
        <v>-0.3</v>
      </c>
      <c r="AP65" s="854">
        <f>I65+AH65</f>
        <v>851960</v>
      </c>
      <c r="AQ65" s="434">
        <f>J65+W65</f>
        <v>632018</v>
      </c>
      <c r="AR65" s="434">
        <f t="shared" si="54"/>
        <v>0</v>
      </c>
      <c r="AS65" s="434">
        <f t="shared" si="55"/>
        <v>213622</v>
      </c>
      <c r="AT65" s="434">
        <f t="shared" si="55"/>
        <v>6320</v>
      </c>
      <c r="AU65" s="512">
        <f t="shared" si="55"/>
        <v>0</v>
      </c>
      <c r="AV65" s="535">
        <f>O65+AO65</f>
        <v>1.59</v>
      </c>
      <c r="AW65" s="517">
        <f t="shared" si="11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985">
        <v>0</v>
      </c>
    </row>
    <row r="66" spans="1:55" ht="14.1" customHeight="1" x14ac:dyDescent="0.2">
      <c r="A66" s="450">
        <v>19</v>
      </c>
      <c r="B66" s="448">
        <v>2421</v>
      </c>
      <c r="C66" s="449">
        <v>600079163</v>
      </c>
      <c r="D66" s="448">
        <v>72743301</v>
      </c>
      <c r="E66" s="446" t="s">
        <v>549</v>
      </c>
      <c r="F66" s="450"/>
      <c r="G66" s="446"/>
      <c r="H66" s="445"/>
      <c r="I66" s="537">
        <v>11381846</v>
      </c>
      <c r="J66" s="444">
        <v>8443506</v>
      </c>
      <c r="K66" s="444">
        <v>0</v>
      </c>
      <c r="L66" s="444">
        <v>2853905</v>
      </c>
      <c r="M66" s="444">
        <v>84435</v>
      </c>
      <c r="N66" s="444">
        <v>0</v>
      </c>
      <c r="O66" s="642">
        <v>14.1432</v>
      </c>
      <c r="P66" s="537">
        <f t="shared" ref="P66:BC66" si="56">SUM(P64:P65)</f>
        <v>0</v>
      </c>
      <c r="Q66" s="443">
        <f t="shared" si="56"/>
        <v>0</v>
      </c>
      <c r="R66" s="443">
        <f t="shared" si="56"/>
        <v>-117586</v>
      </c>
      <c r="S66" s="443">
        <f t="shared" si="56"/>
        <v>0</v>
      </c>
      <c r="T66" s="443">
        <f t="shared" si="56"/>
        <v>0</v>
      </c>
      <c r="U66" s="443">
        <f t="shared" si="56"/>
        <v>0</v>
      </c>
      <c r="V66" s="443">
        <f t="shared" si="56"/>
        <v>0</v>
      </c>
      <c r="W66" s="443">
        <f t="shared" si="56"/>
        <v>-117586</v>
      </c>
      <c r="X66" s="443">
        <f t="shared" si="56"/>
        <v>0</v>
      </c>
      <c r="Y66" s="443">
        <f t="shared" si="56"/>
        <v>0</v>
      </c>
      <c r="Z66" s="443">
        <f t="shared" si="56"/>
        <v>0</v>
      </c>
      <c r="AA66" s="443">
        <f t="shared" si="56"/>
        <v>0</v>
      </c>
      <c r="AB66" s="443">
        <f t="shared" si="56"/>
        <v>-117586</v>
      </c>
      <c r="AC66" s="443">
        <f t="shared" si="56"/>
        <v>-39744</v>
      </c>
      <c r="AD66" s="443">
        <f t="shared" si="56"/>
        <v>0</v>
      </c>
      <c r="AE66" s="443">
        <f t="shared" si="56"/>
        <v>-39744</v>
      </c>
      <c r="AF66" s="443">
        <f t="shared" si="56"/>
        <v>-1176</v>
      </c>
      <c r="AG66" s="443">
        <f t="shared" si="56"/>
        <v>0</v>
      </c>
      <c r="AH66" s="948">
        <f t="shared" si="56"/>
        <v>-158506</v>
      </c>
      <c r="AI66" s="944">
        <f t="shared" si="56"/>
        <v>0</v>
      </c>
      <c r="AJ66" s="695">
        <f t="shared" si="56"/>
        <v>-0.3</v>
      </c>
      <c r="AK66" s="695">
        <f t="shared" si="56"/>
        <v>0</v>
      </c>
      <c r="AL66" s="695">
        <f t="shared" si="56"/>
        <v>0</v>
      </c>
      <c r="AM66" s="695">
        <f t="shared" si="56"/>
        <v>0</v>
      </c>
      <c r="AN66" s="695">
        <f t="shared" si="56"/>
        <v>0</v>
      </c>
      <c r="AO66" s="538">
        <f t="shared" si="56"/>
        <v>-0.3</v>
      </c>
      <c r="AP66" s="444">
        <f t="shared" si="56"/>
        <v>11223340</v>
      </c>
      <c r="AQ66" s="443">
        <f t="shared" si="56"/>
        <v>8325920</v>
      </c>
      <c r="AR66" s="490">
        <f t="shared" si="56"/>
        <v>0</v>
      </c>
      <c r="AS66" s="443">
        <f t="shared" si="56"/>
        <v>2814161</v>
      </c>
      <c r="AT66" s="443">
        <f t="shared" si="56"/>
        <v>83259</v>
      </c>
      <c r="AU66" s="443">
        <f t="shared" si="56"/>
        <v>0</v>
      </c>
      <c r="AV66" s="538">
        <f t="shared" si="56"/>
        <v>13.8432</v>
      </c>
      <c r="AW66" s="794">
        <f t="shared" si="56"/>
        <v>0</v>
      </c>
      <c r="AX66" s="791">
        <f t="shared" si="56"/>
        <v>0</v>
      </c>
      <c r="AY66" s="791">
        <f t="shared" si="56"/>
        <v>0</v>
      </c>
      <c r="AZ66" s="791">
        <f t="shared" si="56"/>
        <v>0</v>
      </c>
      <c r="BA66" s="791">
        <f t="shared" si="56"/>
        <v>0</v>
      </c>
      <c r="BB66" s="791">
        <f t="shared" si="56"/>
        <v>0</v>
      </c>
      <c r="BC66" s="788">
        <f t="shared" si="56"/>
        <v>0</v>
      </c>
    </row>
    <row r="67" spans="1:55" ht="14.1" customHeight="1" x14ac:dyDescent="0.2">
      <c r="A67" s="440">
        <v>20</v>
      </c>
      <c r="B67" s="452">
        <v>2419</v>
      </c>
      <c r="C67" s="453">
        <v>600079171</v>
      </c>
      <c r="D67" s="452">
        <v>72742500</v>
      </c>
      <c r="E67" s="451" t="s">
        <v>550</v>
      </c>
      <c r="F67" s="440">
        <v>3111</v>
      </c>
      <c r="G67" s="451" t="s">
        <v>275</v>
      </c>
      <c r="H67" s="436" t="s">
        <v>260</v>
      </c>
      <c r="I67" s="536">
        <v>5156944</v>
      </c>
      <c r="J67" s="14">
        <v>3825626</v>
      </c>
      <c r="K67" s="14">
        <v>0</v>
      </c>
      <c r="L67" s="14">
        <v>1293062</v>
      </c>
      <c r="M67" s="14">
        <v>38256</v>
      </c>
      <c r="N67" s="14">
        <v>0</v>
      </c>
      <c r="O67" s="106">
        <v>6.2419000000000002</v>
      </c>
      <c r="P67" s="579">
        <f t="shared" si="1"/>
        <v>0</v>
      </c>
      <c r="Q67" s="434">
        <v>0</v>
      </c>
      <c r="R67" s="434">
        <v>0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2"/>
        <v>0</v>
      </c>
      <c r="X67" s="434">
        <v>0</v>
      </c>
      <c r="Y67" s="434">
        <v>0</v>
      </c>
      <c r="Z67" s="434">
        <v>0</v>
      </c>
      <c r="AA67" s="434">
        <f t="shared" si="3"/>
        <v>0</v>
      </c>
      <c r="AB67" s="434">
        <f t="shared" si="4"/>
        <v>0</v>
      </c>
      <c r="AC67" s="435">
        <f>ROUND((W67+X67+Y67)*33.8%,0)</f>
        <v>0</v>
      </c>
      <c r="AD67" s="434">
        <v>0</v>
      </c>
      <c r="AE67" s="434">
        <f t="shared" si="6"/>
        <v>0</v>
      </c>
      <c r="AF67" s="435">
        <f t="shared" si="7"/>
        <v>0</v>
      </c>
      <c r="AG67" s="14">
        <v>0</v>
      </c>
      <c r="AH67" s="905">
        <f t="shared" si="8"/>
        <v>0</v>
      </c>
      <c r="AI67" s="870">
        <v>0</v>
      </c>
      <c r="AJ67" s="433">
        <v>0</v>
      </c>
      <c r="AK67" s="433">
        <v>0</v>
      </c>
      <c r="AL67" s="433">
        <v>0</v>
      </c>
      <c r="AM67" s="433">
        <v>0</v>
      </c>
      <c r="AN67" s="433">
        <v>0</v>
      </c>
      <c r="AO67" s="535">
        <f t="shared" si="9"/>
        <v>0</v>
      </c>
      <c r="AP67" s="854">
        <f>I67+AH67</f>
        <v>5156944</v>
      </c>
      <c r="AQ67" s="434">
        <f>J67+W67</f>
        <v>3825626</v>
      </c>
      <c r="AR67" s="434">
        <f t="shared" ref="AR67:AR68" si="57">K67+AA67</f>
        <v>0</v>
      </c>
      <c r="AS67" s="434">
        <f t="shared" ref="AS67:AU68" si="58">L67+AE67</f>
        <v>1293062</v>
      </c>
      <c r="AT67" s="434">
        <f t="shared" si="58"/>
        <v>38256</v>
      </c>
      <c r="AU67" s="512">
        <f t="shared" si="58"/>
        <v>0</v>
      </c>
      <c r="AV67" s="535">
        <f>O67+AO67</f>
        <v>6.2419000000000002</v>
      </c>
      <c r="AW67" s="517">
        <f t="shared" si="11"/>
        <v>0</v>
      </c>
      <c r="AX67" s="432">
        <v>0</v>
      </c>
      <c r="AY67" s="432">
        <v>0</v>
      </c>
      <c r="AZ67" s="432">
        <v>0</v>
      </c>
      <c r="BA67" s="432">
        <v>0</v>
      </c>
      <c r="BB67" s="432">
        <v>0</v>
      </c>
      <c r="BC67" s="985">
        <v>0</v>
      </c>
    </row>
    <row r="68" spans="1:55" ht="14.1" customHeight="1" x14ac:dyDescent="0.2">
      <c r="A68" s="440">
        <v>20</v>
      </c>
      <c r="B68" s="452">
        <v>2419</v>
      </c>
      <c r="C68" s="453">
        <v>600079171</v>
      </c>
      <c r="D68" s="452">
        <v>72742500</v>
      </c>
      <c r="E68" s="451" t="s">
        <v>550</v>
      </c>
      <c r="F68" s="440">
        <v>3111</v>
      </c>
      <c r="G68" s="28" t="s">
        <v>276</v>
      </c>
      <c r="H68" s="436" t="s">
        <v>261</v>
      </c>
      <c r="I68" s="536">
        <v>0</v>
      </c>
      <c r="J68" s="432">
        <v>0</v>
      </c>
      <c r="K68" s="432">
        <v>0</v>
      </c>
      <c r="L68" s="14">
        <v>0</v>
      </c>
      <c r="M68" s="14">
        <v>0</v>
      </c>
      <c r="N68" s="14">
        <v>0</v>
      </c>
      <c r="O68" s="570">
        <v>0</v>
      </c>
      <c r="P68" s="579">
        <f t="shared" si="1"/>
        <v>0</v>
      </c>
      <c r="Q68" s="434">
        <v>0</v>
      </c>
      <c r="R68" s="434">
        <v>0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2"/>
        <v>0</v>
      </c>
      <c r="X68" s="434">
        <v>0</v>
      </c>
      <c r="Y68" s="434">
        <v>0</v>
      </c>
      <c r="Z68" s="434">
        <v>0</v>
      </c>
      <c r="AA68" s="434">
        <f t="shared" si="3"/>
        <v>0</v>
      </c>
      <c r="AB68" s="434">
        <f t="shared" si="4"/>
        <v>0</v>
      </c>
      <c r="AC68" s="435">
        <f t="shared" si="5"/>
        <v>0</v>
      </c>
      <c r="AD68" s="434">
        <v>0</v>
      </c>
      <c r="AE68" s="434">
        <f t="shared" si="6"/>
        <v>0</v>
      </c>
      <c r="AF68" s="435">
        <f t="shared" si="7"/>
        <v>0</v>
      </c>
      <c r="AG68" s="14">
        <v>0</v>
      </c>
      <c r="AH68" s="905">
        <f t="shared" si="8"/>
        <v>0</v>
      </c>
      <c r="AI68" s="870">
        <v>0</v>
      </c>
      <c r="AJ68" s="433">
        <v>0</v>
      </c>
      <c r="AK68" s="433">
        <v>0</v>
      </c>
      <c r="AL68" s="433">
        <v>0</v>
      </c>
      <c r="AM68" s="433">
        <v>0</v>
      </c>
      <c r="AN68" s="433">
        <v>0</v>
      </c>
      <c r="AO68" s="535">
        <f t="shared" si="9"/>
        <v>0</v>
      </c>
      <c r="AP68" s="854">
        <f>I68+AH68</f>
        <v>0</v>
      </c>
      <c r="AQ68" s="434">
        <f>J68+W68</f>
        <v>0</v>
      </c>
      <c r="AR68" s="434">
        <f t="shared" si="57"/>
        <v>0</v>
      </c>
      <c r="AS68" s="434">
        <f t="shared" si="58"/>
        <v>0</v>
      </c>
      <c r="AT68" s="434">
        <f t="shared" si="58"/>
        <v>0</v>
      </c>
      <c r="AU68" s="512">
        <f t="shared" si="58"/>
        <v>0</v>
      </c>
      <c r="AV68" s="535">
        <f>O68+AO68</f>
        <v>0</v>
      </c>
      <c r="AW68" s="517">
        <f t="shared" si="11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985">
        <v>0</v>
      </c>
    </row>
    <row r="69" spans="1:55" ht="14.1" customHeight="1" x14ac:dyDescent="0.2">
      <c r="A69" s="450">
        <v>20</v>
      </c>
      <c r="B69" s="448">
        <v>2419</v>
      </c>
      <c r="C69" s="449">
        <v>600079171</v>
      </c>
      <c r="D69" s="448">
        <v>72742500</v>
      </c>
      <c r="E69" s="446" t="s">
        <v>551</v>
      </c>
      <c r="F69" s="450"/>
      <c r="G69" s="446"/>
      <c r="H69" s="445"/>
      <c r="I69" s="537">
        <v>5156944</v>
      </c>
      <c r="J69" s="444">
        <v>3825626</v>
      </c>
      <c r="K69" s="444">
        <v>0</v>
      </c>
      <c r="L69" s="444">
        <v>1293062</v>
      </c>
      <c r="M69" s="444">
        <v>38256</v>
      </c>
      <c r="N69" s="444">
        <v>0</v>
      </c>
      <c r="O69" s="642">
        <v>6.2419000000000002</v>
      </c>
      <c r="P69" s="537">
        <f t="shared" ref="P69:BC69" si="59">SUM(P67:P68)</f>
        <v>0</v>
      </c>
      <c r="Q69" s="443">
        <f t="shared" si="59"/>
        <v>0</v>
      </c>
      <c r="R69" s="443">
        <f t="shared" si="59"/>
        <v>0</v>
      </c>
      <c r="S69" s="443">
        <f t="shared" si="59"/>
        <v>0</v>
      </c>
      <c r="T69" s="443">
        <f t="shared" si="59"/>
        <v>0</v>
      </c>
      <c r="U69" s="443">
        <f t="shared" si="59"/>
        <v>0</v>
      </c>
      <c r="V69" s="443">
        <f t="shared" si="59"/>
        <v>0</v>
      </c>
      <c r="W69" s="443">
        <f t="shared" si="59"/>
        <v>0</v>
      </c>
      <c r="X69" s="443">
        <f t="shared" si="59"/>
        <v>0</v>
      </c>
      <c r="Y69" s="443">
        <f t="shared" si="59"/>
        <v>0</v>
      </c>
      <c r="Z69" s="443">
        <f t="shared" si="59"/>
        <v>0</v>
      </c>
      <c r="AA69" s="443">
        <f t="shared" si="59"/>
        <v>0</v>
      </c>
      <c r="AB69" s="443">
        <f t="shared" si="59"/>
        <v>0</v>
      </c>
      <c r="AC69" s="443">
        <f t="shared" si="59"/>
        <v>0</v>
      </c>
      <c r="AD69" s="443">
        <f t="shared" si="59"/>
        <v>0</v>
      </c>
      <c r="AE69" s="443">
        <f t="shared" si="59"/>
        <v>0</v>
      </c>
      <c r="AF69" s="443">
        <f t="shared" si="59"/>
        <v>0</v>
      </c>
      <c r="AG69" s="443">
        <f t="shared" si="59"/>
        <v>0</v>
      </c>
      <c r="AH69" s="948">
        <f t="shared" si="59"/>
        <v>0</v>
      </c>
      <c r="AI69" s="944">
        <f t="shared" si="59"/>
        <v>0</v>
      </c>
      <c r="AJ69" s="695">
        <f t="shared" si="59"/>
        <v>0</v>
      </c>
      <c r="AK69" s="695">
        <f t="shared" si="59"/>
        <v>0</v>
      </c>
      <c r="AL69" s="695">
        <f t="shared" si="59"/>
        <v>0</v>
      </c>
      <c r="AM69" s="695">
        <f t="shared" si="59"/>
        <v>0</v>
      </c>
      <c r="AN69" s="695">
        <f t="shared" si="59"/>
        <v>0</v>
      </c>
      <c r="AO69" s="538">
        <f t="shared" si="59"/>
        <v>0</v>
      </c>
      <c r="AP69" s="444">
        <f t="shared" si="59"/>
        <v>5156944</v>
      </c>
      <c r="AQ69" s="443">
        <f t="shared" si="59"/>
        <v>3825626</v>
      </c>
      <c r="AR69" s="490">
        <f t="shared" si="59"/>
        <v>0</v>
      </c>
      <c r="AS69" s="443">
        <f t="shared" si="59"/>
        <v>1293062</v>
      </c>
      <c r="AT69" s="443">
        <f t="shared" si="59"/>
        <v>38256</v>
      </c>
      <c r="AU69" s="443">
        <f t="shared" si="59"/>
        <v>0</v>
      </c>
      <c r="AV69" s="538">
        <f t="shared" si="59"/>
        <v>6.2419000000000002</v>
      </c>
      <c r="AW69" s="794">
        <f t="shared" si="59"/>
        <v>0</v>
      </c>
      <c r="AX69" s="791">
        <f t="shared" si="59"/>
        <v>0</v>
      </c>
      <c r="AY69" s="791">
        <f t="shared" si="59"/>
        <v>0</v>
      </c>
      <c r="AZ69" s="791">
        <f t="shared" si="59"/>
        <v>0</v>
      </c>
      <c r="BA69" s="791">
        <f t="shared" si="59"/>
        <v>0</v>
      </c>
      <c r="BB69" s="791">
        <f t="shared" si="59"/>
        <v>0</v>
      </c>
      <c r="BC69" s="788">
        <f t="shared" si="59"/>
        <v>0</v>
      </c>
    </row>
    <row r="70" spans="1:55" ht="14.1" customHeight="1" x14ac:dyDescent="0.2">
      <c r="A70" s="440">
        <v>21</v>
      </c>
      <c r="B70" s="452">
        <v>2430</v>
      </c>
      <c r="C70" s="453">
        <v>600079180</v>
      </c>
      <c r="D70" s="452">
        <v>46747532</v>
      </c>
      <c r="E70" s="451" t="s">
        <v>552</v>
      </c>
      <c r="F70" s="440">
        <v>3111</v>
      </c>
      <c r="G70" s="451" t="s">
        <v>275</v>
      </c>
      <c r="H70" s="436" t="s">
        <v>260</v>
      </c>
      <c r="I70" s="536">
        <v>5053083</v>
      </c>
      <c r="J70" s="14">
        <v>3748578</v>
      </c>
      <c r="K70" s="14">
        <v>0</v>
      </c>
      <c r="L70" s="14">
        <v>1267019</v>
      </c>
      <c r="M70" s="14">
        <v>37486</v>
      </c>
      <c r="N70" s="14">
        <v>0</v>
      </c>
      <c r="O70" s="106">
        <v>6</v>
      </c>
      <c r="P70" s="579">
        <f t="shared" si="1"/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2"/>
        <v>0</v>
      </c>
      <c r="X70" s="434">
        <v>0</v>
      </c>
      <c r="Y70" s="434">
        <v>0</v>
      </c>
      <c r="Z70" s="434">
        <v>0</v>
      </c>
      <c r="AA70" s="434">
        <f t="shared" si="3"/>
        <v>0</v>
      </c>
      <c r="AB70" s="434">
        <f t="shared" si="4"/>
        <v>0</v>
      </c>
      <c r="AC70" s="435">
        <f t="shared" si="5"/>
        <v>0</v>
      </c>
      <c r="AD70" s="434">
        <v>0</v>
      </c>
      <c r="AE70" s="434">
        <f t="shared" si="6"/>
        <v>0</v>
      </c>
      <c r="AF70" s="435">
        <f t="shared" si="7"/>
        <v>0</v>
      </c>
      <c r="AG70" s="14">
        <v>0</v>
      </c>
      <c r="AH70" s="905">
        <f t="shared" si="8"/>
        <v>0</v>
      </c>
      <c r="AI70" s="870">
        <v>0</v>
      </c>
      <c r="AJ70" s="433">
        <v>0</v>
      </c>
      <c r="AK70" s="433">
        <v>0</v>
      </c>
      <c r="AL70" s="433">
        <v>0</v>
      </c>
      <c r="AM70" s="433">
        <v>0</v>
      </c>
      <c r="AN70" s="433">
        <v>0</v>
      </c>
      <c r="AO70" s="535">
        <f t="shared" si="9"/>
        <v>0</v>
      </c>
      <c r="AP70" s="854">
        <f>I70+AH70</f>
        <v>5053083</v>
      </c>
      <c r="AQ70" s="434">
        <f>J70+W70</f>
        <v>3748578</v>
      </c>
      <c r="AR70" s="434">
        <f t="shared" ref="AR70:AR71" si="60">K70+AA70</f>
        <v>0</v>
      </c>
      <c r="AS70" s="434">
        <f t="shared" ref="AS70:AU71" si="61">L70+AE70</f>
        <v>1267019</v>
      </c>
      <c r="AT70" s="434">
        <f t="shared" si="61"/>
        <v>37486</v>
      </c>
      <c r="AU70" s="512">
        <f t="shared" si="61"/>
        <v>0</v>
      </c>
      <c r="AV70" s="535">
        <f>O70+AO70</f>
        <v>6</v>
      </c>
      <c r="AW70" s="517">
        <f t="shared" si="11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985">
        <v>0</v>
      </c>
    </row>
    <row r="71" spans="1:55" ht="14.1" customHeight="1" x14ac:dyDescent="0.2">
      <c r="A71" s="440">
        <v>21</v>
      </c>
      <c r="B71" s="452">
        <v>2430</v>
      </c>
      <c r="C71" s="453">
        <v>600079180</v>
      </c>
      <c r="D71" s="452">
        <v>46747532</v>
      </c>
      <c r="E71" s="451" t="s">
        <v>552</v>
      </c>
      <c r="F71" s="440">
        <v>3111</v>
      </c>
      <c r="G71" s="454" t="s">
        <v>276</v>
      </c>
      <c r="H71" s="436" t="s">
        <v>261</v>
      </c>
      <c r="I71" s="536">
        <v>0</v>
      </c>
      <c r="J71" s="432">
        <v>0</v>
      </c>
      <c r="K71" s="432">
        <v>0</v>
      </c>
      <c r="L71" s="14">
        <v>0</v>
      </c>
      <c r="M71" s="14">
        <v>0</v>
      </c>
      <c r="N71" s="14">
        <v>0</v>
      </c>
      <c r="O71" s="570">
        <v>0</v>
      </c>
      <c r="P71" s="579">
        <f t="shared" si="1"/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2"/>
        <v>0</v>
      </c>
      <c r="X71" s="434">
        <v>0</v>
      </c>
      <c r="Y71" s="434">
        <v>0</v>
      </c>
      <c r="Z71" s="434">
        <v>0</v>
      </c>
      <c r="AA71" s="434">
        <f t="shared" si="3"/>
        <v>0</v>
      </c>
      <c r="AB71" s="434">
        <f t="shared" si="4"/>
        <v>0</v>
      </c>
      <c r="AC71" s="435">
        <f t="shared" si="5"/>
        <v>0</v>
      </c>
      <c r="AD71" s="434">
        <v>0</v>
      </c>
      <c r="AE71" s="434">
        <f t="shared" si="6"/>
        <v>0</v>
      </c>
      <c r="AF71" s="435">
        <f t="shared" si="7"/>
        <v>0</v>
      </c>
      <c r="AG71" s="14">
        <v>0</v>
      </c>
      <c r="AH71" s="905">
        <f t="shared" si="8"/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9"/>
        <v>0</v>
      </c>
      <c r="AP71" s="854">
        <f>I71+AH71</f>
        <v>0</v>
      </c>
      <c r="AQ71" s="434">
        <f>J71+W71</f>
        <v>0</v>
      </c>
      <c r="AR71" s="434">
        <f t="shared" si="60"/>
        <v>0</v>
      </c>
      <c r="AS71" s="434">
        <f t="shared" si="61"/>
        <v>0</v>
      </c>
      <c r="AT71" s="434">
        <f t="shared" si="61"/>
        <v>0</v>
      </c>
      <c r="AU71" s="512">
        <f t="shared" si="61"/>
        <v>0</v>
      </c>
      <c r="AV71" s="535">
        <f>O71+AO71</f>
        <v>0</v>
      </c>
      <c r="AW71" s="517">
        <f t="shared" si="11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985">
        <v>0</v>
      </c>
    </row>
    <row r="72" spans="1:55" ht="13.5" customHeight="1" x14ac:dyDescent="0.2">
      <c r="A72" s="450">
        <v>21</v>
      </c>
      <c r="B72" s="448">
        <v>2430</v>
      </c>
      <c r="C72" s="449">
        <v>600079180</v>
      </c>
      <c r="D72" s="448">
        <v>46747532</v>
      </c>
      <c r="E72" s="446" t="s">
        <v>553</v>
      </c>
      <c r="F72" s="450"/>
      <c r="G72" s="446"/>
      <c r="H72" s="445"/>
      <c r="I72" s="537">
        <v>5053083</v>
      </c>
      <c r="J72" s="444">
        <v>3748578</v>
      </c>
      <c r="K72" s="444">
        <v>0</v>
      </c>
      <c r="L72" s="444">
        <v>1267019</v>
      </c>
      <c r="M72" s="444">
        <v>37486</v>
      </c>
      <c r="N72" s="444">
        <v>0</v>
      </c>
      <c r="O72" s="642">
        <v>6</v>
      </c>
      <c r="P72" s="537">
        <f t="shared" ref="P72:BC72" si="62">SUM(P70:P71)</f>
        <v>0</v>
      </c>
      <c r="Q72" s="443">
        <f t="shared" si="62"/>
        <v>0</v>
      </c>
      <c r="R72" s="443">
        <f t="shared" si="62"/>
        <v>0</v>
      </c>
      <c r="S72" s="443">
        <f t="shared" si="62"/>
        <v>0</v>
      </c>
      <c r="T72" s="443">
        <f t="shared" si="62"/>
        <v>0</v>
      </c>
      <c r="U72" s="443">
        <f t="shared" si="62"/>
        <v>0</v>
      </c>
      <c r="V72" s="443">
        <f t="shared" si="62"/>
        <v>0</v>
      </c>
      <c r="W72" s="443">
        <f t="shared" si="62"/>
        <v>0</v>
      </c>
      <c r="X72" s="443">
        <f t="shared" si="62"/>
        <v>0</v>
      </c>
      <c r="Y72" s="443">
        <f t="shared" si="62"/>
        <v>0</v>
      </c>
      <c r="Z72" s="443">
        <f t="shared" si="62"/>
        <v>0</v>
      </c>
      <c r="AA72" s="443">
        <f t="shared" si="62"/>
        <v>0</v>
      </c>
      <c r="AB72" s="443">
        <f t="shared" si="62"/>
        <v>0</v>
      </c>
      <c r="AC72" s="443">
        <f t="shared" si="62"/>
        <v>0</v>
      </c>
      <c r="AD72" s="443">
        <f t="shared" si="62"/>
        <v>0</v>
      </c>
      <c r="AE72" s="443">
        <f t="shared" si="62"/>
        <v>0</v>
      </c>
      <c r="AF72" s="443">
        <f t="shared" si="62"/>
        <v>0</v>
      </c>
      <c r="AG72" s="443">
        <f t="shared" si="62"/>
        <v>0</v>
      </c>
      <c r="AH72" s="948">
        <f t="shared" si="62"/>
        <v>0</v>
      </c>
      <c r="AI72" s="944">
        <f t="shared" si="62"/>
        <v>0</v>
      </c>
      <c r="AJ72" s="695">
        <f t="shared" si="62"/>
        <v>0</v>
      </c>
      <c r="AK72" s="695">
        <f t="shared" si="62"/>
        <v>0</v>
      </c>
      <c r="AL72" s="695">
        <f t="shared" si="62"/>
        <v>0</v>
      </c>
      <c r="AM72" s="695">
        <f t="shared" si="62"/>
        <v>0</v>
      </c>
      <c r="AN72" s="695">
        <f t="shared" si="62"/>
        <v>0</v>
      </c>
      <c r="AO72" s="538">
        <f t="shared" si="62"/>
        <v>0</v>
      </c>
      <c r="AP72" s="444">
        <f t="shared" si="62"/>
        <v>5053083</v>
      </c>
      <c r="AQ72" s="443">
        <f t="shared" si="62"/>
        <v>3748578</v>
      </c>
      <c r="AR72" s="490">
        <f t="shared" si="62"/>
        <v>0</v>
      </c>
      <c r="AS72" s="443">
        <f t="shared" si="62"/>
        <v>1267019</v>
      </c>
      <c r="AT72" s="443">
        <f t="shared" si="62"/>
        <v>37486</v>
      </c>
      <c r="AU72" s="443">
        <f t="shared" si="62"/>
        <v>0</v>
      </c>
      <c r="AV72" s="538">
        <f t="shared" si="62"/>
        <v>6</v>
      </c>
      <c r="AW72" s="794">
        <f t="shared" si="62"/>
        <v>0</v>
      </c>
      <c r="AX72" s="791">
        <f t="shared" si="62"/>
        <v>0</v>
      </c>
      <c r="AY72" s="791">
        <f t="shared" si="62"/>
        <v>0</v>
      </c>
      <c r="AZ72" s="791">
        <f t="shared" si="62"/>
        <v>0</v>
      </c>
      <c r="BA72" s="791">
        <f t="shared" si="62"/>
        <v>0</v>
      </c>
      <c r="BB72" s="791">
        <f t="shared" si="62"/>
        <v>0</v>
      </c>
      <c r="BC72" s="788">
        <f t="shared" si="62"/>
        <v>0</v>
      </c>
    </row>
    <row r="73" spans="1:55" ht="14.1" customHeight="1" x14ac:dyDescent="0.2">
      <c r="A73" s="440">
        <v>22</v>
      </c>
      <c r="B73" s="452">
        <v>2409</v>
      </c>
      <c r="C73" s="453">
        <v>600079635</v>
      </c>
      <c r="D73" s="452">
        <v>72742747</v>
      </c>
      <c r="E73" s="451" t="s">
        <v>554</v>
      </c>
      <c r="F73" s="440">
        <v>3111</v>
      </c>
      <c r="G73" s="451" t="s">
        <v>275</v>
      </c>
      <c r="H73" s="436" t="s">
        <v>260</v>
      </c>
      <c r="I73" s="536">
        <v>7478701</v>
      </c>
      <c r="J73" s="14">
        <v>5547998</v>
      </c>
      <c r="K73" s="14">
        <v>0</v>
      </c>
      <c r="L73" s="14">
        <v>1875223</v>
      </c>
      <c r="M73" s="14">
        <v>55480</v>
      </c>
      <c r="N73" s="14">
        <v>0</v>
      </c>
      <c r="O73" s="106">
        <v>8.9</v>
      </c>
      <c r="P73" s="579">
        <f t="shared" si="1"/>
        <v>0</v>
      </c>
      <c r="Q73" s="434">
        <v>0</v>
      </c>
      <c r="R73" s="434">
        <v>0</v>
      </c>
      <c r="S73" s="434">
        <v>0</v>
      </c>
      <c r="T73" s="434">
        <v>0</v>
      </c>
      <c r="U73" s="434">
        <v>0</v>
      </c>
      <c r="V73" s="434">
        <v>0</v>
      </c>
      <c r="W73" s="434">
        <f t="shared" si="2"/>
        <v>0</v>
      </c>
      <c r="X73" s="434">
        <v>0</v>
      </c>
      <c r="Y73" s="434">
        <v>0</v>
      </c>
      <c r="Z73" s="434">
        <v>0</v>
      </c>
      <c r="AA73" s="434">
        <f t="shared" si="3"/>
        <v>0</v>
      </c>
      <c r="AB73" s="434">
        <f t="shared" si="4"/>
        <v>0</v>
      </c>
      <c r="AC73" s="435">
        <f t="shared" si="5"/>
        <v>0</v>
      </c>
      <c r="AD73" s="434">
        <v>0</v>
      </c>
      <c r="AE73" s="434">
        <f t="shared" si="6"/>
        <v>0</v>
      </c>
      <c r="AF73" s="435">
        <f t="shared" si="7"/>
        <v>0</v>
      </c>
      <c r="AG73" s="14">
        <v>0</v>
      </c>
      <c r="AH73" s="905">
        <f t="shared" si="8"/>
        <v>0</v>
      </c>
      <c r="AI73" s="870">
        <v>0</v>
      </c>
      <c r="AJ73" s="433">
        <v>0</v>
      </c>
      <c r="AK73" s="433">
        <v>0</v>
      </c>
      <c r="AL73" s="433">
        <v>0</v>
      </c>
      <c r="AM73" s="433">
        <v>0</v>
      </c>
      <c r="AN73" s="433">
        <v>0</v>
      </c>
      <c r="AO73" s="535">
        <f t="shared" si="9"/>
        <v>0</v>
      </c>
      <c r="AP73" s="854">
        <f>I73+AH73</f>
        <v>7478701</v>
      </c>
      <c r="AQ73" s="434">
        <f>J73+W73</f>
        <v>5547998</v>
      </c>
      <c r="AR73" s="434">
        <f t="shared" ref="AR73:AR74" si="63">K73+AA73</f>
        <v>0</v>
      </c>
      <c r="AS73" s="434">
        <f t="shared" ref="AS73:AU74" si="64">L73+AE73</f>
        <v>1875223</v>
      </c>
      <c r="AT73" s="434">
        <f t="shared" si="64"/>
        <v>55480</v>
      </c>
      <c r="AU73" s="512">
        <f t="shared" si="64"/>
        <v>0</v>
      </c>
      <c r="AV73" s="535">
        <f>O73+AO73</f>
        <v>8.9</v>
      </c>
      <c r="AW73" s="517">
        <f t="shared" si="11"/>
        <v>0</v>
      </c>
      <c r="AX73" s="432">
        <v>0</v>
      </c>
      <c r="AY73" s="432">
        <v>0</v>
      </c>
      <c r="AZ73" s="432">
        <v>0</v>
      </c>
      <c r="BA73" s="432">
        <v>0</v>
      </c>
      <c r="BB73" s="432">
        <v>0</v>
      </c>
      <c r="BC73" s="985">
        <v>0</v>
      </c>
    </row>
    <row r="74" spans="1:55" ht="14.1" customHeight="1" x14ac:dyDescent="0.2">
      <c r="A74" s="440">
        <v>22</v>
      </c>
      <c r="B74" s="452">
        <v>2409</v>
      </c>
      <c r="C74" s="453">
        <v>600079635</v>
      </c>
      <c r="D74" s="452">
        <v>72742747</v>
      </c>
      <c r="E74" s="451" t="s">
        <v>554</v>
      </c>
      <c r="F74" s="440">
        <v>3111</v>
      </c>
      <c r="G74" s="451" t="s">
        <v>276</v>
      </c>
      <c r="H74" s="436" t="s">
        <v>261</v>
      </c>
      <c r="I74" s="536">
        <v>802426</v>
      </c>
      <c r="J74" s="432">
        <v>595271</v>
      </c>
      <c r="K74" s="432">
        <v>0</v>
      </c>
      <c r="L74" s="14">
        <v>201202</v>
      </c>
      <c r="M74" s="14">
        <v>5953</v>
      </c>
      <c r="N74" s="14">
        <v>0</v>
      </c>
      <c r="O74" s="570">
        <v>1.5</v>
      </c>
      <c r="P74" s="579">
        <f t="shared" si="1"/>
        <v>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2"/>
        <v>0</v>
      </c>
      <c r="X74" s="434">
        <v>0</v>
      </c>
      <c r="Y74" s="434">
        <v>0</v>
      </c>
      <c r="Z74" s="434">
        <v>0</v>
      </c>
      <c r="AA74" s="434">
        <f t="shared" si="3"/>
        <v>0</v>
      </c>
      <c r="AB74" s="434">
        <f t="shared" si="4"/>
        <v>0</v>
      </c>
      <c r="AC74" s="435">
        <f t="shared" si="5"/>
        <v>0</v>
      </c>
      <c r="AD74" s="434">
        <v>0</v>
      </c>
      <c r="AE74" s="434">
        <f t="shared" si="6"/>
        <v>0</v>
      </c>
      <c r="AF74" s="435">
        <f t="shared" si="7"/>
        <v>0</v>
      </c>
      <c r="AG74" s="14">
        <v>0</v>
      </c>
      <c r="AH74" s="905">
        <f t="shared" si="8"/>
        <v>0</v>
      </c>
      <c r="AI74" s="870">
        <v>0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 t="shared" si="9"/>
        <v>0</v>
      </c>
      <c r="AP74" s="854">
        <f>I74+AH74</f>
        <v>802426</v>
      </c>
      <c r="AQ74" s="434">
        <f>J74+W74</f>
        <v>595271</v>
      </c>
      <c r="AR74" s="434">
        <f t="shared" si="63"/>
        <v>0</v>
      </c>
      <c r="AS74" s="434">
        <f t="shared" si="64"/>
        <v>201202</v>
      </c>
      <c r="AT74" s="434">
        <f t="shared" si="64"/>
        <v>5953</v>
      </c>
      <c r="AU74" s="512">
        <f t="shared" si="64"/>
        <v>0</v>
      </c>
      <c r="AV74" s="535">
        <f>O74+AO74</f>
        <v>1.5</v>
      </c>
      <c r="AW74" s="517">
        <f t="shared" si="11"/>
        <v>0</v>
      </c>
      <c r="AX74" s="432">
        <v>0</v>
      </c>
      <c r="AY74" s="432">
        <v>0</v>
      </c>
      <c r="AZ74" s="432">
        <v>0</v>
      </c>
      <c r="BA74" s="432">
        <v>0</v>
      </c>
      <c r="BB74" s="432">
        <v>0</v>
      </c>
      <c r="BC74" s="985">
        <v>0</v>
      </c>
    </row>
    <row r="75" spans="1:55" ht="13.5" customHeight="1" x14ac:dyDescent="0.2">
      <c r="A75" s="450">
        <v>22</v>
      </c>
      <c r="B75" s="448">
        <v>2409</v>
      </c>
      <c r="C75" s="449">
        <v>600079635</v>
      </c>
      <c r="D75" s="448">
        <v>72742747</v>
      </c>
      <c r="E75" s="446" t="s">
        <v>555</v>
      </c>
      <c r="F75" s="450"/>
      <c r="G75" s="446"/>
      <c r="H75" s="445"/>
      <c r="I75" s="537">
        <v>8281127</v>
      </c>
      <c r="J75" s="444">
        <v>6143269</v>
      </c>
      <c r="K75" s="444">
        <v>0</v>
      </c>
      <c r="L75" s="444">
        <v>2076425</v>
      </c>
      <c r="M75" s="444">
        <v>61433</v>
      </c>
      <c r="N75" s="444">
        <v>0</v>
      </c>
      <c r="O75" s="642">
        <v>10.4</v>
      </c>
      <c r="P75" s="537">
        <f t="shared" ref="P75:BC75" si="65">SUM(P73:P74)</f>
        <v>0</v>
      </c>
      <c r="Q75" s="443">
        <f t="shared" si="65"/>
        <v>0</v>
      </c>
      <c r="R75" s="443">
        <f t="shared" si="65"/>
        <v>0</v>
      </c>
      <c r="S75" s="443">
        <f t="shared" si="65"/>
        <v>0</v>
      </c>
      <c r="T75" s="443">
        <f t="shared" si="65"/>
        <v>0</v>
      </c>
      <c r="U75" s="443">
        <f t="shared" si="65"/>
        <v>0</v>
      </c>
      <c r="V75" s="443">
        <f t="shared" si="65"/>
        <v>0</v>
      </c>
      <c r="W75" s="443">
        <f t="shared" si="65"/>
        <v>0</v>
      </c>
      <c r="X75" s="443">
        <f t="shared" si="65"/>
        <v>0</v>
      </c>
      <c r="Y75" s="443">
        <f t="shared" si="65"/>
        <v>0</v>
      </c>
      <c r="Z75" s="443">
        <f t="shared" si="65"/>
        <v>0</v>
      </c>
      <c r="AA75" s="443">
        <f t="shared" si="65"/>
        <v>0</v>
      </c>
      <c r="AB75" s="443">
        <f t="shared" si="65"/>
        <v>0</v>
      </c>
      <c r="AC75" s="443">
        <f t="shared" si="65"/>
        <v>0</v>
      </c>
      <c r="AD75" s="443">
        <f t="shared" si="65"/>
        <v>0</v>
      </c>
      <c r="AE75" s="443">
        <f t="shared" si="65"/>
        <v>0</v>
      </c>
      <c r="AF75" s="443">
        <f t="shared" si="65"/>
        <v>0</v>
      </c>
      <c r="AG75" s="443">
        <f t="shared" si="65"/>
        <v>0</v>
      </c>
      <c r="AH75" s="948">
        <f t="shared" si="65"/>
        <v>0</v>
      </c>
      <c r="AI75" s="944">
        <f t="shared" si="65"/>
        <v>0</v>
      </c>
      <c r="AJ75" s="695">
        <f t="shared" si="65"/>
        <v>0</v>
      </c>
      <c r="AK75" s="695">
        <f t="shared" si="65"/>
        <v>0</v>
      </c>
      <c r="AL75" s="695">
        <f t="shared" si="65"/>
        <v>0</v>
      </c>
      <c r="AM75" s="695">
        <f t="shared" si="65"/>
        <v>0</v>
      </c>
      <c r="AN75" s="695">
        <f t="shared" si="65"/>
        <v>0</v>
      </c>
      <c r="AO75" s="538">
        <f t="shared" si="65"/>
        <v>0</v>
      </c>
      <c r="AP75" s="444">
        <f t="shared" si="65"/>
        <v>8281127</v>
      </c>
      <c r="AQ75" s="443">
        <f t="shared" si="65"/>
        <v>6143269</v>
      </c>
      <c r="AR75" s="490">
        <f t="shared" si="65"/>
        <v>0</v>
      </c>
      <c r="AS75" s="443">
        <f t="shared" si="65"/>
        <v>2076425</v>
      </c>
      <c r="AT75" s="443">
        <f t="shared" si="65"/>
        <v>61433</v>
      </c>
      <c r="AU75" s="443">
        <f t="shared" si="65"/>
        <v>0</v>
      </c>
      <c r="AV75" s="538">
        <f t="shared" si="65"/>
        <v>10.4</v>
      </c>
      <c r="AW75" s="794">
        <f t="shared" si="65"/>
        <v>0</v>
      </c>
      <c r="AX75" s="791">
        <f t="shared" si="65"/>
        <v>0</v>
      </c>
      <c r="AY75" s="791">
        <f t="shared" si="65"/>
        <v>0</v>
      </c>
      <c r="AZ75" s="791">
        <f t="shared" si="65"/>
        <v>0</v>
      </c>
      <c r="BA75" s="791">
        <f t="shared" si="65"/>
        <v>0</v>
      </c>
      <c r="BB75" s="791">
        <f t="shared" si="65"/>
        <v>0</v>
      </c>
      <c r="BC75" s="788">
        <f t="shared" si="65"/>
        <v>0</v>
      </c>
    </row>
    <row r="76" spans="1:55" ht="14.1" customHeight="1" x14ac:dyDescent="0.2">
      <c r="A76" s="440">
        <v>23</v>
      </c>
      <c r="B76" s="452">
        <v>2429</v>
      </c>
      <c r="C76" s="453">
        <v>600079244</v>
      </c>
      <c r="D76" s="452">
        <v>72741708</v>
      </c>
      <c r="E76" s="451" t="s">
        <v>556</v>
      </c>
      <c r="F76" s="440">
        <v>3111</v>
      </c>
      <c r="G76" s="451" t="s">
        <v>275</v>
      </c>
      <c r="H76" s="436" t="s">
        <v>260</v>
      </c>
      <c r="I76" s="536">
        <v>6886483</v>
      </c>
      <c r="J76" s="14">
        <v>5108667</v>
      </c>
      <c r="K76" s="14">
        <v>0</v>
      </c>
      <c r="L76" s="14">
        <v>1726729</v>
      </c>
      <c r="M76" s="14">
        <v>51087</v>
      </c>
      <c r="N76" s="14">
        <v>0</v>
      </c>
      <c r="O76" s="106">
        <v>8.4515999999999991</v>
      </c>
      <c r="P76" s="579">
        <f t="shared" si="1"/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0</v>
      </c>
      <c r="V76" s="434">
        <v>0</v>
      </c>
      <c r="W76" s="434">
        <f t="shared" si="2"/>
        <v>0</v>
      </c>
      <c r="X76" s="434">
        <v>0</v>
      </c>
      <c r="Y76" s="434">
        <v>0</v>
      </c>
      <c r="Z76" s="434">
        <v>0</v>
      </c>
      <c r="AA76" s="434">
        <f t="shared" si="3"/>
        <v>0</v>
      </c>
      <c r="AB76" s="434">
        <f t="shared" si="4"/>
        <v>0</v>
      </c>
      <c r="AC76" s="435">
        <f t="shared" si="5"/>
        <v>0</v>
      </c>
      <c r="AD76" s="434">
        <v>0</v>
      </c>
      <c r="AE76" s="434">
        <f t="shared" si="6"/>
        <v>0</v>
      </c>
      <c r="AF76" s="435">
        <f t="shared" si="7"/>
        <v>0</v>
      </c>
      <c r="AG76" s="14">
        <v>0</v>
      </c>
      <c r="AH76" s="905">
        <f t="shared" si="8"/>
        <v>0</v>
      </c>
      <c r="AI76" s="870">
        <v>0</v>
      </c>
      <c r="AJ76" s="433">
        <v>0</v>
      </c>
      <c r="AK76" s="433">
        <v>0</v>
      </c>
      <c r="AL76" s="433">
        <v>0</v>
      </c>
      <c r="AM76" s="433">
        <v>0</v>
      </c>
      <c r="AN76" s="433">
        <v>0</v>
      </c>
      <c r="AO76" s="535">
        <f t="shared" si="9"/>
        <v>0</v>
      </c>
      <c r="AP76" s="854">
        <f>I76+AH76</f>
        <v>6886483</v>
      </c>
      <c r="AQ76" s="434">
        <f>J76+W76</f>
        <v>5108667</v>
      </c>
      <c r="AR76" s="434">
        <f t="shared" ref="AR76:AR77" si="66">K76+AA76</f>
        <v>0</v>
      </c>
      <c r="AS76" s="434">
        <f t="shared" ref="AS76:AU77" si="67">L76+AE76</f>
        <v>1726729</v>
      </c>
      <c r="AT76" s="434">
        <f t="shared" si="67"/>
        <v>51087</v>
      </c>
      <c r="AU76" s="512">
        <f t="shared" si="67"/>
        <v>0</v>
      </c>
      <c r="AV76" s="535">
        <f>O76+AO76</f>
        <v>8.4515999999999991</v>
      </c>
      <c r="AW76" s="517">
        <f t="shared" si="11"/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985">
        <v>0</v>
      </c>
    </row>
    <row r="77" spans="1:55" ht="14.1" customHeight="1" x14ac:dyDescent="0.2">
      <c r="A77" s="440">
        <v>23</v>
      </c>
      <c r="B77" s="452">
        <v>2429</v>
      </c>
      <c r="C77" s="453">
        <v>600079244</v>
      </c>
      <c r="D77" s="452">
        <v>72741708</v>
      </c>
      <c r="E77" s="451" t="s">
        <v>556</v>
      </c>
      <c r="F77" s="440">
        <v>3111</v>
      </c>
      <c r="G77" s="454" t="s">
        <v>276</v>
      </c>
      <c r="H77" s="436" t="s">
        <v>261</v>
      </c>
      <c r="I77" s="536">
        <v>534949</v>
      </c>
      <c r="J77" s="432">
        <v>396847</v>
      </c>
      <c r="K77" s="432">
        <v>0</v>
      </c>
      <c r="L77" s="14">
        <v>134134</v>
      </c>
      <c r="M77" s="14">
        <v>3968</v>
      </c>
      <c r="N77" s="14">
        <v>0</v>
      </c>
      <c r="O77" s="570">
        <v>1</v>
      </c>
      <c r="P77" s="579">
        <f t="shared" si="1"/>
        <v>0</v>
      </c>
      <c r="Q77" s="434">
        <v>0</v>
      </c>
      <c r="R77" s="434">
        <v>-33640</v>
      </c>
      <c r="S77" s="434">
        <v>0</v>
      </c>
      <c r="T77" s="434">
        <v>0</v>
      </c>
      <c r="U77" s="434">
        <v>0</v>
      </c>
      <c r="V77" s="434">
        <v>0</v>
      </c>
      <c r="W77" s="434">
        <f t="shared" si="2"/>
        <v>-33640</v>
      </c>
      <c r="X77" s="434">
        <v>0</v>
      </c>
      <c r="Y77" s="434">
        <v>0</v>
      </c>
      <c r="Z77" s="434">
        <v>0</v>
      </c>
      <c r="AA77" s="434">
        <f t="shared" si="3"/>
        <v>0</v>
      </c>
      <c r="AB77" s="434">
        <f t="shared" si="4"/>
        <v>-33640</v>
      </c>
      <c r="AC77" s="435">
        <f t="shared" si="5"/>
        <v>-11370</v>
      </c>
      <c r="AD77" s="434">
        <v>0</v>
      </c>
      <c r="AE77" s="434">
        <f t="shared" si="6"/>
        <v>-11370</v>
      </c>
      <c r="AF77" s="435">
        <f t="shared" si="7"/>
        <v>-336</v>
      </c>
      <c r="AG77" s="14">
        <v>0</v>
      </c>
      <c r="AH77" s="905">
        <f t="shared" si="8"/>
        <v>-45346</v>
      </c>
      <c r="AI77" s="870">
        <v>0</v>
      </c>
      <c r="AJ77" s="433">
        <v>0</v>
      </c>
      <c r="AK77" s="433">
        <v>0</v>
      </c>
      <c r="AL77" s="433">
        <v>0</v>
      </c>
      <c r="AM77" s="433">
        <v>0</v>
      </c>
      <c r="AN77" s="433">
        <v>0</v>
      </c>
      <c r="AO77" s="535">
        <f t="shared" si="9"/>
        <v>0</v>
      </c>
      <c r="AP77" s="854">
        <f>I77+AH77</f>
        <v>489603</v>
      </c>
      <c r="AQ77" s="434">
        <f>J77+W77</f>
        <v>363207</v>
      </c>
      <c r="AR77" s="434">
        <f t="shared" si="66"/>
        <v>0</v>
      </c>
      <c r="AS77" s="434">
        <f t="shared" si="67"/>
        <v>122764</v>
      </c>
      <c r="AT77" s="434">
        <f t="shared" si="67"/>
        <v>3632</v>
      </c>
      <c r="AU77" s="512">
        <f t="shared" si="67"/>
        <v>0</v>
      </c>
      <c r="AV77" s="535">
        <f>O77+AO77</f>
        <v>1</v>
      </c>
      <c r="AW77" s="517">
        <f t="shared" si="11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985">
        <v>0</v>
      </c>
    </row>
    <row r="78" spans="1:55" ht="13.5" customHeight="1" x14ac:dyDescent="0.2">
      <c r="A78" s="450">
        <v>23</v>
      </c>
      <c r="B78" s="448">
        <v>2429</v>
      </c>
      <c r="C78" s="449">
        <v>600079244</v>
      </c>
      <c r="D78" s="448">
        <v>72741708</v>
      </c>
      <c r="E78" s="446" t="s">
        <v>557</v>
      </c>
      <c r="F78" s="450"/>
      <c r="G78" s="446"/>
      <c r="H78" s="445"/>
      <c r="I78" s="537">
        <v>7421432</v>
      </c>
      <c r="J78" s="444">
        <v>5505514</v>
      </c>
      <c r="K78" s="444">
        <v>0</v>
      </c>
      <c r="L78" s="444">
        <v>1860863</v>
      </c>
      <c r="M78" s="444">
        <v>55055</v>
      </c>
      <c r="N78" s="444">
        <v>0</v>
      </c>
      <c r="O78" s="642">
        <v>9.4515999999999991</v>
      </c>
      <c r="P78" s="537">
        <f t="shared" ref="P78:BC78" si="68">SUM(P76:P77)</f>
        <v>0</v>
      </c>
      <c r="Q78" s="443">
        <f t="shared" si="68"/>
        <v>0</v>
      </c>
      <c r="R78" s="443">
        <f t="shared" si="68"/>
        <v>-33640</v>
      </c>
      <c r="S78" s="443">
        <f t="shared" si="68"/>
        <v>0</v>
      </c>
      <c r="T78" s="443">
        <f t="shared" si="68"/>
        <v>0</v>
      </c>
      <c r="U78" s="443">
        <f t="shared" si="68"/>
        <v>0</v>
      </c>
      <c r="V78" s="443">
        <f t="shared" si="68"/>
        <v>0</v>
      </c>
      <c r="W78" s="443">
        <f t="shared" si="68"/>
        <v>-33640</v>
      </c>
      <c r="X78" s="443">
        <f t="shared" si="68"/>
        <v>0</v>
      </c>
      <c r="Y78" s="443">
        <f t="shared" si="68"/>
        <v>0</v>
      </c>
      <c r="Z78" s="443">
        <f t="shared" si="68"/>
        <v>0</v>
      </c>
      <c r="AA78" s="443">
        <f t="shared" si="68"/>
        <v>0</v>
      </c>
      <c r="AB78" s="443">
        <f t="shared" si="68"/>
        <v>-33640</v>
      </c>
      <c r="AC78" s="443">
        <f t="shared" si="68"/>
        <v>-11370</v>
      </c>
      <c r="AD78" s="443">
        <f t="shared" si="68"/>
        <v>0</v>
      </c>
      <c r="AE78" s="443">
        <f t="shared" si="68"/>
        <v>-11370</v>
      </c>
      <c r="AF78" s="443">
        <f t="shared" si="68"/>
        <v>-336</v>
      </c>
      <c r="AG78" s="443">
        <f t="shared" si="68"/>
        <v>0</v>
      </c>
      <c r="AH78" s="948">
        <f t="shared" si="68"/>
        <v>-45346</v>
      </c>
      <c r="AI78" s="944">
        <f t="shared" si="68"/>
        <v>0</v>
      </c>
      <c r="AJ78" s="695">
        <f t="shared" si="68"/>
        <v>0</v>
      </c>
      <c r="AK78" s="695">
        <f t="shared" si="68"/>
        <v>0</v>
      </c>
      <c r="AL78" s="695">
        <f t="shared" si="68"/>
        <v>0</v>
      </c>
      <c r="AM78" s="695">
        <f t="shared" si="68"/>
        <v>0</v>
      </c>
      <c r="AN78" s="695">
        <f t="shared" si="68"/>
        <v>0</v>
      </c>
      <c r="AO78" s="538">
        <f t="shared" si="68"/>
        <v>0</v>
      </c>
      <c r="AP78" s="444">
        <f t="shared" si="68"/>
        <v>7376086</v>
      </c>
      <c r="AQ78" s="443">
        <f t="shared" si="68"/>
        <v>5471874</v>
      </c>
      <c r="AR78" s="490">
        <f t="shared" si="68"/>
        <v>0</v>
      </c>
      <c r="AS78" s="443">
        <f t="shared" si="68"/>
        <v>1849493</v>
      </c>
      <c r="AT78" s="443">
        <f t="shared" si="68"/>
        <v>54719</v>
      </c>
      <c r="AU78" s="443">
        <f t="shared" si="68"/>
        <v>0</v>
      </c>
      <c r="AV78" s="538">
        <f t="shared" si="68"/>
        <v>9.4515999999999991</v>
      </c>
      <c r="AW78" s="794">
        <f t="shared" si="68"/>
        <v>0</v>
      </c>
      <c r="AX78" s="791">
        <f t="shared" si="68"/>
        <v>0</v>
      </c>
      <c r="AY78" s="791">
        <f t="shared" si="68"/>
        <v>0</v>
      </c>
      <c r="AZ78" s="791">
        <f t="shared" si="68"/>
        <v>0</v>
      </c>
      <c r="BA78" s="791">
        <f t="shared" si="68"/>
        <v>0</v>
      </c>
      <c r="BB78" s="791">
        <f t="shared" si="68"/>
        <v>0</v>
      </c>
      <c r="BC78" s="788">
        <f t="shared" si="68"/>
        <v>0</v>
      </c>
    </row>
    <row r="79" spans="1:55" ht="14.1" customHeight="1" x14ac:dyDescent="0.2">
      <c r="A79" s="440">
        <v>24</v>
      </c>
      <c r="B79" s="452">
        <v>2412</v>
      </c>
      <c r="C79" s="453">
        <v>600079252</v>
      </c>
      <c r="D79" s="452">
        <v>72742429</v>
      </c>
      <c r="E79" s="451" t="s">
        <v>558</v>
      </c>
      <c r="F79" s="440">
        <v>3111</v>
      </c>
      <c r="G79" s="451" t="s">
        <v>275</v>
      </c>
      <c r="H79" s="436" t="s">
        <v>260</v>
      </c>
      <c r="I79" s="536">
        <v>11557938</v>
      </c>
      <c r="J79" s="14">
        <v>8574138</v>
      </c>
      <c r="K79" s="14">
        <v>0</v>
      </c>
      <c r="L79" s="14">
        <v>2898059</v>
      </c>
      <c r="M79" s="14">
        <v>85741</v>
      </c>
      <c r="N79" s="14">
        <v>0</v>
      </c>
      <c r="O79" s="106">
        <v>14.870900000000001</v>
      </c>
      <c r="P79" s="579">
        <f t="shared" ref="P79:P148" si="69">X79*-1</f>
        <v>0</v>
      </c>
      <c r="Q79" s="434">
        <v>0</v>
      </c>
      <c r="R79" s="434">
        <v>0</v>
      </c>
      <c r="S79" s="434">
        <v>0</v>
      </c>
      <c r="T79" s="434">
        <v>0</v>
      </c>
      <c r="U79" s="434">
        <v>0</v>
      </c>
      <c r="V79" s="434">
        <v>0</v>
      </c>
      <c r="W79" s="434">
        <f t="shared" ref="W79:W148" si="70">SUM(P79:V79)</f>
        <v>0</v>
      </c>
      <c r="X79" s="434">
        <v>0</v>
      </c>
      <c r="Y79" s="434">
        <v>0</v>
      </c>
      <c r="Z79" s="434">
        <v>0</v>
      </c>
      <c r="AA79" s="434">
        <f t="shared" ref="AA79:AA148" si="71">X79+Y79+Z79</f>
        <v>0</v>
      </c>
      <c r="AB79" s="434">
        <f t="shared" ref="AB79:AB148" si="72">W79+AA79</f>
        <v>0</v>
      </c>
      <c r="AC79" s="435">
        <f t="shared" ref="AC79:AC148" si="73">ROUND((W79+X79+Y79)*33.8%,0)</f>
        <v>0</v>
      </c>
      <c r="AD79" s="434">
        <v>0</v>
      </c>
      <c r="AE79" s="434">
        <f t="shared" ref="AE79:AE148" si="74">AC79+AD79</f>
        <v>0</v>
      </c>
      <c r="AF79" s="435">
        <f t="shared" ref="AF79:AF148" si="75">ROUND(W79*1%,0)</f>
        <v>0</v>
      </c>
      <c r="AG79" s="14">
        <v>0</v>
      </c>
      <c r="AH79" s="905">
        <f t="shared" ref="AH79:AH141" si="76">AB79+AE79+AF79+AG79</f>
        <v>0</v>
      </c>
      <c r="AI79" s="870">
        <v>0</v>
      </c>
      <c r="AJ79" s="433">
        <v>0</v>
      </c>
      <c r="AK79" s="433">
        <v>0</v>
      </c>
      <c r="AL79" s="433">
        <v>0</v>
      </c>
      <c r="AM79" s="433">
        <v>0</v>
      </c>
      <c r="AN79" s="433">
        <v>0</v>
      </c>
      <c r="AO79" s="535">
        <f t="shared" ref="AO79:AO148" si="77">SUM(AI79:AN79)</f>
        <v>0</v>
      </c>
      <c r="AP79" s="854">
        <f>I79+AH79</f>
        <v>11557938</v>
      </c>
      <c r="AQ79" s="434">
        <f>J79+W79</f>
        <v>8574138</v>
      </c>
      <c r="AR79" s="434">
        <f t="shared" ref="AR79:AR80" si="78">K79+AA79</f>
        <v>0</v>
      </c>
      <c r="AS79" s="434">
        <f t="shared" ref="AS79:AU80" si="79">L79+AE79</f>
        <v>2898059</v>
      </c>
      <c r="AT79" s="434">
        <f t="shared" si="79"/>
        <v>85741</v>
      </c>
      <c r="AU79" s="512">
        <f t="shared" si="79"/>
        <v>0</v>
      </c>
      <c r="AV79" s="535">
        <f>O79+AO79</f>
        <v>14.870900000000001</v>
      </c>
      <c r="AW79" s="517">
        <f t="shared" ref="AW79:AW148" si="80">SUM(AX79:BB79)</f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985">
        <v>0</v>
      </c>
    </row>
    <row r="80" spans="1:55" ht="14.1" customHeight="1" x14ac:dyDescent="0.2">
      <c r="A80" s="440">
        <v>24</v>
      </c>
      <c r="B80" s="452">
        <v>2412</v>
      </c>
      <c r="C80" s="453">
        <v>600079252</v>
      </c>
      <c r="D80" s="452">
        <v>72742429</v>
      </c>
      <c r="E80" s="451" t="s">
        <v>558</v>
      </c>
      <c r="F80" s="440">
        <v>3111</v>
      </c>
      <c r="G80" s="454" t="s">
        <v>276</v>
      </c>
      <c r="H80" s="436" t="s">
        <v>261</v>
      </c>
      <c r="I80" s="536">
        <v>1979860</v>
      </c>
      <c r="J80" s="432">
        <v>1451210</v>
      </c>
      <c r="K80" s="432">
        <v>17660</v>
      </c>
      <c r="L80" s="14">
        <v>496478</v>
      </c>
      <c r="M80" s="14">
        <v>14512</v>
      </c>
      <c r="N80" s="14">
        <v>0</v>
      </c>
      <c r="O80" s="570">
        <v>3.91</v>
      </c>
      <c r="P80" s="579">
        <f t="shared" si="69"/>
        <v>0</v>
      </c>
      <c r="Q80" s="434">
        <v>0</v>
      </c>
      <c r="R80" s="434">
        <v>-141112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si="70"/>
        <v>-141112</v>
      </c>
      <c r="X80" s="434">
        <v>0</v>
      </c>
      <c r="Y80" s="434">
        <v>0</v>
      </c>
      <c r="Z80" s="434">
        <v>0</v>
      </c>
      <c r="AA80" s="434">
        <f t="shared" si="71"/>
        <v>0</v>
      </c>
      <c r="AB80" s="434">
        <f t="shared" si="72"/>
        <v>-141112</v>
      </c>
      <c r="AC80" s="435">
        <f t="shared" si="73"/>
        <v>-47696</v>
      </c>
      <c r="AD80" s="434">
        <v>0</v>
      </c>
      <c r="AE80" s="434">
        <f t="shared" si="74"/>
        <v>-47696</v>
      </c>
      <c r="AF80" s="435">
        <f t="shared" si="75"/>
        <v>-1411</v>
      </c>
      <c r="AG80" s="14">
        <v>0</v>
      </c>
      <c r="AH80" s="905">
        <f t="shared" si="76"/>
        <v>-190219</v>
      </c>
      <c r="AI80" s="870">
        <v>0</v>
      </c>
      <c r="AJ80" s="433">
        <v>-0.35</v>
      </c>
      <c r="AK80" s="433">
        <v>0</v>
      </c>
      <c r="AL80" s="433">
        <v>0</v>
      </c>
      <c r="AM80" s="433">
        <v>0</v>
      </c>
      <c r="AN80" s="433">
        <v>0</v>
      </c>
      <c r="AO80" s="535">
        <f t="shared" si="77"/>
        <v>-0.35</v>
      </c>
      <c r="AP80" s="854">
        <f>I80+AH80</f>
        <v>1789641</v>
      </c>
      <c r="AQ80" s="434">
        <f>J80+W80</f>
        <v>1310098</v>
      </c>
      <c r="AR80" s="434">
        <f t="shared" si="78"/>
        <v>17660</v>
      </c>
      <c r="AS80" s="434">
        <f t="shared" si="79"/>
        <v>448782</v>
      </c>
      <c r="AT80" s="434">
        <f t="shared" si="79"/>
        <v>13101</v>
      </c>
      <c r="AU80" s="512">
        <f t="shared" si="79"/>
        <v>0</v>
      </c>
      <c r="AV80" s="535">
        <f>O80+AO80</f>
        <v>3.56</v>
      </c>
      <c r="AW80" s="517">
        <f t="shared" si="80"/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985">
        <v>0</v>
      </c>
    </row>
    <row r="81" spans="1:55" ht="13.5" customHeight="1" x14ac:dyDescent="0.2">
      <c r="A81" s="450">
        <v>24</v>
      </c>
      <c r="B81" s="448">
        <v>2412</v>
      </c>
      <c r="C81" s="449">
        <v>600079252</v>
      </c>
      <c r="D81" s="448">
        <v>72742429</v>
      </c>
      <c r="E81" s="446" t="s">
        <v>559</v>
      </c>
      <c r="F81" s="450"/>
      <c r="G81" s="446"/>
      <c r="H81" s="445"/>
      <c r="I81" s="537">
        <v>13537798</v>
      </c>
      <c r="J81" s="444">
        <v>10025348</v>
      </c>
      <c r="K81" s="444">
        <v>17660</v>
      </c>
      <c r="L81" s="444">
        <v>3394537</v>
      </c>
      <c r="M81" s="444">
        <v>100253</v>
      </c>
      <c r="N81" s="444">
        <v>0</v>
      </c>
      <c r="O81" s="642">
        <v>18.780900000000003</v>
      </c>
      <c r="P81" s="537">
        <f t="shared" ref="P81:BC81" si="81">SUM(P79:P80)</f>
        <v>0</v>
      </c>
      <c r="Q81" s="443">
        <f t="shared" si="81"/>
        <v>0</v>
      </c>
      <c r="R81" s="443">
        <f t="shared" si="81"/>
        <v>-141112</v>
      </c>
      <c r="S81" s="443">
        <f t="shared" si="81"/>
        <v>0</v>
      </c>
      <c r="T81" s="443">
        <f t="shared" si="81"/>
        <v>0</v>
      </c>
      <c r="U81" s="443">
        <f t="shared" si="81"/>
        <v>0</v>
      </c>
      <c r="V81" s="443">
        <f t="shared" si="81"/>
        <v>0</v>
      </c>
      <c r="W81" s="443">
        <f t="shared" si="81"/>
        <v>-141112</v>
      </c>
      <c r="X81" s="443">
        <f t="shared" si="81"/>
        <v>0</v>
      </c>
      <c r="Y81" s="443">
        <f t="shared" si="81"/>
        <v>0</v>
      </c>
      <c r="Z81" s="443">
        <f t="shared" si="81"/>
        <v>0</v>
      </c>
      <c r="AA81" s="443">
        <f t="shared" si="81"/>
        <v>0</v>
      </c>
      <c r="AB81" s="443">
        <f t="shared" si="81"/>
        <v>-141112</v>
      </c>
      <c r="AC81" s="443">
        <f t="shared" si="81"/>
        <v>-47696</v>
      </c>
      <c r="AD81" s="443">
        <f t="shared" si="81"/>
        <v>0</v>
      </c>
      <c r="AE81" s="443">
        <f t="shared" si="81"/>
        <v>-47696</v>
      </c>
      <c r="AF81" s="443">
        <f t="shared" si="81"/>
        <v>-1411</v>
      </c>
      <c r="AG81" s="443">
        <f t="shared" si="81"/>
        <v>0</v>
      </c>
      <c r="AH81" s="948">
        <f t="shared" si="81"/>
        <v>-190219</v>
      </c>
      <c r="AI81" s="944">
        <f t="shared" si="81"/>
        <v>0</v>
      </c>
      <c r="AJ81" s="695">
        <f t="shared" si="81"/>
        <v>-0.35</v>
      </c>
      <c r="AK81" s="695">
        <f t="shared" si="81"/>
        <v>0</v>
      </c>
      <c r="AL81" s="695">
        <f t="shared" si="81"/>
        <v>0</v>
      </c>
      <c r="AM81" s="695">
        <f t="shared" si="81"/>
        <v>0</v>
      </c>
      <c r="AN81" s="695">
        <f t="shared" si="81"/>
        <v>0</v>
      </c>
      <c r="AO81" s="538">
        <f t="shared" si="81"/>
        <v>-0.35</v>
      </c>
      <c r="AP81" s="444">
        <f t="shared" si="81"/>
        <v>13347579</v>
      </c>
      <c r="AQ81" s="443">
        <f t="shared" si="81"/>
        <v>9884236</v>
      </c>
      <c r="AR81" s="490">
        <f t="shared" si="81"/>
        <v>17660</v>
      </c>
      <c r="AS81" s="443">
        <f t="shared" si="81"/>
        <v>3346841</v>
      </c>
      <c r="AT81" s="443">
        <f t="shared" si="81"/>
        <v>98842</v>
      </c>
      <c r="AU81" s="443">
        <f t="shared" si="81"/>
        <v>0</v>
      </c>
      <c r="AV81" s="538">
        <f t="shared" si="81"/>
        <v>18.430900000000001</v>
      </c>
      <c r="AW81" s="794">
        <f t="shared" si="81"/>
        <v>0</v>
      </c>
      <c r="AX81" s="791">
        <f t="shared" si="81"/>
        <v>0</v>
      </c>
      <c r="AY81" s="791">
        <f t="shared" si="81"/>
        <v>0</v>
      </c>
      <c r="AZ81" s="791">
        <f t="shared" si="81"/>
        <v>0</v>
      </c>
      <c r="BA81" s="791">
        <f t="shared" si="81"/>
        <v>0</v>
      </c>
      <c r="BB81" s="791">
        <f t="shared" si="81"/>
        <v>0</v>
      </c>
      <c r="BC81" s="788">
        <f t="shared" si="81"/>
        <v>0</v>
      </c>
    </row>
    <row r="82" spans="1:55" ht="14.1" customHeight="1" x14ac:dyDescent="0.2">
      <c r="A82" s="440">
        <v>25</v>
      </c>
      <c r="B82" s="452">
        <v>2418</v>
      </c>
      <c r="C82" s="453">
        <v>600079261</v>
      </c>
      <c r="D82" s="452">
        <v>72741783</v>
      </c>
      <c r="E82" s="451" t="s">
        <v>560</v>
      </c>
      <c r="F82" s="440">
        <v>3111</v>
      </c>
      <c r="G82" s="451" t="s">
        <v>275</v>
      </c>
      <c r="H82" s="436" t="s">
        <v>260</v>
      </c>
      <c r="I82" s="536">
        <v>3283271</v>
      </c>
      <c r="J82" s="14">
        <v>2435661</v>
      </c>
      <c r="K82" s="14">
        <v>0</v>
      </c>
      <c r="L82" s="14">
        <v>823253</v>
      </c>
      <c r="M82" s="14">
        <v>24357</v>
      </c>
      <c r="N82" s="14">
        <v>0</v>
      </c>
      <c r="O82" s="106">
        <v>4</v>
      </c>
      <c r="P82" s="579">
        <f t="shared" si="69"/>
        <v>0</v>
      </c>
      <c r="Q82" s="434">
        <v>0</v>
      </c>
      <c r="R82" s="434">
        <v>0</v>
      </c>
      <c r="S82" s="434">
        <v>0</v>
      </c>
      <c r="T82" s="434">
        <v>0</v>
      </c>
      <c r="U82" s="434">
        <v>0</v>
      </c>
      <c r="V82" s="434">
        <v>0</v>
      </c>
      <c r="W82" s="434">
        <f t="shared" si="70"/>
        <v>0</v>
      </c>
      <c r="X82" s="434">
        <v>0</v>
      </c>
      <c r="Y82" s="434">
        <v>0</v>
      </c>
      <c r="Z82" s="434">
        <v>0</v>
      </c>
      <c r="AA82" s="434">
        <f t="shared" si="71"/>
        <v>0</v>
      </c>
      <c r="AB82" s="434">
        <f t="shared" si="72"/>
        <v>0</v>
      </c>
      <c r="AC82" s="435">
        <f>ROUND((W82+X82+Y82)*33.8%,0)</f>
        <v>0</v>
      </c>
      <c r="AD82" s="434">
        <v>0</v>
      </c>
      <c r="AE82" s="434">
        <f t="shared" si="74"/>
        <v>0</v>
      </c>
      <c r="AF82" s="435">
        <f t="shared" si="75"/>
        <v>0</v>
      </c>
      <c r="AG82" s="14">
        <v>0</v>
      </c>
      <c r="AH82" s="905">
        <f t="shared" si="76"/>
        <v>0</v>
      </c>
      <c r="AI82" s="870">
        <v>0</v>
      </c>
      <c r="AJ82" s="433">
        <v>0</v>
      </c>
      <c r="AK82" s="433">
        <v>0</v>
      </c>
      <c r="AL82" s="433">
        <v>0</v>
      </c>
      <c r="AM82" s="433">
        <v>0</v>
      </c>
      <c r="AN82" s="433">
        <v>0</v>
      </c>
      <c r="AO82" s="535">
        <f t="shared" si="77"/>
        <v>0</v>
      </c>
      <c r="AP82" s="854">
        <f>I82+AH82</f>
        <v>3283271</v>
      </c>
      <c r="AQ82" s="434">
        <f>J82+W82</f>
        <v>2435661</v>
      </c>
      <c r="AR82" s="434">
        <f>K82+AA82</f>
        <v>0</v>
      </c>
      <c r="AS82" s="434">
        <f>L82+AE82</f>
        <v>823253</v>
      </c>
      <c r="AT82" s="434">
        <f>M82+AF82</f>
        <v>24357</v>
      </c>
      <c r="AU82" s="512">
        <f>N82+AG82</f>
        <v>0</v>
      </c>
      <c r="AV82" s="535">
        <f>O82+AO82</f>
        <v>4</v>
      </c>
      <c r="AW82" s="517">
        <f t="shared" si="80"/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985">
        <v>0</v>
      </c>
    </row>
    <row r="83" spans="1:55" ht="13.5" customHeight="1" x14ac:dyDescent="0.2">
      <c r="A83" s="450">
        <v>25</v>
      </c>
      <c r="B83" s="448">
        <v>2418</v>
      </c>
      <c r="C83" s="449">
        <v>600079261</v>
      </c>
      <c r="D83" s="448">
        <v>72741783</v>
      </c>
      <c r="E83" s="446" t="s">
        <v>561</v>
      </c>
      <c r="F83" s="450"/>
      <c r="G83" s="446"/>
      <c r="H83" s="445"/>
      <c r="I83" s="537">
        <v>3283271</v>
      </c>
      <c r="J83" s="444">
        <v>2435661</v>
      </c>
      <c r="K83" s="444">
        <v>0</v>
      </c>
      <c r="L83" s="444">
        <v>823253</v>
      </c>
      <c r="M83" s="444">
        <v>24357</v>
      </c>
      <c r="N83" s="444">
        <v>0</v>
      </c>
      <c r="O83" s="642">
        <v>4</v>
      </c>
      <c r="P83" s="537">
        <f t="shared" ref="P83:BC83" si="82">SUM(P82:P82)</f>
        <v>0</v>
      </c>
      <c r="Q83" s="443">
        <f t="shared" si="82"/>
        <v>0</v>
      </c>
      <c r="R83" s="443">
        <f t="shared" si="82"/>
        <v>0</v>
      </c>
      <c r="S83" s="443">
        <f t="shared" si="82"/>
        <v>0</v>
      </c>
      <c r="T83" s="443">
        <f t="shared" si="82"/>
        <v>0</v>
      </c>
      <c r="U83" s="443">
        <f t="shared" si="82"/>
        <v>0</v>
      </c>
      <c r="V83" s="443">
        <f t="shared" si="82"/>
        <v>0</v>
      </c>
      <c r="W83" s="443">
        <f t="shared" si="82"/>
        <v>0</v>
      </c>
      <c r="X83" s="443">
        <f t="shared" si="82"/>
        <v>0</v>
      </c>
      <c r="Y83" s="443">
        <f t="shared" si="82"/>
        <v>0</v>
      </c>
      <c r="Z83" s="443">
        <f t="shared" si="82"/>
        <v>0</v>
      </c>
      <c r="AA83" s="443">
        <f t="shared" si="82"/>
        <v>0</v>
      </c>
      <c r="AB83" s="443">
        <f t="shared" si="82"/>
        <v>0</v>
      </c>
      <c r="AC83" s="443">
        <f t="shared" si="82"/>
        <v>0</v>
      </c>
      <c r="AD83" s="443">
        <f t="shared" si="82"/>
        <v>0</v>
      </c>
      <c r="AE83" s="443">
        <f t="shared" si="82"/>
        <v>0</v>
      </c>
      <c r="AF83" s="443">
        <f t="shared" si="82"/>
        <v>0</v>
      </c>
      <c r="AG83" s="443">
        <f t="shared" si="82"/>
        <v>0</v>
      </c>
      <c r="AH83" s="948">
        <f t="shared" si="82"/>
        <v>0</v>
      </c>
      <c r="AI83" s="944">
        <f t="shared" si="82"/>
        <v>0</v>
      </c>
      <c r="AJ83" s="695">
        <f t="shared" si="82"/>
        <v>0</v>
      </c>
      <c r="AK83" s="695">
        <f t="shared" si="82"/>
        <v>0</v>
      </c>
      <c r="AL83" s="695">
        <f t="shared" si="82"/>
        <v>0</v>
      </c>
      <c r="AM83" s="695">
        <f t="shared" si="82"/>
        <v>0</v>
      </c>
      <c r="AN83" s="695">
        <f t="shared" si="82"/>
        <v>0</v>
      </c>
      <c r="AO83" s="538">
        <f t="shared" si="82"/>
        <v>0</v>
      </c>
      <c r="AP83" s="444">
        <f t="shared" si="82"/>
        <v>3283271</v>
      </c>
      <c r="AQ83" s="443">
        <f t="shared" si="82"/>
        <v>2435661</v>
      </c>
      <c r="AR83" s="490">
        <f t="shared" si="82"/>
        <v>0</v>
      </c>
      <c r="AS83" s="443">
        <f t="shared" si="82"/>
        <v>823253</v>
      </c>
      <c r="AT83" s="443">
        <f t="shared" si="82"/>
        <v>24357</v>
      </c>
      <c r="AU83" s="443">
        <f t="shared" si="82"/>
        <v>0</v>
      </c>
      <c r="AV83" s="538">
        <f t="shared" si="82"/>
        <v>4</v>
      </c>
      <c r="AW83" s="794">
        <f t="shared" si="82"/>
        <v>0</v>
      </c>
      <c r="AX83" s="791">
        <f t="shared" si="82"/>
        <v>0</v>
      </c>
      <c r="AY83" s="791">
        <f t="shared" si="82"/>
        <v>0</v>
      </c>
      <c r="AZ83" s="791">
        <f t="shared" si="82"/>
        <v>0</v>
      </c>
      <c r="BA83" s="791">
        <f t="shared" si="82"/>
        <v>0</v>
      </c>
      <c r="BB83" s="791">
        <f t="shared" si="82"/>
        <v>0</v>
      </c>
      <c r="BC83" s="788">
        <f t="shared" si="82"/>
        <v>0</v>
      </c>
    </row>
    <row r="84" spans="1:55" ht="14.1" customHeight="1" x14ac:dyDescent="0.2">
      <c r="A84" s="440">
        <v>26</v>
      </c>
      <c r="B84" s="452">
        <v>2414</v>
      </c>
      <c r="C84" s="453">
        <v>600079295</v>
      </c>
      <c r="D84" s="452">
        <v>72742020</v>
      </c>
      <c r="E84" s="451" t="s">
        <v>562</v>
      </c>
      <c r="F84" s="440">
        <v>3111</v>
      </c>
      <c r="G84" s="451" t="s">
        <v>275</v>
      </c>
      <c r="H84" s="436" t="s">
        <v>260</v>
      </c>
      <c r="I84" s="536">
        <v>4829785</v>
      </c>
      <c r="J84" s="14">
        <v>3582927</v>
      </c>
      <c r="K84" s="14">
        <v>0</v>
      </c>
      <c r="L84" s="14">
        <v>1211029</v>
      </c>
      <c r="M84" s="14">
        <v>35829</v>
      </c>
      <c r="N84" s="14">
        <v>0</v>
      </c>
      <c r="O84" s="106">
        <v>6.2419000000000002</v>
      </c>
      <c r="P84" s="579">
        <f t="shared" si="69"/>
        <v>-10000</v>
      </c>
      <c r="Q84" s="434">
        <v>0</v>
      </c>
      <c r="R84" s="434">
        <v>0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70"/>
        <v>-10000</v>
      </c>
      <c r="X84" s="434">
        <v>10000</v>
      </c>
      <c r="Y84" s="434">
        <v>0</v>
      </c>
      <c r="Z84" s="434">
        <v>0</v>
      </c>
      <c r="AA84" s="434">
        <f t="shared" si="71"/>
        <v>10000</v>
      </c>
      <c r="AB84" s="434">
        <f t="shared" si="72"/>
        <v>0</v>
      </c>
      <c r="AC84" s="435">
        <f t="shared" si="73"/>
        <v>0</v>
      </c>
      <c r="AD84" s="434">
        <v>0</v>
      </c>
      <c r="AE84" s="434">
        <f t="shared" si="74"/>
        <v>0</v>
      </c>
      <c r="AF84" s="435">
        <f t="shared" si="75"/>
        <v>-100</v>
      </c>
      <c r="AG84" s="14">
        <v>0</v>
      </c>
      <c r="AH84" s="905">
        <f t="shared" si="76"/>
        <v>-100</v>
      </c>
      <c r="AI84" s="870">
        <v>-0.02</v>
      </c>
      <c r="AJ84" s="433">
        <v>0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77"/>
        <v>-0.02</v>
      </c>
      <c r="AP84" s="854">
        <f>I84+AH84</f>
        <v>4829685</v>
      </c>
      <c r="AQ84" s="434">
        <f>J84+W84</f>
        <v>3572927</v>
      </c>
      <c r="AR84" s="434">
        <f t="shared" ref="AR84:AR85" si="83">K84+AA84</f>
        <v>10000</v>
      </c>
      <c r="AS84" s="434">
        <f t="shared" ref="AS84:AU85" si="84">L84+AE84</f>
        <v>1211029</v>
      </c>
      <c r="AT84" s="434">
        <f t="shared" si="84"/>
        <v>35729</v>
      </c>
      <c r="AU84" s="512">
        <f t="shared" si="84"/>
        <v>0</v>
      </c>
      <c r="AV84" s="535">
        <f>O84+AO84</f>
        <v>6.2219000000000007</v>
      </c>
      <c r="AW84" s="517">
        <f t="shared" si="80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985">
        <v>0</v>
      </c>
    </row>
    <row r="85" spans="1:55" ht="14.1" customHeight="1" x14ac:dyDescent="0.2">
      <c r="A85" s="440">
        <v>26</v>
      </c>
      <c r="B85" s="452">
        <v>2414</v>
      </c>
      <c r="C85" s="453">
        <v>600079295</v>
      </c>
      <c r="D85" s="452">
        <v>72742020</v>
      </c>
      <c r="E85" s="451" t="s">
        <v>562</v>
      </c>
      <c r="F85" s="440">
        <v>3111</v>
      </c>
      <c r="G85" s="454" t="s">
        <v>276</v>
      </c>
      <c r="H85" s="436" t="s">
        <v>261</v>
      </c>
      <c r="I85" s="536">
        <v>66869</v>
      </c>
      <c r="J85" s="432">
        <v>49606</v>
      </c>
      <c r="K85" s="432">
        <v>0</v>
      </c>
      <c r="L85" s="14">
        <v>16767</v>
      </c>
      <c r="M85" s="14">
        <v>496</v>
      </c>
      <c r="N85" s="14">
        <v>0</v>
      </c>
      <c r="O85" s="570">
        <v>0.12</v>
      </c>
      <c r="P85" s="579">
        <f t="shared" si="69"/>
        <v>0</v>
      </c>
      <c r="Q85" s="434">
        <v>0</v>
      </c>
      <c r="R85" s="434">
        <v>99212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si="70"/>
        <v>99212</v>
      </c>
      <c r="X85" s="434">
        <v>0</v>
      </c>
      <c r="Y85" s="434">
        <v>0</v>
      </c>
      <c r="Z85" s="434">
        <v>0</v>
      </c>
      <c r="AA85" s="434">
        <f t="shared" si="71"/>
        <v>0</v>
      </c>
      <c r="AB85" s="434">
        <f t="shared" si="72"/>
        <v>99212</v>
      </c>
      <c r="AC85" s="435">
        <f t="shared" si="73"/>
        <v>33534</v>
      </c>
      <c r="AD85" s="434">
        <v>0</v>
      </c>
      <c r="AE85" s="434">
        <f t="shared" si="74"/>
        <v>33534</v>
      </c>
      <c r="AF85" s="435">
        <f t="shared" si="75"/>
        <v>992</v>
      </c>
      <c r="AG85" s="14">
        <v>0</v>
      </c>
      <c r="AH85" s="905">
        <f t="shared" si="76"/>
        <v>133738</v>
      </c>
      <c r="AI85" s="870">
        <v>0</v>
      </c>
      <c r="AJ85" s="433">
        <v>0.25</v>
      </c>
      <c r="AK85" s="433">
        <v>0</v>
      </c>
      <c r="AL85" s="433">
        <v>0</v>
      </c>
      <c r="AM85" s="433">
        <v>0</v>
      </c>
      <c r="AN85" s="433">
        <v>0</v>
      </c>
      <c r="AO85" s="535">
        <f t="shared" si="77"/>
        <v>0.25</v>
      </c>
      <c r="AP85" s="854">
        <f>I85+AH85</f>
        <v>200607</v>
      </c>
      <c r="AQ85" s="434">
        <f>J85+W85</f>
        <v>148818</v>
      </c>
      <c r="AR85" s="434">
        <f t="shared" si="83"/>
        <v>0</v>
      </c>
      <c r="AS85" s="434">
        <f t="shared" si="84"/>
        <v>50301</v>
      </c>
      <c r="AT85" s="434">
        <f t="shared" si="84"/>
        <v>1488</v>
      </c>
      <c r="AU85" s="512">
        <f t="shared" si="84"/>
        <v>0</v>
      </c>
      <c r="AV85" s="535">
        <f>O85+AO85</f>
        <v>0.37</v>
      </c>
      <c r="AW85" s="517">
        <f t="shared" si="80"/>
        <v>0</v>
      </c>
      <c r="AX85" s="432">
        <v>0</v>
      </c>
      <c r="AY85" s="432">
        <v>0</v>
      </c>
      <c r="AZ85" s="432">
        <v>0</v>
      </c>
      <c r="BA85" s="432">
        <v>0</v>
      </c>
      <c r="BB85" s="432">
        <v>0</v>
      </c>
      <c r="BC85" s="985">
        <v>0</v>
      </c>
    </row>
    <row r="86" spans="1:55" ht="14.1" customHeight="1" x14ac:dyDescent="0.2">
      <c r="A86" s="450">
        <v>26</v>
      </c>
      <c r="B86" s="448">
        <v>2414</v>
      </c>
      <c r="C86" s="449">
        <v>600079295</v>
      </c>
      <c r="D86" s="448">
        <v>72742020</v>
      </c>
      <c r="E86" s="446" t="s">
        <v>563</v>
      </c>
      <c r="F86" s="450"/>
      <c r="G86" s="446"/>
      <c r="H86" s="445"/>
      <c r="I86" s="537">
        <v>4896654</v>
      </c>
      <c r="J86" s="444">
        <v>3632533</v>
      </c>
      <c r="K86" s="444">
        <v>0</v>
      </c>
      <c r="L86" s="444">
        <v>1227796</v>
      </c>
      <c r="M86" s="444">
        <v>36325</v>
      </c>
      <c r="N86" s="444">
        <v>0</v>
      </c>
      <c r="O86" s="642">
        <v>6.3619000000000003</v>
      </c>
      <c r="P86" s="537">
        <f t="shared" ref="P86:BC86" si="85">SUM(P84:P85)</f>
        <v>-10000</v>
      </c>
      <c r="Q86" s="443">
        <f t="shared" si="85"/>
        <v>0</v>
      </c>
      <c r="R86" s="443">
        <f t="shared" si="85"/>
        <v>99212</v>
      </c>
      <c r="S86" s="443">
        <f t="shared" si="85"/>
        <v>0</v>
      </c>
      <c r="T86" s="443">
        <f t="shared" si="85"/>
        <v>0</v>
      </c>
      <c r="U86" s="443">
        <f t="shared" si="85"/>
        <v>0</v>
      </c>
      <c r="V86" s="443">
        <f t="shared" si="85"/>
        <v>0</v>
      </c>
      <c r="W86" s="443">
        <f t="shared" si="85"/>
        <v>89212</v>
      </c>
      <c r="X86" s="443">
        <f t="shared" si="85"/>
        <v>10000</v>
      </c>
      <c r="Y86" s="443">
        <f t="shared" si="85"/>
        <v>0</v>
      </c>
      <c r="Z86" s="443">
        <f t="shared" si="85"/>
        <v>0</v>
      </c>
      <c r="AA86" s="443">
        <f t="shared" si="85"/>
        <v>10000</v>
      </c>
      <c r="AB86" s="443">
        <f t="shared" si="85"/>
        <v>99212</v>
      </c>
      <c r="AC86" s="443">
        <f t="shared" si="85"/>
        <v>33534</v>
      </c>
      <c r="AD86" s="443">
        <f t="shared" si="85"/>
        <v>0</v>
      </c>
      <c r="AE86" s="443">
        <f t="shared" si="85"/>
        <v>33534</v>
      </c>
      <c r="AF86" s="443">
        <f t="shared" si="85"/>
        <v>892</v>
      </c>
      <c r="AG86" s="443">
        <f t="shared" si="85"/>
        <v>0</v>
      </c>
      <c r="AH86" s="948">
        <f t="shared" si="85"/>
        <v>133638</v>
      </c>
      <c r="AI86" s="944">
        <f t="shared" si="85"/>
        <v>-0.02</v>
      </c>
      <c r="AJ86" s="695">
        <f t="shared" si="85"/>
        <v>0.25</v>
      </c>
      <c r="AK86" s="695">
        <f t="shared" si="85"/>
        <v>0</v>
      </c>
      <c r="AL86" s="695">
        <f t="shared" si="85"/>
        <v>0</v>
      </c>
      <c r="AM86" s="695">
        <f t="shared" si="85"/>
        <v>0</v>
      </c>
      <c r="AN86" s="695">
        <f t="shared" si="85"/>
        <v>0</v>
      </c>
      <c r="AO86" s="538">
        <f t="shared" si="85"/>
        <v>0.23</v>
      </c>
      <c r="AP86" s="444">
        <f t="shared" si="85"/>
        <v>5030292</v>
      </c>
      <c r="AQ86" s="443">
        <f t="shared" si="85"/>
        <v>3721745</v>
      </c>
      <c r="AR86" s="490">
        <f t="shared" si="85"/>
        <v>10000</v>
      </c>
      <c r="AS86" s="443">
        <f t="shared" si="85"/>
        <v>1261330</v>
      </c>
      <c r="AT86" s="443">
        <f t="shared" si="85"/>
        <v>37217</v>
      </c>
      <c r="AU86" s="443">
        <f t="shared" si="85"/>
        <v>0</v>
      </c>
      <c r="AV86" s="538">
        <f t="shared" si="85"/>
        <v>6.5919000000000008</v>
      </c>
      <c r="AW86" s="794">
        <f t="shared" si="85"/>
        <v>0</v>
      </c>
      <c r="AX86" s="791">
        <f t="shared" si="85"/>
        <v>0</v>
      </c>
      <c r="AY86" s="791">
        <f t="shared" si="85"/>
        <v>0</v>
      </c>
      <c r="AZ86" s="791">
        <f t="shared" si="85"/>
        <v>0</v>
      </c>
      <c r="BA86" s="791">
        <f t="shared" si="85"/>
        <v>0</v>
      </c>
      <c r="BB86" s="791">
        <f t="shared" si="85"/>
        <v>0</v>
      </c>
      <c r="BC86" s="788">
        <f t="shared" si="85"/>
        <v>0</v>
      </c>
    </row>
    <row r="87" spans="1:55" ht="14.1" customHeight="1" x14ac:dyDescent="0.2">
      <c r="A87" s="440">
        <v>27</v>
      </c>
      <c r="B87" s="452">
        <v>2443</v>
      </c>
      <c r="C87" s="453">
        <v>600079309</v>
      </c>
      <c r="D87" s="452">
        <v>72743051</v>
      </c>
      <c r="E87" s="451" t="s">
        <v>564</v>
      </c>
      <c r="F87" s="440">
        <v>3111</v>
      </c>
      <c r="G87" s="451" t="s">
        <v>275</v>
      </c>
      <c r="H87" s="436" t="s">
        <v>260</v>
      </c>
      <c r="I87" s="536">
        <v>4812223</v>
      </c>
      <c r="J87" s="14">
        <v>3569898</v>
      </c>
      <c r="K87" s="14">
        <v>0</v>
      </c>
      <c r="L87" s="14">
        <v>1206626</v>
      </c>
      <c r="M87" s="14">
        <v>35699</v>
      </c>
      <c r="N87" s="14">
        <v>0</v>
      </c>
      <c r="O87" s="106">
        <v>6</v>
      </c>
      <c r="P87" s="579">
        <f t="shared" si="69"/>
        <v>0</v>
      </c>
      <c r="Q87" s="434">
        <v>0</v>
      </c>
      <c r="R87" s="434">
        <v>0</v>
      </c>
      <c r="S87" s="434">
        <v>0</v>
      </c>
      <c r="T87" s="434">
        <v>0</v>
      </c>
      <c r="U87" s="434">
        <v>0</v>
      </c>
      <c r="V87" s="434">
        <v>0</v>
      </c>
      <c r="W87" s="434">
        <f t="shared" si="70"/>
        <v>0</v>
      </c>
      <c r="X87" s="434">
        <v>0</v>
      </c>
      <c r="Y87" s="434">
        <v>0</v>
      </c>
      <c r="Z87" s="434">
        <v>0</v>
      </c>
      <c r="AA87" s="434">
        <f t="shared" si="71"/>
        <v>0</v>
      </c>
      <c r="AB87" s="434">
        <f t="shared" si="72"/>
        <v>0</v>
      </c>
      <c r="AC87" s="435">
        <f t="shared" si="73"/>
        <v>0</v>
      </c>
      <c r="AD87" s="434">
        <v>0</v>
      </c>
      <c r="AE87" s="434">
        <f t="shared" si="74"/>
        <v>0</v>
      </c>
      <c r="AF87" s="435">
        <f t="shared" si="75"/>
        <v>0</v>
      </c>
      <c r="AG87" s="14">
        <v>0</v>
      </c>
      <c r="AH87" s="905">
        <f t="shared" si="76"/>
        <v>0</v>
      </c>
      <c r="AI87" s="870">
        <v>0</v>
      </c>
      <c r="AJ87" s="433">
        <v>0</v>
      </c>
      <c r="AK87" s="433">
        <v>0</v>
      </c>
      <c r="AL87" s="433">
        <v>0</v>
      </c>
      <c r="AM87" s="433">
        <v>0</v>
      </c>
      <c r="AN87" s="433">
        <v>0</v>
      </c>
      <c r="AO87" s="535">
        <f t="shared" si="77"/>
        <v>0</v>
      </c>
      <c r="AP87" s="854">
        <f>I87+AH87</f>
        <v>4812223</v>
      </c>
      <c r="AQ87" s="434">
        <f>J87+W87</f>
        <v>3569898</v>
      </c>
      <c r="AR87" s="434">
        <f t="shared" ref="AR87:AR88" si="86">K87+AA87</f>
        <v>0</v>
      </c>
      <c r="AS87" s="434">
        <f t="shared" ref="AS87:AU88" si="87">L87+AE87</f>
        <v>1206626</v>
      </c>
      <c r="AT87" s="434">
        <f t="shared" si="87"/>
        <v>35699</v>
      </c>
      <c r="AU87" s="512">
        <f t="shared" si="87"/>
        <v>0</v>
      </c>
      <c r="AV87" s="535">
        <f>O87+AO87</f>
        <v>6</v>
      </c>
      <c r="AW87" s="517">
        <f t="shared" si="80"/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985">
        <v>0</v>
      </c>
    </row>
    <row r="88" spans="1:55" ht="14.1" customHeight="1" x14ac:dyDescent="0.2">
      <c r="A88" s="440">
        <v>27</v>
      </c>
      <c r="B88" s="452">
        <v>2443</v>
      </c>
      <c r="C88" s="453">
        <v>600079309</v>
      </c>
      <c r="D88" s="452">
        <v>72743051</v>
      </c>
      <c r="E88" s="451" t="s">
        <v>564</v>
      </c>
      <c r="F88" s="440">
        <v>3111</v>
      </c>
      <c r="G88" s="454" t="s">
        <v>276</v>
      </c>
      <c r="H88" s="436" t="s">
        <v>261</v>
      </c>
      <c r="I88" s="536">
        <v>0</v>
      </c>
      <c r="J88" s="432">
        <v>0</v>
      </c>
      <c r="K88" s="432">
        <v>0</v>
      </c>
      <c r="L88" s="14">
        <v>0</v>
      </c>
      <c r="M88" s="14">
        <v>0</v>
      </c>
      <c r="N88" s="14">
        <v>0</v>
      </c>
      <c r="O88" s="570">
        <v>0</v>
      </c>
      <c r="P88" s="579">
        <f t="shared" si="69"/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0</v>
      </c>
      <c r="V88" s="434">
        <v>0</v>
      </c>
      <c r="W88" s="434">
        <f t="shared" si="70"/>
        <v>0</v>
      </c>
      <c r="X88" s="434">
        <v>0</v>
      </c>
      <c r="Y88" s="434">
        <v>0</v>
      </c>
      <c r="Z88" s="434">
        <v>0</v>
      </c>
      <c r="AA88" s="434">
        <f t="shared" si="71"/>
        <v>0</v>
      </c>
      <c r="AB88" s="434">
        <f t="shared" si="72"/>
        <v>0</v>
      </c>
      <c r="AC88" s="435">
        <f t="shared" si="73"/>
        <v>0</v>
      </c>
      <c r="AD88" s="434">
        <v>0</v>
      </c>
      <c r="AE88" s="434">
        <f t="shared" si="74"/>
        <v>0</v>
      </c>
      <c r="AF88" s="435">
        <f t="shared" si="75"/>
        <v>0</v>
      </c>
      <c r="AG88" s="14">
        <v>0</v>
      </c>
      <c r="AH88" s="905">
        <f t="shared" si="76"/>
        <v>0</v>
      </c>
      <c r="AI88" s="870">
        <v>0</v>
      </c>
      <c r="AJ88" s="433">
        <v>0</v>
      </c>
      <c r="AK88" s="433">
        <v>0</v>
      </c>
      <c r="AL88" s="433">
        <v>0</v>
      </c>
      <c r="AM88" s="433">
        <v>0</v>
      </c>
      <c r="AN88" s="433">
        <v>0</v>
      </c>
      <c r="AO88" s="535">
        <f t="shared" si="77"/>
        <v>0</v>
      </c>
      <c r="AP88" s="854">
        <f>I88+AH88</f>
        <v>0</v>
      </c>
      <c r="AQ88" s="434">
        <f>J88+W88</f>
        <v>0</v>
      </c>
      <c r="AR88" s="434">
        <f t="shared" si="86"/>
        <v>0</v>
      </c>
      <c r="AS88" s="434">
        <f t="shared" si="87"/>
        <v>0</v>
      </c>
      <c r="AT88" s="434">
        <f t="shared" si="87"/>
        <v>0</v>
      </c>
      <c r="AU88" s="512">
        <f t="shared" si="87"/>
        <v>0</v>
      </c>
      <c r="AV88" s="535">
        <f>O88+AO88</f>
        <v>0</v>
      </c>
      <c r="AW88" s="517">
        <f t="shared" si="80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985">
        <v>0</v>
      </c>
    </row>
    <row r="89" spans="1:55" ht="14.1" customHeight="1" x14ac:dyDescent="0.2">
      <c r="A89" s="450">
        <v>27</v>
      </c>
      <c r="B89" s="448">
        <v>2443</v>
      </c>
      <c r="C89" s="449">
        <v>600079309</v>
      </c>
      <c r="D89" s="448">
        <v>72743051</v>
      </c>
      <c r="E89" s="446" t="s">
        <v>565</v>
      </c>
      <c r="F89" s="450"/>
      <c r="G89" s="446"/>
      <c r="H89" s="445"/>
      <c r="I89" s="537">
        <v>4812223</v>
      </c>
      <c r="J89" s="444">
        <v>3569898</v>
      </c>
      <c r="K89" s="444">
        <v>0</v>
      </c>
      <c r="L89" s="444">
        <v>1206626</v>
      </c>
      <c r="M89" s="444">
        <v>35699</v>
      </c>
      <c r="N89" s="444">
        <v>0</v>
      </c>
      <c r="O89" s="642">
        <v>6</v>
      </c>
      <c r="P89" s="537">
        <f t="shared" ref="P89:BC89" si="88">SUM(P87:P88)</f>
        <v>0</v>
      </c>
      <c r="Q89" s="443">
        <f t="shared" si="88"/>
        <v>0</v>
      </c>
      <c r="R89" s="443">
        <f t="shared" si="88"/>
        <v>0</v>
      </c>
      <c r="S89" s="443">
        <f t="shared" si="88"/>
        <v>0</v>
      </c>
      <c r="T89" s="443">
        <f t="shared" si="88"/>
        <v>0</v>
      </c>
      <c r="U89" s="443">
        <f t="shared" si="88"/>
        <v>0</v>
      </c>
      <c r="V89" s="443">
        <f t="shared" si="88"/>
        <v>0</v>
      </c>
      <c r="W89" s="443">
        <f t="shared" si="88"/>
        <v>0</v>
      </c>
      <c r="X89" s="443">
        <f t="shared" si="88"/>
        <v>0</v>
      </c>
      <c r="Y89" s="443">
        <f t="shared" si="88"/>
        <v>0</v>
      </c>
      <c r="Z89" s="443">
        <f t="shared" si="88"/>
        <v>0</v>
      </c>
      <c r="AA89" s="443">
        <f t="shared" si="88"/>
        <v>0</v>
      </c>
      <c r="AB89" s="443">
        <f t="shared" si="88"/>
        <v>0</v>
      </c>
      <c r="AC89" s="443">
        <f t="shared" si="88"/>
        <v>0</v>
      </c>
      <c r="AD89" s="443">
        <f t="shared" si="88"/>
        <v>0</v>
      </c>
      <c r="AE89" s="443">
        <f t="shared" si="88"/>
        <v>0</v>
      </c>
      <c r="AF89" s="443">
        <f t="shared" si="88"/>
        <v>0</v>
      </c>
      <c r="AG89" s="443">
        <f t="shared" si="88"/>
        <v>0</v>
      </c>
      <c r="AH89" s="948">
        <f t="shared" si="88"/>
        <v>0</v>
      </c>
      <c r="AI89" s="944">
        <f t="shared" si="88"/>
        <v>0</v>
      </c>
      <c r="AJ89" s="695">
        <f t="shared" si="88"/>
        <v>0</v>
      </c>
      <c r="AK89" s="695">
        <f t="shared" si="88"/>
        <v>0</v>
      </c>
      <c r="AL89" s="695">
        <f t="shared" si="88"/>
        <v>0</v>
      </c>
      <c r="AM89" s="695">
        <f t="shared" si="88"/>
        <v>0</v>
      </c>
      <c r="AN89" s="695">
        <f t="shared" si="88"/>
        <v>0</v>
      </c>
      <c r="AO89" s="538">
        <f t="shared" si="88"/>
        <v>0</v>
      </c>
      <c r="AP89" s="444">
        <f t="shared" si="88"/>
        <v>4812223</v>
      </c>
      <c r="AQ89" s="443">
        <f t="shared" si="88"/>
        <v>3569898</v>
      </c>
      <c r="AR89" s="490">
        <f t="shared" si="88"/>
        <v>0</v>
      </c>
      <c r="AS89" s="443">
        <f t="shared" si="88"/>
        <v>1206626</v>
      </c>
      <c r="AT89" s="443">
        <f t="shared" si="88"/>
        <v>35699</v>
      </c>
      <c r="AU89" s="443">
        <f t="shared" si="88"/>
        <v>0</v>
      </c>
      <c r="AV89" s="538">
        <f t="shared" si="88"/>
        <v>6</v>
      </c>
      <c r="AW89" s="794">
        <f t="shared" si="88"/>
        <v>0</v>
      </c>
      <c r="AX89" s="791">
        <f t="shared" si="88"/>
        <v>0</v>
      </c>
      <c r="AY89" s="791">
        <f t="shared" si="88"/>
        <v>0</v>
      </c>
      <c r="AZ89" s="791">
        <f t="shared" si="88"/>
        <v>0</v>
      </c>
      <c r="BA89" s="791">
        <f t="shared" si="88"/>
        <v>0</v>
      </c>
      <c r="BB89" s="791">
        <f t="shared" si="88"/>
        <v>0</v>
      </c>
      <c r="BC89" s="788">
        <f t="shared" si="88"/>
        <v>0</v>
      </c>
    </row>
    <row r="90" spans="1:55" ht="14.1" customHeight="1" x14ac:dyDescent="0.2">
      <c r="A90" s="440">
        <v>28</v>
      </c>
      <c r="B90" s="452">
        <v>2425</v>
      </c>
      <c r="C90" s="453">
        <v>600079333</v>
      </c>
      <c r="D90" s="452">
        <v>72741864</v>
      </c>
      <c r="E90" s="451" t="s">
        <v>566</v>
      </c>
      <c r="F90" s="440">
        <v>3111</v>
      </c>
      <c r="G90" s="451" t="s">
        <v>275</v>
      </c>
      <c r="H90" s="436" t="s">
        <v>260</v>
      </c>
      <c r="I90" s="536">
        <v>3185046</v>
      </c>
      <c r="J90" s="14">
        <v>2362794</v>
      </c>
      <c r="K90" s="14">
        <v>0</v>
      </c>
      <c r="L90" s="14">
        <v>798624</v>
      </c>
      <c r="M90" s="14">
        <v>23628</v>
      </c>
      <c r="N90" s="14">
        <v>0</v>
      </c>
      <c r="O90" s="106">
        <v>4</v>
      </c>
      <c r="P90" s="579">
        <f t="shared" si="69"/>
        <v>0</v>
      </c>
      <c r="Q90" s="434">
        <v>0</v>
      </c>
      <c r="R90" s="434">
        <v>0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70"/>
        <v>0</v>
      </c>
      <c r="X90" s="434">
        <v>0</v>
      </c>
      <c r="Y90" s="434">
        <v>0</v>
      </c>
      <c r="Z90" s="434">
        <v>0</v>
      </c>
      <c r="AA90" s="434">
        <f t="shared" si="71"/>
        <v>0</v>
      </c>
      <c r="AB90" s="434">
        <f t="shared" si="72"/>
        <v>0</v>
      </c>
      <c r="AC90" s="435">
        <f t="shared" si="73"/>
        <v>0</v>
      </c>
      <c r="AD90" s="434">
        <v>0</v>
      </c>
      <c r="AE90" s="434">
        <f t="shared" si="74"/>
        <v>0</v>
      </c>
      <c r="AF90" s="435">
        <f t="shared" si="75"/>
        <v>0</v>
      </c>
      <c r="AG90" s="14">
        <v>0</v>
      </c>
      <c r="AH90" s="905">
        <f t="shared" si="76"/>
        <v>0</v>
      </c>
      <c r="AI90" s="870">
        <v>0</v>
      </c>
      <c r="AJ90" s="433">
        <v>0</v>
      </c>
      <c r="AK90" s="433">
        <v>0</v>
      </c>
      <c r="AL90" s="433">
        <v>0</v>
      </c>
      <c r="AM90" s="433">
        <v>0</v>
      </c>
      <c r="AN90" s="433">
        <v>0</v>
      </c>
      <c r="AO90" s="535">
        <f t="shared" si="77"/>
        <v>0</v>
      </c>
      <c r="AP90" s="854">
        <f>I90+AH90</f>
        <v>3185046</v>
      </c>
      <c r="AQ90" s="434">
        <f>J90+W90</f>
        <v>2362794</v>
      </c>
      <c r="AR90" s="434">
        <f>K90+AA90</f>
        <v>0</v>
      </c>
      <c r="AS90" s="434">
        <f>L90+AE90</f>
        <v>798624</v>
      </c>
      <c r="AT90" s="434">
        <f>M90+AF90</f>
        <v>23628</v>
      </c>
      <c r="AU90" s="512">
        <f>N90+AG90</f>
        <v>0</v>
      </c>
      <c r="AV90" s="535">
        <f>O90+AO90</f>
        <v>4</v>
      </c>
      <c r="AW90" s="517">
        <f t="shared" si="80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985">
        <v>0</v>
      </c>
    </row>
    <row r="91" spans="1:55" ht="14.1" customHeight="1" x14ac:dyDescent="0.2">
      <c r="A91" s="450">
        <v>28</v>
      </c>
      <c r="B91" s="448">
        <v>2425</v>
      </c>
      <c r="C91" s="449">
        <v>600079333</v>
      </c>
      <c r="D91" s="448">
        <v>72741864</v>
      </c>
      <c r="E91" s="446" t="s">
        <v>567</v>
      </c>
      <c r="F91" s="450"/>
      <c r="G91" s="446"/>
      <c r="H91" s="445"/>
      <c r="I91" s="537">
        <v>3185046</v>
      </c>
      <c r="J91" s="444">
        <v>2362794</v>
      </c>
      <c r="K91" s="444">
        <v>0</v>
      </c>
      <c r="L91" s="444">
        <v>798624</v>
      </c>
      <c r="M91" s="444">
        <v>23628</v>
      </c>
      <c r="N91" s="444">
        <v>0</v>
      </c>
      <c r="O91" s="642">
        <v>4</v>
      </c>
      <c r="P91" s="537">
        <f t="shared" ref="P91:BC91" si="89">SUM(P90:P90)</f>
        <v>0</v>
      </c>
      <c r="Q91" s="443">
        <f t="shared" si="89"/>
        <v>0</v>
      </c>
      <c r="R91" s="443">
        <f t="shared" si="89"/>
        <v>0</v>
      </c>
      <c r="S91" s="443">
        <f t="shared" si="89"/>
        <v>0</v>
      </c>
      <c r="T91" s="443">
        <f t="shared" si="89"/>
        <v>0</v>
      </c>
      <c r="U91" s="443">
        <f t="shared" si="89"/>
        <v>0</v>
      </c>
      <c r="V91" s="443">
        <f t="shared" si="89"/>
        <v>0</v>
      </c>
      <c r="W91" s="443">
        <f t="shared" si="89"/>
        <v>0</v>
      </c>
      <c r="X91" s="443">
        <f t="shared" si="89"/>
        <v>0</v>
      </c>
      <c r="Y91" s="443">
        <f t="shared" si="89"/>
        <v>0</v>
      </c>
      <c r="Z91" s="443">
        <f t="shared" si="89"/>
        <v>0</v>
      </c>
      <c r="AA91" s="443">
        <f t="shared" si="89"/>
        <v>0</v>
      </c>
      <c r="AB91" s="443">
        <f t="shared" si="89"/>
        <v>0</v>
      </c>
      <c r="AC91" s="443">
        <f t="shared" si="89"/>
        <v>0</v>
      </c>
      <c r="AD91" s="443">
        <f t="shared" si="89"/>
        <v>0</v>
      </c>
      <c r="AE91" s="443">
        <f t="shared" si="89"/>
        <v>0</v>
      </c>
      <c r="AF91" s="443">
        <f t="shared" si="89"/>
        <v>0</v>
      </c>
      <c r="AG91" s="443">
        <f t="shared" si="89"/>
        <v>0</v>
      </c>
      <c r="AH91" s="948">
        <f t="shared" si="89"/>
        <v>0</v>
      </c>
      <c r="AI91" s="944">
        <f t="shared" si="89"/>
        <v>0</v>
      </c>
      <c r="AJ91" s="695">
        <f t="shared" si="89"/>
        <v>0</v>
      </c>
      <c r="AK91" s="695">
        <f t="shared" si="89"/>
        <v>0</v>
      </c>
      <c r="AL91" s="695">
        <f t="shared" si="89"/>
        <v>0</v>
      </c>
      <c r="AM91" s="695">
        <f t="shared" si="89"/>
        <v>0</v>
      </c>
      <c r="AN91" s="695">
        <f t="shared" si="89"/>
        <v>0</v>
      </c>
      <c r="AO91" s="538">
        <f t="shared" si="89"/>
        <v>0</v>
      </c>
      <c r="AP91" s="444">
        <f t="shared" si="89"/>
        <v>3185046</v>
      </c>
      <c r="AQ91" s="443">
        <f t="shared" si="89"/>
        <v>2362794</v>
      </c>
      <c r="AR91" s="490">
        <f t="shared" si="89"/>
        <v>0</v>
      </c>
      <c r="AS91" s="443">
        <f t="shared" si="89"/>
        <v>798624</v>
      </c>
      <c r="AT91" s="443">
        <f t="shared" si="89"/>
        <v>23628</v>
      </c>
      <c r="AU91" s="443">
        <f t="shared" si="89"/>
        <v>0</v>
      </c>
      <c r="AV91" s="538">
        <f t="shared" si="89"/>
        <v>4</v>
      </c>
      <c r="AW91" s="794">
        <f t="shared" si="89"/>
        <v>0</v>
      </c>
      <c r="AX91" s="791">
        <f t="shared" si="89"/>
        <v>0</v>
      </c>
      <c r="AY91" s="791">
        <f t="shared" si="89"/>
        <v>0</v>
      </c>
      <c r="AZ91" s="791">
        <f t="shared" si="89"/>
        <v>0</v>
      </c>
      <c r="BA91" s="791">
        <f t="shared" si="89"/>
        <v>0</v>
      </c>
      <c r="BB91" s="791">
        <f t="shared" si="89"/>
        <v>0</v>
      </c>
      <c r="BC91" s="788">
        <f t="shared" si="89"/>
        <v>0</v>
      </c>
    </row>
    <row r="92" spans="1:55" ht="14.1" customHeight="1" x14ac:dyDescent="0.2">
      <c r="A92" s="440">
        <v>29</v>
      </c>
      <c r="B92" s="452">
        <v>2433</v>
      </c>
      <c r="C92" s="453">
        <v>600079643</v>
      </c>
      <c r="D92" s="452">
        <v>66113334</v>
      </c>
      <c r="E92" s="451" t="s">
        <v>568</v>
      </c>
      <c r="F92" s="440">
        <v>3111</v>
      </c>
      <c r="G92" s="451" t="s">
        <v>275</v>
      </c>
      <c r="H92" s="436" t="s">
        <v>260</v>
      </c>
      <c r="I92" s="536">
        <v>6600280</v>
      </c>
      <c r="J92" s="14">
        <v>4896350</v>
      </c>
      <c r="K92" s="14">
        <v>0</v>
      </c>
      <c r="L92" s="14">
        <v>1654966</v>
      </c>
      <c r="M92" s="14">
        <v>48964</v>
      </c>
      <c r="N92" s="14">
        <v>0</v>
      </c>
      <c r="O92" s="106">
        <v>8.4192999999999998</v>
      </c>
      <c r="P92" s="579">
        <f t="shared" si="69"/>
        <v>0</v>
      </c>
      <c r="Q92" s="434">
        <v>0</v>
      </c>
      <c r="R92" s="434">
        <v>0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70"/>
        <v>0</v>
      </c>
      <c r="X92" s="434">
        <v>0</v>
      </c>
      <c r="Y92" s="434">
        <v>0</v>
      </c>
      <c r="Z92" s="434">
        <v>0</v>
      </c>
      <c r="AA92" s="434">
        <f t="shared" si="71"/>
        <v>0</v>
      </c>
      <c r="AB92" s="434">
        <f t="shared" si="72"/>
        <v>0</v>
      </c>
      <c r="AC92" s="435">
        <f>ROUND((W92+X92+Y92)*33.8%,0)</f>
        <v>0</v>
      </c>
      <c r="AD92" s="434">
        <v>0</v>
      </c>
      <c r="AE92" s="434">
        <f t="shared" si="74"/>
        <v>0</v>
      </c>
      <c r="AF92" s="435">
        <f t="shared" si="75"/>
        <v>0</v>
      </c>
      <c r="AG92" s="14">
        <v>0</v>
      </c>
      <c r="AH92" s="905">
        <f t="shared" si="76"/>
        <v>0</v>
      </c>
      <c r="AI92" s="870">
        <v>0</v>
      </c>
      <c r="AJ92" s="433">
        <v>0</v>
      </c>
      <c r="AK92" s="433">
        <v>0</v>
      </c>
      <c r="AL92" s="433">
        <v>0</v>
      </c>
      <c r="AM92" s="433">
        <v>0</v>
      </c>
      <c r="AN92" s="433">
        <v>0</v>
      </c>
      <c r="AO92" s="535">
        <f t="shared" si="77"/>
        <v>0</v>
      </c>
      <c r="AP92" s="854">
        <f>I92+AH92</f>
        <v>6600280</v>
      </c>
      <c r="AQ92" s="434">
        <f>J92+W92</f>
        <v>4896350</v>
      </c>
      <c r="AR92" s="434">
        <f t="shared" ref="AR92:AR93" si="90">K92+AA92</f>
        <v>0</v>
      </c>
      <c r="AS92" s="434">
        <f t="shared" ref="AS92:AU93" si="91">L92+AE92</f>
        <v>1654966</v>
      </c>
      <c r="AT92" s="434">
        <f t="shared" si="91"/>
        <v>48964</v>
      </c>
      <c r="AU92" s="512">
        <f t="shared" si="91"/>
        <v>0</v>
      </c>
      <c r="AV92" s="535">
        <f>O92+AO92</f>
        <v>8.4192999999999998</v>
      </c>
      <c r="AW92" s="517">
        <f t="shared" si="80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985">
        <v>0</v>
      </c>
    </row>
    <row r="93" spans="1:55" ht="14.1" customHeight="1" x14ac:dyDescent="0.2">
      <c r="A93" s="440">
        <v>29</v>
      </c>
      <c r="B93" s="452">
        <v>2433</v>
      </c>
      <c r="C93" s="453">
        <v>600079643</v>
      </c>
      <c r="D93" s="452">
        <v>66113334</v>
      </c>
      <c r="E93" s="451" t="s">
        <v>568</v>
      </c>
      <c r="F93" s="440">
        <v>3111</v>
      </c>
      <c r="G93" s="451" t="s">
        <v>276</v>
      </c>
      <c r="H93" s="436" t="s">
        <v>261</v>
      </c>
      <c r="I93" s="536">
        <v>1277941</v>
      </c>
      <c r="J93" s="432">
        <v>948028</v>
      </c>
      <c r="K93" s="432">
        <v>0</v>
      </c>
      <c r="L93" s="14">
        <v>320433</v>
      </c>
      <c r="M93" s="14">
        <v>9480</v>
      </c>
      <c r="N93" s="14">
        <v>0</v>
      </c>
      <c r="O93" s="570">
        <v>2.39</v>
      </c>
      <c r="P93" s="579">
        <f t="shared" si="69"/>
        <v>0</v>
      </c>
      <c r="Q93" s="434">
        <v>0</v>
      </c>
      <c r="R93" s="434">
        <v>132282</v>
      </c>
      <c r="S93" s="434">
        <v>0</v>
      </c>
      <c r="T93" s="434">
        <v>0</v>
      </c>
      <c r="U93" s="434">
        <v>0</v>
      </c>
      <c r="V93" s="434">
        <v>0</v>
      </c>
      <c r="W93" s="434">
        <f t="shared" si="70"/>
        <v>132282</v>
      </c>
      <c r="X93" s="434">
        <v>0</v>
      </c>
      <c r="Y93" s="434">
        <v>0</v>
      </c>
      <c r="Z93" s="434">
        <v>0</v>
      </c>
      <c r="AA93" s="434">
        <f t="shared" si="71"/>
        <v>0</v>
      </c>
      <c r="AB93" s="434">
        <f t="shared" si="72"/>
        <v>132282</v>
      </c>
      <c r="AC93" s="435">
        <f t="shared" si="73"/>
        <v>44711</v>
      </c>
      <c r="AD93" s="434">
        <v>0</v>
      </c>
      <c r="AE93" s="434">
        <f t="shared" si="74"/>
        <v>44711</v>
      </c>
      <c r="AF93" s="435">
        <f t="shared" si="75"/>
        <v>1323</v>
      </c>
      <c r="AG93" s="14">
        <v>0</v>
      </c>
      <c r="AH93" s="905">
        <f t="shared" si="76"/>
        <v>178316</v>
      </c>
      <c r="AI93" s="870">
        <v>0</v>
      </c>
      <c r="AJ93" s="433">
        <v>0.33</v>
      </c>
      <c r="AK93" s="433">
        <v>0</v>
      </c>
      <c r="AL93" s="433">
        <v>0</v>
      </c>
      <c r="AM93" s="433">
        <v>0</v>
      </c>
      <c r="AN93" s="433">
        <v>0</v>
      </c>
      <c r="AO93" s="535">
        <f t="shared" si="77"/>
        <v>0.33</v>
      </c>
      <c r="AP93" s="854">
        <f>I93+AH93</f>
        <v>1456257</v>
      </c>
      <c r="AQ93" s="434">
        <f>J93+W93</f>
        <v>1080310</v>
      </c>
      <c r="AR93" s="434">
        <f t="shared" si="90"/>
        <v>0</v>
      </c>
      <c r="AS93" s="434">
        <f t="shared" si="91"/>
        <v>365144</v>
      </c>
      <c r="AT93" s="434">
        <f t="shared" si="91"/>
        <v>10803</v>
      </c>
      <c r="AU93" s="512">
        <f t="shared" si="91"/>
        <v>0</v>
      </c>
      <c r="AV93" s="535">
        <f>O93+AO93</f>
        <v>2.72</v>
      </c>
      <c r="AW93" s="517">
        <f t="shared" si="80"/>
        <v>0</v>
      </c>
      <c r="AX93" s="432">
        <v>0</v>
      </c>
      <c r="AY93" s="432">
        <v>0</v>
      </c>
      <c r="AZ93" s="432">
        <v>0</v>
      </c>
      <c r="BA93" s="432">
        <v>0</v>
      </c>
      <c r="BB93" s="432">
        <v>0</v>
      </c>
      <c r="BC93" s="985">
        <v>0</v>
      </c>
    </row>
    <row r="94" spans="1:55" ht="14.1" customHeight="1" x14ac:dyDescent="0.2">
      <c r="A94" s="450">
        <v>29</v>
      </c>
      <c r="B94" s="448">
        <v>2433</v>
      </c>
      <c r="C94" s="449">
        <v>600079643</v>
      </c>
      <c r="D94" s="448">
        <v>66113334</v>
      </c>
      <c r="E94" s="446" t="s">
        <v>569</v>
      </c>
      <c r="F94" s="450"/>
      <c r="G94" s="446"/>
      <c r="H94" s="445"/>
      <c r="I94" s="537">
        <v>7878221</v>
      </c>
      <c r="J94" s="444">
        <v>5844378</v>
      </c>
      <c r="K94" s="444">
        <v>0</v>
      </c>
      <c r="L94" s="444">
        <v>1975399</v>
      </c>
      <c r="M94" s="444">
        <v>58444</v>
      </c>
      <c r="N94" s="444">
        <v>0</v>
      </c>
      <c r="O94" s="642">
        <v>10.8093</v>
      </c>
      <c r="P94" s="537">
        <f t="shared" ref="P94:BC94" si="92">SUM(P92:P93)</f>
        <v>0</v>
      </c>
      <c r="Q94" s="443">
        <f t="shared" si="92"/>
        <v>0</v>
      </c>
      <c r="R94" s="443">
        <f t="shared" si="92"/>
        <v>132282</v>
      </c>
      <c r="S94" s="443">
        <f t="shared" si="92"/>
        <v>0</v>
      </c>
      <c r="T94" s="443">
        <f t="shared" si="92"/>
        <v>0</v>
      </c>
      <c r="U94" s="443">
        <f t="shared" si="92"/>
        <v>0</v>
      </c>
      <c r="V94" s="443">
        <f t="shared" si="92"/>
        <v>0</v>
      </c>
      <c r="W94" s="443">
        <f t="shared" si="92"/>
        <v>132282</v>
      </c>
      <c r="X94" s="443">
        <f t="shared" si="92"/>
        <v>0</v>
      </c>
      <c r="Y94" s="443">
        <f t="shared" si="92"/>
        <v>0</v>
      </c>
      <c r="Z94" s="443">
        <f t="shared" si="92"/>
        <v>0</v>
      </c>
      <c r="AA94" s="443">
        <f t="shared" si="92"/>
        <v>0</v>
      </c>
      <c r="AB94" s="443">
        <f t="shared" si="92"/>
        <v>132282</v>
      </c>
      <c r="AC94" s="443">
        <f t="shared" si="92"/>
        <v>44711</v>
      </c>
      <c r="AD94" s="443">
        <f t="shared" si="92"/>
        <v>0</v>
      </c>
      <c r="AE94" s="443">
        <f t="shared" si="92"/>
        <v>44711</v>
      </c>
      <c r="AF94" s="443">
        <f t="shared" si="92"/>
        <v>1323</v>
      </c>
      <c r="AG94" s="443">
        <f t="shared" si="92"/>
        <v>0</v>
      </c>
      <c r="AH94" s="948">
        <f t="shared" si="92"/>
        <v>178316</v>
      </c>
      <c r="AI94" s="944">
        <f t="shared" si="92"/>
        <v>0</v>
      </c>
      <c r="AJ94" s="695">
        <f t="shared" si="92"/>
        <v>0.33</v>
      </c>
      <c r="AK94" s="695">
        <f t="shared" si="92"/>
        <v>0</v>
      </c>
      <c r="AL94" s="695">
        <f t="shared" si="92"/>
        <v>0</v>
      </c>
      <c r="AM94" s="695">
        <f t="shared" si="92"/>
        <v>0</v>
      </c>
      <c r="AN94" s="695">
        <f t="shared" si="92"/>
        <v>0</v>
      </c>
      <c r="AO94" s="538">
        <f t="shared" si="92"/>
        <v>0.33</v>
      </c>
      <c r="AP94" s="444">
        <f t="shared" si="92"/>
        <v>8056537</v>
      </c>
      <c r="AQ94" s="443">
        <f t="shared" si="92"/>
        <v>5976660</v>
      </c>
      <c r="AR94" s="490">
        <f t="shared" si="92"/>
        <v>0</v>
      </c>
      <c r="AS94" s="443">
        <f t="shared" si="92"/>
        <v>2020110</v>
      </c>
      <c r="AT94" s="443">
        <f t="shared" si="92"/>
        <v>59767</v>
      </c>
      <c r="AU94" s="443">
        <f t="shared" si="92"/>
        <v>0</v>
      </c>
      <c r="AV94" s="538">
        <f t="shared" si="92"/>
        <v>11.1393</v>
      </c>
      <c r="AW94" s="794">
        <f t="shared" si="92"/>
        <v>0</v>
      </c>
      <c r="AX94" s="791">
        <f t="shared" si="92"/>
        <v>0</v>
      </c>
      <c r="AY94" s="791">
        <f t="shared" si="92"/>
        <v>0</v>
      </c>
      <c r="AZ94" s="791">
        <f t="shared" si="92"/>
        <v>0</v>
      </c>
      <c r="BA94" s="791">
        <f t="shared" si="92"/>
        <v>0</v>
      </c>
      <c r="BB94" s="791">
        <f t="shared" si="92"/>
        <v>0</v>
      </c>
      <c r="BC94" s="788">
        <f t="shared" si="92"/>
        <v>0</v>
      </c>
    </row>
    <row r="95" spans="1:55" ht="14.1" customHeight="1" x14ac:dyDescent="0.2">
      <c r="A95" s="440">
        <v>30</v>
      </c>
      <c r="B95" s="452">
        <v>2435</v>
      </c>
      <c r="C95" s="453">
        <v>600079341</v>
      </c>
      <c r="D95" s="452">
        <v>72743069</v>
      </c>
      <c r="E95" s="451" t="s">
        <v>570</v>
      </c>
      <c r="F95" s="440">
        <v>3111</v>
      </c>
      <c r="G95" s="451" t="s">
        <v>275</v>
      </c>
      <c r="H95" s="436" t="s">
        <v>260</v>
      </c>
      <c r="I95" s="536">
        <v>6856747</v>
      </c>
      <c r="J95" s="14">
        <v>5086607</v>
      </c>
      <c r="K95" s="14">
        <v>0</v>
      </c>
      <c r="L95" s="14">
        <v>1719274</v>
      </c>
      <c r="M95" s="14">
        <v>50866</v>
      </c>
      <c r="N95" s="14">
        <v>0</v>
      </c>
      <c r="O95" s="106">
        <v>8.0731000000000002</v>
      </c>
      <c r="P95" s="579">
        <f t="shared" si="69"/>
        <v>0</v>
      </c>
      <c r="Q95" s="434">
        <v>0</v>
      </c>
      <c r="R95" s="434">
        <v>0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70"/>
        <v>0</v>
      </c>
      <c r="X95" s="434">
        <v>0</v>
      </c>
      <c r="Y95" s="434">
        <v>0</v>
      </c>
      <c r="Z95" s="434">
        <v>0</v>
      </c>
      <c r="AA95" s="434">
        <f t="shared" si="71"/>
        <v>0</v>
      </c>
      <c r="AB95" s="434">
        <f t="shared" si="72"/>
        <v>0</v>
      </c>
      <c r="AC95" s="435">
        <f t="shared" si="73"/>
        <v>0</v>
      </c>
      <c r="AD95" s="434">
        <v>0</v>
      </c>
      <c r="AE95" s="434">
        <f t="shared" si="74"/>
        <v>0</v>
      </c>
      <c r="AF95" s="435">
        <f t="shared" si="75"/>
        <v>0</v>
      </c>
      <c r="AG95" s="14">
        <v>0</v>
      </c>
      <c r="AH95" s="905">
        <f t="shared" si="76"/>
        <v>0</v>
      </c>
      <c r="AI95" s="870">
        <v>0</v>
      </c>
      <c r="AJ95" s="433">
        <v>0</v>
      </c>
      <c r="AK95" s="433">
        <v>0</v>
      </c>
      <c r="AL95" s="433">
        <v>0</v>
      </c>
      <c r="AM95" s="433">
        <v>0</v>
      </c>
      <c r="AN95" s="433">
        <v>0</v>
      </c>
      <c r="AO95" s="535">
        <f t="shared" si="77"/>
        <v>0</v>
      </c>
      <c r="AP95" s="854">
        <f>I95+AH95</f>
        <v>6856747</v>
      </c>
      <c r="AQ95" s="434">
        <f>J95+W95</f>
        <v>5086607</v>
      </c>
      <c r="AR95" s="434">
        <f t="shared" ref="AR95:AR97" si="93">K95+AA95</f>
        <v>0</v>
      </c>
      <c r="AS95" s="434">
        <f>L95+AE95</f>
        <v>1719274</v>
      </c>
      <c r="AT95" s="434">
        <f t="shared" ref="AT95:AU97" si="94">M95+AF95</f>
        <v>50866</v>
      </c>
      <c r="AU95" s="512">
        <f t="shared" si="94"/>
        <v>0</v>
      </c>
      <c r="AV95" s="535">
        <f>O95+AO95</f>
        <v>8.0731000000000002</v>
      </c>
      <c r="AW95" s="517">
        <f t="shared" si="80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985">
        <v>0</v>
      </c>
    </row>
    <row r="96" spans="1:55" ht="14.1" customHeight="1" x14ac:dyDescent="0.2">
      <c r="A96" s="440">
        <v>30</v>
      </c>
      <c r="B96" s="452">
        <v>2435</v>
      </c>
      <c r="C96" s="453">
        <v>600079341</v>
      </c>
      <c r="D96" s="452">
        <v>72743069</v>
      </c>
      <c r="E96" s="451" t="s">
        <v>570</v>
      </c>
      <c r="F96" s="440">
        <v>3111</v>
      </c>
      <c r="G96" s="28" t="s">
        <v>277</v>
      </c>
      <c r="H96" s="436" t="s">
        <v>260</v>
      </c>
      <c r="I96" s="536">
        <v>512149</v>
      </c>
      <c r="J96" s="14">
        <v>379933</v>
      </c>
      <c r="K96" s="14">
        <v>0</v>
      </c>
      <c r="L96" s="14">
        <v>128417</v>
      </c>
      <c r="M96" s="14">
        <v>3799</v>
      </c>
      <c r="N96" s="14">
        <v>0</v>
      </c>
      <c r="O96" s="106">
        <v>0.9</v>
      </c>
      <c r="P96" s="579">
        <f t="shared" si="69"/>
        <v>0</v>
      </c>
      <c r="Q96" s="434">
        <v>0</v>
      </c>
      <c r="R96" s="434">
        <v>0</v>
      </c>
      <c r="S96" s="434">
        <v>0</v>
      </c>
      <c r="T96" s="434">
        <v>0</v>
      </c>
      <c r="U96" s="434">
        <v>0</v>
      </c>
      <c r="V96" s="434">
        <v>0</v>
      </c>
      <c r="W96" s="434">
        <f t="shared" si="70"/>
        <v>0</v>
      </c>
      <c r="X96" s="434">
        <v>0</v>
      </c>
      <c r="Y96" s="434">
        <v>0</v>
      </c>
      <c r="Z96" s="434">
        <v>0</v>
      </c>
      <c r="AA96" s="434">
        <f t="shared" si="71"/>
        <v>0</v>
      </c>
      <c r="AB96" s="434">
        <f t="shared" si="72"/>
        <v>0</v>
      </c>
      <c r="AC96" s="435">
        <f t="shared" si="73"/>
        <v>0</v>
      </c>
      <c r="AD96" s="434">
        <v>0</v>
      </c>
      <c r="AE96" s="434">
        <f t="shared" si="74"/>
        <v>0</v>
      </c>
      <c r="AF96" s="435">
        <f t="shared" si="75"/>
        <v>0</v>
      </c>
      <c r="AG96" s="14">
        <v>0</v>
      </c>
      <c r="AH96" s="905">
        <f t="shared" si="76"/>
        <v>0</v>
      </c>
      <c r="AI96" s="870">
        <v>0</v>
      </c>
      <c r="AJ96" s="433">
        <v>0</v>
      </c>
      <c r="AK96" s="433">
        <v>0</v>
      </c>
      <c r="AL96" s="433">
        <v>0</v>
      </c>
      <c r="AM96" s="433">
        <v>0</v>
      </c>
      <c r="AN96" s="433">
        <v>0</v>
      </c>
      <c r="AO96" s="535">
        <f t="shared" si="77"/>
        <v>0</v>
      </c>
      <c r="AP96" s="854">
        <f>I96+AH96</f>
        <v>512149</v>
      </c>
      <c r="AQ96" s="434">
        <f>J96+W96</f>
        <v>379933</v>
      </c>
      <c r="AR96" s="434">
        <f t="shared" si="93"/>
        <v>0</v>
      </c>
      <c r="AS96" s="434">
        <f>L96+AE96</f>
        <v>128417</v>
      </c>
      <c r="AT96" s="434">
        <f t="shared" si="94"/>
        <v>3799</v>
      </c>
      <c r="AU96" s="512">
        <f t="shared" si="94"/>
        <v>0</v>
      </c>
      <c r="AV96" s="535">
        <f>O96+AO96</f>
        <v>0.9</v>
      </c>
      <c r="AW96" s="517">
        <f t="shared" si="80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985">
        <v>0</v>
      </c>
    </row>
    <row r="97" spans="1:55" ht="14.1" customHeight="1" x14ac:dyDescent="0.2">
      <c r="A97" s="440">
        <v>30</v>
      </c>
      <c r="B97" s="452">
        <v>2435</v>
      </c>
      <c r="C97" s="453">
        <v>600079341</v>
      </c>
      <c r="D97" s="452">
        <v>72743069</v>
      </c>
      <c r="E97" s="451" t="s">
        <v>570</v>
      </c>
      <c r="F97" s="440">
        <v>3111</v>
      </c>
      <c r="G97" s="28" t="s">
        <v>276</v>
      </c>
      <c r="H97" s="436" t="s">
        <v>261</v>
      </c>
      <c r="I97" s="536">
        <v>534949</v>
      </c>
      <c r="J97" s="432">
        <v>396847</v>
      </c>
      <c r="K97" s="432">
        <v>0</v>
      </c>
      <c r="L97" s="14">
        <v>134134</v>
      </c>
      <c r="M97" s="14">
        <v>3968</v>
      </c>
      <c r="N97" s="14">
        <v>0</v>
      </c>
      <c r="O97" s="570">
        <v>1</v>
      </c>
      <c r="P97" s="579">
        <f t="shared" si="69"/>
        <v>0</v>
      </c>
      <c r="Q97" s="434">
        <v>0</v>
      </c>
      <c r="R97" s="434">
        <v>0</v>
      </c>
      <c r="S97" s="434">
        <v>0</v>
      </c>
      <c r="T97" s="434">
        <v>0</v>
      </c>
      <c r="U97" s="434">
        <v>0</v>
      </c>
      <c r="V97" s="434">
        <v>0</v>
      </c>
      <c r="W97" s="434">
        <f t="shared" si="70"/>
        <v>0</v>
      </c>
      <c r="X97" s="434">
        <v>0</v>
      </c>
      <c r="Y97" s="434">
        <v>0</v>
      </c>
      <c r="Z97" s="434">
        <v>0</v>
      </c>
      <c r="AA97" s="434">
        <f t="shared" si="71"/>
        <v>0</v>
      </c>
      <c r="AB97" s="434">
        <f t="shared" si="72"/>
        <v>0</v>
      </c>
      <c r="AC97" s="435">
        <f t="shared" si="73"/>
        <v>0</v>
      </c>
      <c r="AD97" s="434">
        <v>0</v>
      </c>
      <c r="AE97" s="434">
        <f t="shared" si="74"/>
        <v>0</v>
      </c>
      <c r="AF97" s="435">
        <f t="shared" si="75"/>
        <v>0</v>
      </c>
      <c r="AG97" s="14">
        <v>0</v>
      </c>
      <c r="AH97" s="905">
        <f t="shared" si="76"/>
        <v>0</v>
      </c>
      <c r="AI97" s="870">
        <v>0</v>
      </c>
      <c r="AJ97" s="433">
        <v>0</v>
      </c>
      <c r="AK97" s="433">
        <v>0</v>
      </c>
      <c r="AL97" s="433">
        <v>0</v>
      </c>
      <c r="AM97" s="433">
        <v>0</v>
      </c>
      <c r="AN97" s="433">
        <v>0</v>
      </c>
      <c r="AO97" s="535">
        <f t="shared" si="77"/>
        <v>0</v>
      </c>
      <c r="AP97" s="854">
        <f>I97+AH97</f>
        <v>534949</v>
      </c>
      <c r="AQ97" s="434">
        <f>J97+W97</f>
        <v>396847</v>
      </c>
      <c r="AR97" s="434">
        <f t="shared" si="93"/>
        <v>0</v>
      </c>
      <c r="AS97" s="434">
        <f>L97+AE97</f>
        <v>134134</v>
      </c>
      <c r="AT97" s="434">
        <f t="shared" si="94"/>
        <v>3968</v>
      </c>
      <c r="AU97" s="512">
        <f t="shared" si="94"/>
        <v>0</v>
      </c>
      <c r="AV97" s="535">
        <f>O97+AO97</f>
        <v>1</v>
      </c>
      <c r="AW97" s="517">
        <f t="shared" si="80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985">
        <v>0</v>
      </c>
    </row>
    <row r="98" spans="1:55" ht="14.1" customHeight="1" x14ac:dyDescent="0.2">
      <c r="A98" s="450">
        <v>30</v>
      </c>
      <c r="B98" s="448">
        <v>2435</v>
      </c>
      <c r="C98" s="449">
        <v>600079341</v>
      </c>
      <c r="D98" s="448">
        <v>72743069</v>
      </c>
      <c r="E98" s="446" t="s">
        <v>571</v>
      </c>
      <c r="F98" s="450"/>
      <c r="G98" s="446"/>
      <c r="H98" s="445"/>
      <c r="I98" s="537">
        <v>7903845</v>
      </c>
      <c r="J98" s="444">
        <v>5863387</v>
      </c>
      <c r="K98" s="444">
        <v>0</v>
      </c>
      <c r="L98" s="444">
        <v>1981825</v>
      </c>
      <c r="M98" s="444">
        <v>58633</v>
      </c>
      <c r="N98" s="444">
        <v>0</v>
      </c>
      <c r="O98" s="642">
        <v>9.9731000000000005</v>
      </c>
      <c r="P98" s="537">
        <f t="shared" ref="P98:BC98" si="95">SUM(P95:P97)</f>
        <v>0</v>
      </c>
      <c r="Q98" s="443">
        <f t="shared" si="95"/>
        <v>0</v>
      </c>
      <c r="R98" s="443">
        <f t="shared" si="95"/>
        <v>0</v>
      </c>
      <c r="S98" s="443">
        <f t="shared" si="95"/>
        <v>0</v>
      </c>
      <c r="T98" s="443">
        <f t="shared" si="95"/>
        <v>0</v>
      </c>
      <c r="U98" s="443">
        <f t="shared" si="95"/>
        <v>0</v>
      </c>
      <c r="V98" s="443">
        <f t="shared" si="95"/>
        <v>0</v>
      </c>
      <c r="W98" s="443">
        <f t="shared" si="95"/>
        <v>0</v>
      </c>
      <c r="X98" s="443">
        <f t="shared" si="95"/>
        <v>0</v>
      </c>
      <c r="Y98" s="443">
        <f t="shared" si="95"/>
        <v>0</v>
      </c>
      <c r="Z98" s="443">
        <f t="shared" si="95"/>
        <v>0</v>
      </c>
      <c r="AA98" s="443">
        <f t="shared" si="95"/>
        <v>0</v>
      </c>
      <c r="AB98" s="443">
        <f t="shared" si="95"/>
        <v>0</v>
      </c>
      <c r="AC98" s="443">
        <f t="shared" si="95"/>
        <v>0</v>
      </c>
      <c r="AD98" s="443">
        <f t="shared" si="95"/>
        <v>0</v>
      </c>
      <c r="AE98" s="443">
        <f t="shared" si="95"/>
        <v>0</v>
      </c>
      <c r="AF98" s="443">
        <f t="shared" si="95"/>
        <v>0</v>
      </c>
      <c r="AG98" s="443">
        <f t="shared" si="95"/>
        <v>0</v>
      </c>
      <c r="AH98" s="948">
        <f t="shared" si="95"/>
        <v>0</v>
      </c>
      <c r="AI98" s="944">
        <f t="shared" si="95"/>
        <v>0</v>
      </c>
      <c r="AJ98" s="695">
        <f t="shared" si="95"/>
        <v>0</v>
      </c>
      <c r="AK98" s="695">
        <f t="shared" si="95"/>
        <v>0</v>
      </c>
      <c r="AL98" s="695">
        <f t="shared" si="95"/>
        <v>0</v>
      </c>
      <c r="AM98" s="695">
        <f t="shared" si="95"/>
        <v>0</v>
      </c>
      <c r="AN98" s="695">
        <f t="shared" si="95"/>
        <v>0</v>
      </c>
      <c r="AO98" s="538">
        <f t="shared" si="95"/>
        <v>0</v>
      </c>
      <c r="AP98" s="444">
        <f t="shared" si="95"/>
        <v>7903845</v>
      </c>
      <c r="AQ98" s="443">
        <f t="shared" si="95"/>
        <v>5863387</v>
      </c>
      <c r="AR98" s="490">
        <f t="shared" si="95"/>
        <v>0</v>
      </c>
      <c r="AS98" s="443">
        <f t="shared" si="95"/>
        <v>1981825</v>
      </c>
      <c r="AT98" s="443">
        <f t="shared" si="95"/>
        <v>58633</v>
      </c>
      <c r="AU98" s="443">
        <f t="shared" si="95"/>
        <v>0</v>
      </c>
      <c r="AV98" s="538">
        <f t="shared" si="95"/>
        <v>9.9731000000000005</v>
      </c>
      <c r="AW98" s="794">
        <f t="shared" si="95"/>
        <v>0</v>
      </c>
      <c r="AX98" s="791">
        <f t="shared" si="95"/>
        <v>0</v>
      </c>
      <c r="AY98" s="791">
        <f t="shared" si="95"/>
        <v>0</v>
      </c>
      <c r="AZ98" s="791">
        <f t="shared" si="95"/>
        <v>0</v>
      </c>
      <c r="BA98" s="791">
        <f t="shared" si="95"/>
        <v>0</v>
      </c>
      <c r="BB98" s="791">
        <f t="shared" si="95"/>
        <v>0</v>
      </c>
      <c r="BC98" s="788">
        <f t="shared" si="95"/>
        <v>0</v>
      </c>
    </row>
    <row r="99" spans="1:55" ht="14.1" customHeight="1" x14ac:dyDescent="0.2">
      <c r="A99" s="440">
        <v>31</v>
      </c>
      <c r="B99" s="452">
        <v>2474</v>
      </c>
      <c r="C99" s="453">
        <v>600080307</v>
      </c>
      <c r="D99" s="452">
        <v>65635612</v>
      </c>
      <c r="E99" s="451" t="s">
        <v>572</v>
      </c>
      <c r="F99" s="440">
        <v>3111</v>
      </c>
      <c r="G99" s="451" t="s">
        <v>275</v>
      </c>
      <c r="H99" s="436" t="s">
        <v>260</v>
      </c>
      <c r="I99" s="536">
        <v>3536548</v>
      </c>
      <c r="J99" s="14">
        <v>2613626</v>
      </c>
      <c r="K99" s="14">
        <v>10000</v>
      </c>
      <c r="L99" s="14">
        <v>886786</v>
      </c>
      <c r="M99" s="14">
        <v>26136</v>
      </c>
      <c r="N99" s="14">
        <v>0</v>
      </c>
      <c r="O99" s="106">
        <v>4</v>
      </c>
      <c r="P99" s="579">
        <f t="shared" si="69"/>
        <v>10000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70"/>
        <v>10000</v>
      </c>
      <c r="X99" s="434">
        <v>-10000</v>
      </c>
      <c r="Y99" s="434">
        <v>0</v>
      </c>
      <c r="Z99" s="434">
        <v>0</v>
      </c>
      <c r="AA99" s="434">
        <f t="shared" si="71"/>
        <v>-10000</v>
      </c>
      <c r="AB99" s="434">
        <f t="shared" si="72"/>
        <v>0</v>
      </c>
      <c r="AC99" s="435">
        <f t="shared" si="73"/>
        <v>0</v>
      </c>
      <c r="AD99" s="434">
        <v>0</v>
      </c>
      <c r="AE99" s="434">
        <f t="shared" si="74"/>
        <v>0</v>
      </c>
      <c r="AF99" s="435">
        <f t="shared" si="75"/>
        <v>100</v>
      </c>
      <c r="AG99" s="14">
        <v>0</v>
      </c>
      <c r="AH99" s="905">
        <f t="shared" si="76"/>
        <v>100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77"/>
        <v>0</v>
      </c>
      <c r="AP99" s="854">
        <f t="shared" ref="AP99:AP104" si="96">I99+AH99</f>
        <v>3536648</v>
      </c>
      <c r="AQ99" s="434">
        <f t="shared" ref="AQ99:AQ104" si="97">J99+W99</f>
        <v>2623626</v>
      </c>
      <c r="AR99" s="434">
        <f t="shared" ref="AR99:AR104" si="98">K99+AA99</f>
        <v>0</v>
      </c>
      <c r="AS99" s="434">
        <f>L99+AE99</f>
        <v>886786</v>
      </c>
      <c r="AT99" s="434">
        <f t="shared" ref="AT99:AU104" si="99">M99+AF99</f>
        <v>26236</v>
      </c>
      <c r="AU99" s="512">
        <f t="shared" si="99"/>
        <v>0</v>
      </c>
      <c r="AV99" s="535">
        <f t="shared" ref="AV99:AV104" si="100">O99+AO99</f>
        <v>4</v>
      </c>
      <c r="AW99" s="517">
        <f t="shared" si="80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985">
        <v>0</v>
      </c>
    </row>
    <row r="100" spans="1:55" ht="14.1" customHeight="1" x14ac:dyDescent="0.2">
      <c r="A100" s="440">
        <v>31</v>
      </c>
      <c r="B100" s="452">
        <v>2474</v>
      </c>
      <c r="C100" s="453">
        <v>600080307</v>
      </c>
      <c r="D100" s="452">
        <v>65635612</v>
      </c>
      <c r="E100" s="451" t="s">
        <v>572</v>
      </c>
      <c r="F100" s="440">
        <v>3113</v>
      </c>
      <c r="G100" s="451" t="s">
        <v>278</v>
      </c>
      <c r="H100" s="436" t="s">
        <v>260</v>
      </c>
      <c r="I100" s="536">
        <v>28249040</v>
      </c>
      <c r="J100" s="14">
        <v>20752536</v>
      </c>
      <c r="K100" s="14">
        <v>40000</v>
      </c>
      <c r="L100" s="14">
        <v>7027877</v>
      </c>
      <c r="M100" s="14">
        <v>207527</v>
      </c>
      <c r="N100" s="14">
        <v>221100</v>
      </c>
      <c r="O100" s="106">
        <v>27.997199999999999</v>
      </c>
      <c r="P100" s="579">
        <f t="shared" si="69"/>
        <v>-130000</v>
      </c>
      <c r="Q100" s="434">
        <v>0</v>
      </c>
      <c r="R100" s="434">
        <v>0</v>
      </c>
      <c r="S100" s="434">
        <v>0</v>
      </c>
      <c r="T100" s="434">
        <v>0</v>
      </c>
      <c r="U100" s="434">
        <v>0</v>
      </c>
      <c r="V100" s="434">
        <v>0</v>
      </c>
      <c r="W100" s="434">
        <f t="shared" si="70"/>
        <v>-130000</v>
      </c>
      <c r="X100" s="434">
        <v>130000</v>
      </c>
      <c r="Y100" s="434">
        <v>0</v>
      </c>
      <c r="Z100" s="434">
        <v>0</v>
      </c>
      <c r="AA100" s="434">
        <f t="shared" si="71"/>
        <v>130000</v>
      </c>
      <c r="AB100" s="434">
        <f t="shared" si="72"/>
        <v>0</v>
      </c>
      <c r="AC100" s="435">
        <f t="shared" si="73"/>
        <v>0</v>
      </c>
      <c r="AD100" s="434">
        <v>0</v>
      </c>
      <c r="AE100" s="434">
        <f t="shared" si="74"/>
        <v>0</v>
      </c>
      <c r="AF100" s="435">
        <f>ROUND(W100*1%,0)</f>
        <v>-1300</v>
      </c>
      <c r="AG100" s="434">
        <v>0</v>
      </c>
      <c r="AH100" s="905">
        <f t="shared" si="76"/>
        <v>-1300</v>
      </c>
      <c r="AI100" s="870">
        <v>-0.2</v>
      </c>
      <c r="AJ100" s="433">
        <v>0</v>
      </c>
      <c r="AK100" s="433">
        <v>0</v>
      </c>
      <c r="AL100" s="433">
        <v>0</v>
      </c>
      <c r="AM100" s="433">
        <v>0</v>
      </c>
      <c r="AN100" s="433">
        <v>0</v>
      </c>
      <c r="AO100" s="535">
        <f t="shared" si="77"/>
        <v>-0.2</v>
      </c>
      <c r="AP100" s="854">
        <f t="shared" si="96"/>
        <v>28247740</v>
      </c>
      <c r="AQ100" s="434">
        <f t="shared" si="97"/>
        <v>20622536</v>
      </c>
      <c r="AR100" s="434">
        <f t="shared" si="98"/>
        <v>170000</v>
      </c>
      <c r="AS100" s="434">
        <f>L100+AE100</f>
        <v>7027877</v>
      </c>
      <c r="AT100" s="434">
        <f t="shared" si="99"/>
        <v>206227</v>
      </c>
      <c r="AU100" s="512">
        <f t="shared" si="99"/>
        <v>221100</v>
      </c>
      <c r="AV100" s="535">
        <f t="shared" si="100"/>
        <v>27.7972</v>
      </c>
      <c r="AW100" s="517">
        <f t="shared" si="80"/>
        <v>592364</v>
      </c>
      <c r="AX100" s="432">
        <v>275418</v>
      </c>
      <c r="AY100" s="432">
        <v>0</v>
      </c>
      <c r="AZ100" s="432">
        <v>93091</v>
      </c>
      <c r="BA100" s="432">
        <v>2755</v>
      </c>
      <c r="BB100" s="432">
        <v>221100</v>
      </c>
      <c r="BC100" s="985">
        <v>0.5</v>
      </c>
    </row>
    <row r="101" spans="1:55" ht="14.1" customHeight="1" x14ac:dyDescent="0.2">
      <c r="A101" s="440">
        <v>31</v>
      </c>
      <c r="B101" s="452">
        <v>2474</v>
      </c>
      <c r="C101" s="453">
        <v>600080307</v>
      </c>
      <c r="D101" s="452">
        <v>65635612</v>
      </c>
      <c r="E101" s="451" t="s">
        <v>572</v>
      </c>
      <c r="F101" s="440">
        <v>3113</v>
      </c>
      <c r="G101" s="451" t="s">
        <v>789</v>
      </c>
      <c r="H101" s="436" t="s">
        <v>260</v>
      </c>
      <c r="I101" s="536">
        <v>719330</v>
      </c>
      <c r="J101" s="14">
        <v>533628</v>
      </c>
      <c r="K101" s="14">
        <v>0</v>
      </c>
      <c r="L101" s="14">
        <v>180366</v>
      </c>
      <c r="M101" s="14">
        <v>5336</v>
      </c>
      <c r="N101" s="14">
        <v>0</v>
      </c>
      <c r="O101" s="106">
        <v>1</v>
      </c>
      <c r="P101" s="579">
        <f t="shared" si="69"/>
        <v>0</v>
      </c>
      <c r="Q101" s="434">
        <v>0</v>
      </c>
      <c r="R101" s="434">
        <v>0</v>
      </c>
      <c r="S101" s="434">
        <v>0</v>
      </c>
      <c r="T101" s="434">
        <v>-38559</v>
      </c>
      <c r="U101" s="434">
        <v>0</v>
      </c>
      <c r="V101" s="434">
        <v>0</v>
      </c>
      <c r="W101" s="434">
        <f t="shared" si="70"/>
        <v>-38559</v>
      </c>
      <c r="X101" s="434">
        <v>0</v>
      </c>
      <c r="Y101" s="434">
        <v>0</v>
      </c>
      <c r="Z101" s="434">
        <v>0</v>
      </c>
      <c r="AA101" s="434">
        <f t="shared" si="71"/>
        <v>0</v>
      </c>
      <c r="AB101" s="434">
        <f t="shared" si="72"/>
        <v>-38559</v>
      </c>
      <c r="AC101" s="435">
        <f t="shared" si="73"/>
        <v>-13033</v>
      </c>
      <c r="AD101" s="434">
        <v>0</v>
      </c>
      <c r="AE101" s="434">
        <f t="shared" si="74"/>
        <v>-13033</v>
      </c>
      <c r="AF101" s="435">
        <f t="shared" si="75"/>
        <v>-386</v>
      </c>
      <c r="AG101" s="14">
        <v>0</v>
      </c>
      <c r="AH101" s="905">
        <f t="shared" si="76"/>
        <v>-51978</v>
      </c>
      <c r="AI101" s="870">
        <v>0</v>
      </c>
      <c r="AJ101" s="433">
        <v>0</v>
      </c>
      <c r="AK101" s="433">
        <v>-7.0000000000000007E-2</v>
      </c>
      <c r="AL101" s="433">
        <v>0</v>
      </c>
      <c r="AM101" s="433">
        <v>0</v>
      </c>
      <c r="AN101" s="433">
        <v>0</v>
      </c>
      <c r="AO101" s="535">
        <f t="shared" si="77"/>
        <v>-7.0000000000000007E-2</v>
      </c>
      <c r="AP101" s="854">
        <f t="shared" si="96"/>
        <v>667352</v>
      </c>
      <c r="AQ101" s="434">
        <f t="shared" si="97"/>
        <v>495069</v>
      </c>
      <c r="AR101" s="434">
        <f t="shared" si="98"/>
        <v>0</v>
      </c>
      <c r="AS101" s="434">
        <f>L101+AE101</f>
        <v>167333</v>
      </c>
      <c r="AT101" s="434">
        <f t="shared" si="99"/>
        <v>4950</v>
      </c>
      <c r="AU101" s="512">
        <f t="shared" si="99"/>
        <v>0</v>
      </c>
      <c r="AV101" s="535">
        <f t="shared" si="100"/>
        <v>0.92999999999999994</v>
      </c>
      <c r="AW101" s="517">
        <f t="shared" si="80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985">
        <v>0</v>
      </c>
    </row>
    <row r="102" spans="1:55" ht="14.1" customHeight="1" x14ac:dyDescent="0.2">
      <c r="A102" s="440">
        <v>31</v>
      </c>
      <c r="B102" s="452">
        <v>2474</v>
      </c>
      <c r="C102" s="453">
        <v>600080307</v>
      </c>
      <c r="D102" s="452">
        <v>65635612</v>
      </c>
      <c r="E102" s="451" t="s">
        <v>832</v>
      </c>
      <c r="F102" s="440">
        <v>3113</v>
      </c>
      <c r="G102" s="45" t="s">
        <v>828</v>
      </c>
      <c r="H102" s="55" t="s">
        <v>260</v>
      </c>
      <c r="I102" s="536">
        <v>0</v>
      </c>
      <c r="J102" s="432">
        <v>0</v>
      </c>
      <c r="K102" s="432">
        <v>0</v>
      </c>
      <c r="L102" s="14">
        <v>0</v>
      </c>
      <c r="M102" s="14">
        <v>0</v>
      </c>
      <c r="N102" s="14">
        <v>0</v>
      </c>
      <c r="O102" s="570">
        <v>0</v>
      </c>
      <c r="P102" s="579">
        <f t="shared" si="69"/>
        <v>0</v>
      </c>
      <c r="Q102" s="434">
        <v>0</v>
      </c>
      <c r="R102" s="434">
        <v>0</v>
      </c>
      <c r="S102" s="434">
        <v>0</v>
      </c>
      <c r="T102" s="434">
        <v>0</v>
      </c>
      <c r="U102" s="434">
        <v>157114</v>
      </c>
      <c r="V102" s="434">
        <v>0</v>
      </c>
      <c r="W102" s="434">
        <f t="shared" si="70"/>
        <v>157114</v>
      </c>
      <c r="X102" s="434">
        <v>0</v>
      </c>
      <c r="Y102" s="434">
        <v>0</v>
      </c>
      <c r="Z102" s="434">
        <v>0</v>
      </c>
      <c r="AA102" s="434">
        <f t="shared" si="71"/>
        <v>0</v>
      </c>
      <c r="AB102" s="434">
        <f t="shared" si="72"/>
        <v>157114</v>
      </c>
      <c r="AC102" s="435">
        <f t="shared" si="73"/>
        <v>53105</v>
      </c>
      <c r="AD102" s="434">
        <v>0</v>
      </c>
      <c r="AE102" s="434">
        <f t="shared" si="74"/>
        <v>53105</v>
      </c>
      <c r="AF102" s="435">
        <f t="shared" si="75"/>
        <v>1571</v>
      </c>
      <c r="AG102" s="14">
        <v>0</v>
      </c>
      <c r="AH102" s="905">
        <f t="shared" si="76"/>
        <v>211790</v>
      </c>
      <c r="AI102" s="870">
        <v>0</v>
      </c>
      <c r="AJ102" s="433">
        <v>0</v>
      </c>
      <c r="AK102" s="433">
        <v>0</v>
      </c>
      <c r="AL102" s="433">
        <v>0</v>
      </c>
      <c r="AM102" s="433">
        <v>0.37</v>
      </c>
      <c r="AN102" s="433">
        <v>0</v>
      </c>
      <c r="AO102" s="535">
        <f t="shared" si="77"/>
        <v>0.37</v>
      </c>
      <c r="AP102" s="854">
        <f t="shared" si="96"/>
        <v>211790</v>
      </c>
      <c r="AQ102" s="434">
        <f t="shared" si="97"/>
        <v>157114</v>
      </c>
      <c r="AR102" s="434">
        <f t="shared" si="98"/>
        <v>0</v>
      </c>
      <c r="AS102" s="434">
        <f t="shared" ref="AS102" si="101">L102+AE102</f>
        <v>53105</v>
      </c>
      <c r="AT102" s="434">
        <f t="shared" si="99"/>
        <v>1571</v>
      </c>
      <c r="AU102" s="512">
        <f t="shared" si="99"/>
        <v>0</v>
      </c>
      <c r="AV102" s="535">
        <f t="shared" si="100"/>
        <v>0.37</v>
      </c>
      <c r="AW102" s="517">
        <f t="shared" si="80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985">
        <v>0</v>
      </c>
    </row>
    <row r="103" spans="1:55" ht="14.1" customHeight="1" x14ac:dyDescent="0.2">
      <c r="A103" s="440">
        <v>31</v>
      </c>
      <c r="B103" s="452">
        <v>2474</v>
      </c>
      <c r="C103" s="453">
        <v>600080307</v>
      </c>
      <c r="D103" s="452">
        <v>65635612</v>
      </c>
      <c r="E103" s="451" t="s">
        <v>572</v>
      </c>
      <c r="F103" s="440">
        <v>3113</v>
      </c>
      <c r="G103" s="454" t="s">
        <v>276</v>
      </c>
      <c r="H103" s="436" t="s">
        <v>261</v>
      </c>
      <c r="I103" s="536">
        <v>2808768</v>
      </c>
      <c r="J103" s="432">
        <v>2083656</v>
      </c>
      <c r="K103" s="432">
        <v>0</v>
      </c>
      <c r="L103" s="14">
        <v>704276</v>
      </c>
      <c r="M103" s="14">
        <v>20836</v>
      </c>
      <c r="N103" s="14">
        <v>0</v>
      </c>
      <c r="O103" s="570">
        <v>5.4</v>
      </c>
      <c r="P103" s="579">
        <f t="shared" si="69"/>
        <v>0</v>
      </c>
      <c r="Q103" s="434">
        <v>0</v>
      </c>
      <c r="R103" s="434">
        <v>161190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70"/>
        <v>161190</v>
      </c>
      <c r="X103" s="434">
        <v>0</v>
      </c>
      <c r="Y103" s="434">
        <v>0</v>
      </c>
      <c r="Z103" s="434">
        <v>0</v>
      </c>
      <c r="AA103" s="434">
        <f t="shared" si="71"/>
        <v>0</v>
      </c>
      <c r="AB103" s="434">
        <f t="shared" si="72"/>
        <v>161190</v>
      </c>
      <c r="AC103" s="435">
        <f t="shared" si="73"/>
        <v>54482</v>
      </c>
      <c r="AD103" s="434">
        <v>0</v>
      </c>
      <c r="AE103" s="434">
        <f t="shared" si="74"/>
        <v>54482</v>
      </c>
      <c r="AF103" s="435">
        <f t="shared" si="75"/>
        <v>1612</v>
      </c>
      <c r="AG103" s="14">
        <v>0</v>
      </c>
      <c r="AH103" s="905">
        <f t="shared" si="76"/>
        <v>217284</v>
      </c>
      <c r="AI103" s="870">
        <v>0</v>
      </c>
      <c r="AJ103" s="433">
        <v>0.34</v>
      </c>
      <c r="AK103" s="433">
        <v>0</v>
      </c>
      <c r="AL103" s="433">
        <v>0</v>
      </c>
      <c r="AM103" s="433">
        <v>0</v>
      </c>
      <c r="AN103" s="433">
        <v>0</v>
      </c>
      <c r="AO103" s="535">
        <f t="shared" si="77"/>
        <v>0.34</v>
      </c>
      <c r="AP103" s="854">
        <f t="shared" si="96"/>
        <v>3026052</v>
      </c>
      <c r="AQ103" s="434">
        <f t="shared" si="97"/>
        <v>2244846</v>
      </c>
      <c r="AR103" s="434">
        <f t="shared" si="98"/>
        <v>0</v>
      </c>
      <c r="AS103" s="434">
        <f>L103+AE103</f>
        <v>758758</v>
      </c>
      <c r="AT103" s="434">
        <f t="shared" si="99"/>
        <v>22448</v>
      </c>
      <c r="AU103" s="512">
        <f t="shared" si="99"/>
        <v>0</v>
      </c>
      <c r="AV103" s="535">
        <f t="shared" si="100"/>
        <v>5.74</v>
      </c>
      <c r="AW103" s="517">
        <f t="shared" si="80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985">
        <v>0</v>
      </c>
    </row>
    <row r="104" spans="1:55" ht="14.1" customHeight="1" x14ac:dyDescent="0.2">
      <c r="A104" s="440">
        <v>31</v>
      </c>
      <c r="B104" s="452">
        <v>2474</v>
      </c>
      <c r="C104" s="453">
        <v>600080307</v>
      </c>
      <c r="D104" s="452">
        <v>65635612</v>
      </c>
      <c r="E104" s="451" t="s">
        <v>572</v>
      </c>
      <c r="F104" s="440">
        <v>3143</v>
      </c>
      <c r="G104" s="454" t="s">
        <v>784</v>
      </c>
      <c r="H104" s="436" t="s">
        <v>260</v>
      </c>
      <c r="I104" s="536">
        <v>2183531</v>
      </c>
      <c r="J104" s="14">
        <v>1619830</v>
      </c>
      <c r="K104" s="14">
        <v>0</v>
      </c>
      <c r="L104" s="14">
        <v>547503</v>
      </c>
      <c r="M104" s="14">
        <v>16198</v>
      </c>
      <c r="N104" s="14">
        <v>0</v>
      </c>
      <c r="O104" s="106">
        <v>3.036</v>
      </c>
      <c r="P104" s="579">
        <f t="shared" si="69"/>
        <v>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70"/>
        <v>0</v>
      </c>
      <c r="X104" s="434">
        <v>0</v>
      </c>
      <c r="Y104" s="434">
        <v>0</v>
      </c>
      <c r="Z104" s="434">
        <v>0</v>
      </c>
      <c r="AA104" s="434">
        <f t="shared" si="71"/>
        <v>0</v>
      </c>
      <c r="AB104" s="434">
        <f t="shared" si="72"/>
        <v>0</v>
      </c>
      <c r="AC104" s="435">
        <f t="shared" si="73"/>
        <v>0</v>
      </c>
      <c r="AD104" s="434">
        <v>0</v>
      </c>
      <c r="AE104" s="434">
        <f t="shared" si="74"/>
        <v>0</v>
      </c>
      <c r="AF104" s="435">
        <f t="shared" si="75"/>
        <v>0</v>
      </c>
      <c r="AG104" s="14">
        <v>0</v>
      </c>
      <c r="AH104" s="905">
        <f t="shared" si="76"/>
        <v>0</v>
      </c>
      <c r="AI104" s="870">
        <v>0</v>
      </c>
      <c r="AJ104" s="433">
        <v>0</v>
      </c>
      <c r="AK104" s="433">
        <v>0</v>
      </c>
      <c r="AL104" s="433">
        <v>0</v>
      </c>
      <c r="AM104" s="433">
        <v>0</v>
      </c>
      <c r="AN104" s="433">
        <v>0</v>
      </c>
      <c r="AO104" s="535">
        <f t="shared" si="77"/>
        <v>0</v>
      </c>
      <c r="AP104" s="854">
        <f t="shared" si="96"/>
        <v>2183531</v>
      </c>
      <c r="AQ104" s="434">
        <f t="shared" si="97"/>
        <v>1619830</v>
      </c>
      <c r="AR104" s="434">
        <f t="shared" si="98"/>
        <v>0</v>
      </c>
      <c r="AS104" s="434">
        <f>L104+AE104</f>
        <v>547503</v>
      </c>
      <c r="AT104" s="434">
        <f t="shared" si="99"/>
        <v>16198</v>
      </c>
      <c r="AU104" s="512">
        <f t="shared" si="99"/>
        <v>0</v>
      </c>
      <c r="AV104" s="535">
        <f t="shared" si="100"/>
        <v>3.036</v>
      </c>
      <c r="AW104" s="517">
        <f t="shared" si="80"/>
        <v>0</v>
      </c>
      <c r="AX104" s="432">
        <v>0</v>
      </c>
      <c r="AY104" s="432">
        <v>0</v>
      </c>
      <c r="AZ104" s="432">
        <v>0</v>
      </c>
      <c r="BA104" s="432">
        <v>0</v>
      </c>
      <c r="BB104" s="432">
        <v>0</v>
      </c>
      <c r="BC104" s="985">
        <v>0</v>
      </c>
    </row>
    <row r="105" spans="1:55" ht="14.1" customHeight="1" x14ac:dyDescent="0.2">
      <c r="A105" s="450">
        <v>31</v>
      </c>
      <c r="B105" s="448">
        <v>2474</v>
      </c>
      <c r="C105" s="449">
        <v>600080307</v>
      </c>
      <c r="D105" s="448">
        <v>65635612</v>
      </c>
      <c r="E105" s="446" t="s">
        <v>573</v>
      </c>
      <c r="F105" s="450"/>
      <c r="G105" s="446"/>
      <c r="H105" s="445"/>
      <c r="I105" s="537">
        <v>37497217</v>
      </c>
      <c r="J105" s="444">
        <v>27603276</v>
      </c>
      <c r="K105" s="444">
        <v>50000</v>
      </c>
      <c r="L105" s="444">
        <v>9346808</v>
      </c>
      <c r="M105" s="444">
        <v>276033</v>
      </c>
      <c r="N105" s="444">
        <v>221100</v>
      </c>
      <c r="O105" s="642">
        <v>41.433199999999999</v>
      </c>
      <c r="P105" s="537">
        <f t="shared" ref="P105:BC105" si="102">SUM(P99:P104)</f>
        <v>-120000</v>
      </c>
      <c r="Q105" s="443">
        <f t="shared" si="102"/>
        <v>0</v>
      </c>
      <c r="R105" s="443">
        <f t="shared" si="102"/>
        <v>161190</v>
      </c>
      <c r="S105" s="443">
        <f t="shared" si="102"/>
        <v>0</v>
      </c>
      <c r="T105" s="443">
        <f t="shared" si="102"/>
        <v>-38559</v>
      </c>
      <c r="U105" s="443">
        <f t="shared" si="102"/>
        <v>157114</v>
      </c>
      <c r="V105" s="443">
        <f t="shared" si="102"/>
        <v>0</v>
      </c>
      <c r="W105" s="443">
        <f t="shared" si="102"/>
        <v>159745</v>
      </c>
      <c r="X105" s="443">
        <f t="shared" si="102"/>
        <v>120000</v>
      </c>
      <c r="Y105" s="443">
        <f t="shared" si="102"/>
        <v>0</v>
      </c>
      <c r="Z105" s="443">
        <f t="shared" si="102"/>
        <v>0</v>
      </c>
      <c r="AA105" s="443">
        <f t="shared" si="102"/>
        <v>120000</v>
      </c>
      <c r="AB105" s="443">
        <f t="shared" si="102"/>
        <v>279745</v>
      </c>
      <c r="AC105" s="443">
        <f t="shared" si="102"/>
        <v>94554</v>
      </c>
      <c r="AD105" s="443">
        <f t="shared" si="102"/>
        <v>0</v>
      </c>
      <c r="AE105" s="443">
        <f t="shared" si="102"/>
        <v>94554</v>
      </c>
      <c r="AF105" s="443">
        <f t="shared" si="102"/>
        <v>1597</v>
      </c>
      <c r="AG105" s="443">
        <f t="shared" si="102"/>
        <v>0</v>
      </c>
      <c r="AH105" s="948">
        <f t="shared" si="102"/>
        <v>375896</v>
      </c>
      <c r="AI105" s="944">
        <f t="shared" si="102"/>
        <v>-0.2</v>
      </c>
      <c r="AJ105" s="695">
        <f t="shared" si="102"/>
        <v>0.34</v>
      </c>
      <c r="AK105" s="695">
        <f t="shared" si="102"/>
        <v>-7.0000000000000007E-2</v>
      </c>
      <c r="AL105" s="695">
        <f t="shared" si="102"/>
        <v>0</v>
      </c>
      <c r="AM105" s="695">
        <f t="shared" si="102"/>
        <v>0.37</v>
      </c>
      <c r="AN105" s="695">
        <f t="shared" si="102"/>
        <v>0</v>
      </c>
      <c r="AO105" s="538">
        <f t="shared" si="102"/>
        <v>0.44</v>
      </c>
      <c r="AP105" s="444">
        <f t="shared" si="102"/>
        <v>37873113</v>
      </c>
      <c r="AQ105" s="443">
        <f t="shared" si="102"/>
        <v>27763021</v>
      </c>
      <c r="AR105" s="490">
        <f t="shared" si="102"/>
        <v>170000</v>
      </c>
      <c r="AS105" s="443">
        <f t="shared" si="102"/>
        <v>9441362</v>
      </c>
      <c r="AT105" s="443">
        <f t="shared" si="102"/>
        <v>277630</v>
      </c>
      <c r="AU105" s="443">
        <f t="shared" si="102"/>
        <v>221100</v>
      </c>
      <c r="AV105" s="538">
        <f t="shared" si="102"/>
        <v>41.873200000000004</v>
      </c>
      <c r="AW105" s="794">
        <f t="shared" si="102"/>
        <v>592364</v>
      </c>
      <c r="AX105" s="791">
        <f t="shared" si="102"/>
        <v>275418</v>
      </c>
      <c r="AY105" s="791">
        <f t="shared" si="102"/>
        <v>0</v>
      </c>
      <c r="AZ105" s="791">
        <f t="shared" si="102"/>
        <v>93091</v>
      </c>
      <c r="BA105" s="791">
        <f t="shared" si="102"/>
        <v>2755</v>
      </c>
      <c r="BB105" s="791">
        <f t="shared" si="102"/>
        <v>221100</v>
      </c>
      <c r="BC105" s="788">
        <f t="shared" si="102"/>
        <v>0.5</v>
      </c>
    </row>
    <row r="106" spans="1:55" ht="14.1" customHeight="1" x14ac:dyDescent="0.2">
      <c r="A106" s="440">
        <v>32</v>
      </c>
      <c r="B106" s="452">
        <v>2312</v>
      </c>
      <c r="C106" s="453">
        <v>600079899</v>
      </c>
      <c r="D106" s="452">
        <v>65642350</v>
      </c>
      <c r="E106" s="451" t="s">
        <v>574</v>
      </c>
      <c r="F106" s="440">
        <v>3113</v>
      </c>
      <c r="G106" s="451" t="s">
        <v>278</v>
      </c>
      <c r="H106" s="436" t="s">
        <v>260</v>
      </c>
      <c r="I106" s="536">
        <v>31120352</v>
      </c>
      <c r="J106" s="14">
        <v>22947353</v>
      </c>
      <c r="K106" s="14">
        <v>140000</v>
      </c>
      <c r="L106" s="14">
        <v>7803526</v>
      </c>
      <c r="M106" s="14">
        <v>229473</v>
      </c>
      <c r="N106" s="14">
        <v>0</v>
      </c>
      <c r="O106" s="106">
        <v>31.031700000000001</v>
      </c>
      <c r="P106" s="579">
        <f t="shared" si="69"/>
        <v>0</v>
      </c>
      <c r="Q106" s="434">
        <v>0</v>
      </c>
      <c r="R106" s="434">
        <v>0</v>
      </c>
      <c r="S106" s="434">
        <v>0</v>
      </c>
      <c r="T106" s="434">
        <v>0</v>
      </c>
      <c r="U106" s="434">
        <v>0</v>
      </c>
      <c r="V106" s="434">
        <v>0</v>
      </c>
      <c r="W106" s="434">
        <f t="shared" si="70"/>
        <v>0</v>
      </c>
      <c r="X106" s="434">
        <v>0</v>
      </c>
      <c r="Y106" s="434">
        <v>0</v>
      </c>
      <c r="Z106" s="434">
        <v>0</v>
      </c>
      <c r="AA106" s="434">
        <f t="shared" si="71"/>
        <v>0</v>
      </c>
      <c r="AB106" s="434">
        <f t="shared" si="72"/>
        <v>0</v>
      </c>
      <c r="AC106" s="435">
        <f t="shared" si="73"/>
        <v>0</v>
      </c>
      <c r="AD106" s="434">
        <v>0</v>
      </c>
      <c r="AE106" s="434">
        <f t="shared" si="74"/>
        <v>0</v>
      </c>
      <c r="AF106" s="435">
        <f t="shared" si="75"/>
        <v>0</v>
      </c>
      <c r="AG106" s="14">
        <v>0</v>
      </c>
      <c r="AH106" s="905">
        <f t="shared" si="76"/>
        <v>0</v>
      </c>
      <c r="AI106" s="870">
        <v>0.01</v>
      </c>
      <c r="AJ106" s="433">
        <v>0</v>
      </c>
      <c r="AK106" s="433">
        <v>0</v>
      </c>
      <c r="AL106" s="433">
        <v>0</v>
      </c>
      <c r="AM106" s="433">
        <v>0</v>
      </c>
      <c r="AN106" s="433">
        <v>0</v>
      </c>
      <c r="AO106" s="535">
        <f t="shared" si="77"/>
        <v>0.01</v>
      </c>
      <c r="AP106" s="854">
        <f t="shared" ref="AP106:AP111" si="103">I106+AH106</f>
        <v>31120352</v>
      </c>
      <c r="AQ106" s="434">
        <f t="shared" ref="AQ106:AQ111" si="104">J106+W106</f>
        <v>22947353</v>
      </c>
      <c r="AR106" s="434">
        <f t="shared" ref="AR106:AR111" si="105">K106+AA106</f>
        <v>140000</v>
      </c>
      <c r="AS106" s="434">
        <f>L106+AE106</f>
        <v>7803526</v>
      </c>
      <c r="AT106" s="434">
        <f t="shared" ref="AT106:AU111" si="106">M106+AF106</f>
        <v>229473</v>
      </c>
      <c r="AU106" s="512">
        <f t="shared" si="106"/>
        <v>0</v>
      </c>
      <c r="AV106" s="535">
        <f t="shared" ref="AV106:AV111" si="107">O106+AO106</f>
        <v>31.041700000000002</v>
      </c>
      <c r="AW106" s="517">
        <f t="shared" si="80"/>
        <v>0</v>
      </c>
      <c r="AX106" s="432">
        <v>0</v>
      </c>
      <c r="AY106" s="432">
        <v>0</v>
      </c>
      <c r="AZ106" s="432">
        <v>0</v>
      </c>
      <c r="BA106" s="432">
        <v>0</v>
      </c>
      <c r="BB106" s="432">
        <v>0</v>
      </c>
      <c r="BC106" s="985">
        <v>0</v>
      </c>
    </row>
    <row r="107" spans="1:55" ht="14.1" customHeight="1" x14ac:dyDescent="0.2">
      <c r="A107" s="440">
        <v>32</v>
      </c>
      <c r="B107" s="452">
        <v>2312</v>
      </c>
      <c r="C107" s="453">
        <v>600079899</v>
      </c>
      <c r="D107" s="452">
        <v>65642350</v>
      </c>
      <c r="E107" s="451" t="s">
        <v>574</v>
      </c>
      <c r="F107" s="440">
        <v>3113</v>
      </c>
      <c r="G107" s="451" t="s">
        <v>789</v>
      </c>
      <c r="H107" s="436" t="s">
        <v>260</v>
      </c>
      <c r="I107" s="536">
        <v>820754</v>
      </c>
      <c r="J107" s="14">
        <v>608868</v>
      </c>
      <c r="K107" s="14">
        <v>0</v>
      </c>
      <c r="L107" s="14">
        <v>205797</v>
      </c>
      <c r="M107" s="14">
        <v>6089</v>
      </c>
      <c r="N107" s="14">
        <v>0</v>
      </c>
      <c r="O107" s="106">
        <v>1</v>
      </c>
      <c r="P107" s="579">
        <f t="shared" si="69"/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70"/>
        <v>0</v>
      </c>
      <c r="X107" s="434">
        <v>0</v>
      </c>
      <c r="Y107" s="434">
        <v>0</v>
      </c>
      <c r="Z107" s="434">
        <v>0</v>
      </c>
      <c r="AA107" s="434">
        <f t="shared" si="71"/>
        <v>0</v>
      </c>
      <c r="AB107" s="434">
        <f t="shared" si="72"/>
        <v>0</v>
      </c>
      <c r="AC107" s="435">
        <f t="shared" si="73"/>
        <v>0</v>
      </c>
      <c r="AD107" s="434">
        <v>0</v>
      </c>
      <c r="AE107" s="434">
        <f t="shared" si="74"/>
        <v>0</v>
      </c>
      <c r="AF107" s="435">
        <f t="shared" si="75"/>
        <v>0</v>
      </c>
      <c r="AG107" s="14">
        <v>0</v>
      </c>
      <c r="AH107" s="905">
        <f t="shared" si="76"/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 t="shared" si="77"/>
        <v>0</v>
      </c>
      <c r="AP107" s="854">
        <f t="shared" si="103"/>
        <v>820754</v>
      </c>
      <c r="AQ107" s="434">
        <f t="shared" si="104"/>
        <v>608868</v>
      </c>
      <c r="AR107" s="434">
        <f t="shared" si="105"/>
        <v>0</v>
      </c>
      <c r="AS107" s="434">
        <f>L107+AE107</f>
        <v>205797</v>
      </c>
      <c r="AT107" s="434">
        <f t="shared" si="106"/>
        <v>6089</v>
      </c>
      <c r="AU107" s="512">
        <f t="shared" si="106"/>
        <v>0</v>
      </c>
      <c r="AV107" s="535">
        <f t="shared" si="107"/>
        <v>1</v>
      </c>
      <c r="AW107" s="517">
        <f t="shared" si="80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985">
        <v>0</v>
      </c>
    </row>
    <row r="108" spans="1:55" ht="14.1" customHeight="1" x14ac:dyDescent="0.2">
      <c r="A108" s="440">
        <v>32</v>
      </c>
      <c r="B108" s="452">
        <v>2312</v>
      </c>
      <c r="C108" s="453">
        <v>600079899</v>
      </c>
      <c r="D108" s="452">
        <v>65642350</v>
      </c>
      <c r="E108" s="451" t="s">
        <v>833</v>
      </c>
      <c r="F108" s="440">
        <v>3113</v>
      </c>
      <c r="G108" s="45" t="s">
        <v>828</v>
      </c>
      <c r="H108" s="55" t="s">
        <v>260</v>
      </c>
      <c r="I108" s="536">
        <v>0</v>
      </c>
      <c r="J108" s="432">
        <v>0</v>
      </c>
      <c r="K108" s="432">
        <v>0</v>
      </c>
      <c r="L108" s="14">
        <v>0</v>
      </c>
      <c r="M108" s="14">
        <v>0</v>
      </c>
      <c r="N108" s="14">
        <v>0</v>
      </c>
      <c r="O108" s="570">
        <v>0</v>
      </c>
      <c r="P108" s="579">
        <f t="shared" si="69"/>
        <v>0</v>
      </c>
      <c r="Q108" s="434">
        <v>0</v>
      </c>
      <c r="R108" s="434">
        <v>0</v>
      </c>
      <c r="S108" s="434">
        <v>0</v>
      </c>
      <c r="T108" s="434">
        <v>0</v>
      </c>
      <c r="U108" s="434">
        <v>157114</v>
      </c>
      <c r="V108" s="434">
        <v>0</v>
      </c>
      <c r="W108" s="434">
        <f t="shared" si="70"/>
        <v>157114</v>
      </c>
      <c r="X108" s="434">
        <v>0</v>
      </c>
      <c r="Y108" s="434">
        <v>0</v>
      </c>
      <c r="Z108" s="434">
        <v>0</v>
      </c>
      <c r="AA108" s="434">
        <f t="shared" si="71"/>
        <v>0</v>
      </c>
      <c r="AB108" s="434">
        <f t="shared" si="72"/>
        <v>157114</v>
      </c>
      <c r="AC108" s="435">
        <f t="shared" si="73"/>
        <v>53105</v>
      </c>
      <c r="AD108" s="434">
        <v>0</v>
      </c>
      <c r="AE108" s="434">
        <f t="shared" si="74"/>
        <v>53105</v>
      </c>
      <c r="AF108" s="435">
        <f t="shared" si="75"/>
        <v>1571</v>
      </c>
      <c r="AG108" s="14">
        <v>0</v>
      </c>
      <c r="AH108" s="905">
        <f t="shared" si="76"/>
        <v>211790</v>
      </c>
      <c r="AI108" s="870">
        <v>0</v>
      </c>
      <c r="AJ108" s="433">
        <v>0</v>
      </c>
      <c r="AK108" s="433">
        <v>0</v>
      </c>
      <c r="AL108" s="433">
        <v>0</v>
      </c>
      <c r="AM108" s="433">
        <v>0.37</v>
      </c>
      <c r="AN108" s="433">
        <v>0</v>
      </c>
      <c r="AO108" s="535">
        <f t="shared" si="77"/>
        <v>0.37</v>
      </c>
      <c r="AP108" s="854">
        <f t="shared" si="103"/>
        <v>211790</v>
      </c>
      <c r="AQ108" s="434">
        <f t="shared" si="104"/>
        <v>157114</v>
      </c>
      <c r="AR108" s="434">
        <f t="shared" si="105"/>
        <v>0</v>
      </c>
      <c r="AS108" s="434">
        <f t="shared" ref="AS108" si="108">L108+AE108</f>
        <v>53105</v>
      </c>
      <c r="AT108" s="434">
        <f t="shared" si="106"/>
        <v>1571</v>
      </c>
      <c r="AU108" s="512">
        <f t="shared" si="106"/>
        <v>0</v>
      </c>
      <c r="AV108" s="535">
        <f t="shared" si="107"/>
        <v>0.37</v>
      </c>
      <c r="AW108" s="517">
        <f t="shared" si="80"/>
        <v>0</v>
      </c>
      <c r="AX108" s="432">
        <v>0</v>
      </c>
      <c r="AY108" s="432">
        <v>0</v>
      </c>
      <c r="AZ108" s="432">
        <v>0</v>
      </c>
      <c r="BA108" s="432">
        <v>0</v>
      </c>
      <c r="BB108" s="432">
        <v>0</v>
      </c>
      <c r="BC108" s="985">
        <v>0</v>
      </c>
    </row>
    <row r="109" spans="1:55" ht="14.1" customHeight="1" x14ac:dyDescent="0.2">
      <c r="A109" s="440">
        <v>32</v>
      </c>
      <c r="B109" s="452">
        <v>2312</v>
      </c>
      <c r="C109" s="453">
        <v>600079899</v>
      </c>
      <c r="D109" s="452">
        <v>65642350</v>
      </c>
      <c r="E109" s="451" t="s">
        <v>574</v>
      </c>
      <c r="F109" s="440">
        <v>3113</v>
      </c>
      <c r="G109" s="454" t="s">
        <v>276</v>
      </c>
      <c r="H109" s="436" t="s">
        <v>261</v>
      </c>
      <c r="I109" s="536">
        <v>3287666</v>
      </c>
      <c r="J109" s="432">
        <v>2438921</v>
      </c>
      <c r="K109" s="432">
        <v>0</v>
      </c>
      <c r="L109" s="14">
        <v>824356</v>
      </c>
      <c r="M109" s="14">
        <v>24389</v>
      </c>
      <c r="N109" s="14">
        <v>0</v>
      </c>
      <c r="O109" s="570">
        <v>5.8900000000000006</v>
      </c>
      <c r="P109" s="579">
        <f t="shared" si="69"/>
        <v>0</v>
      </c>
      <c r="Q109" s="434">
        <v>0</v>
      </c>
      <c r="R109" s="434">
        <v>-336741</v>
      </c>
      <c r="S109" s="434">
        <v>0</v>
      </c>
      <c r="T109" s="434">
        <v>0</v>
      </c>
      <c r="U109" s="434">
        <v>0</v>
      </c>
      <c r="V109" s="434">
        <v>0</v>
      </c>
      <c r="W109" s="434">
        <f t="shared" si="70"/>
        <v>-336741</v>
      </c>
      <c r="X109" s="434">
        <v>0</v>
      </c>
      <c r="Y109" s="434">
        <v>0</v>
      </c>
      <c r="Z109" s="434">
        <v>0</v>
      </c>
      <c r="AA109" s="434">
        <f t="shared" si="71"/>
        <v>0</v>
      </c>
      <c r="AB109" s="434">
        <f t="shared" si="72"/>
        <v>-336741</v>
      </c>
      <c r="AC109" s="435">
        <f t="shared" si="73"/>
        <v>-113818</v>
      </c>
      <c r="AD109" s="434">
        <v>0</v>
      </c>
      <c r="AE109" s="434">
        <f t="shared" si="74"/>
        <v>-113818</v>
      </c>
      <c r="AF109" s="435">
        <f t="shared" si="75"/>
        <v>-3367</v>
      </c>
      <c r="AG109" s="14">
        <v>0</v>
      </c>
      <c r="AH109" s="905">
        <f t="shared" si="76"/>
        <v>-453926</v>
      </c>
      <c r="AI109" s="870">
        <v>0</v>
      </c>
      <c r="AJ109" s="433">
        <v>-0.77</v>
      </c>
      <c r="AK109" s="433">
        <v>0</v>
      </c>
      <c r="AL109" s="433">
        <v>0</v>
      </c>
      <c r="AM109" s="433">
        <v>0</v>
      </c>
      <c r="AN109" s="433">
        <v>0</v>
      </c>
      <c r="AO109" s="535">
        <f t="shared" si="77"/>
        <v>-0.77</v>
      </c>
      <c r="AP109" s="854">
        <f t="shared" si="103"/>
        <v>2833740</v>
      </c>
      <c r="AQ109" s="434">
        <f t="shared" si="104"/>
        <v>2102180</v>
      </c>
      <c r="AR109" s="434">
        <f t="shared" si="105"/>
        <v>0</v>
      </c>
      <c r="AS109" s="434">
        <f>L109+AE109</f>
        <v>710538</v>
      </c>
      <c r="AT109" s="434">
        <f t="shared" si="106"/>
        <v>21022</v>
      </c>
      <c r="AU109" s="512">
        <f t="shared" si="106"/>
        <v>0</v>
      </c>
      <c r="AV109" s="535">
        <f t="shared" si="107"/>
        <v>5.120000000000001</v>
      </c>
      <c r="AW109" s="517">
        <f t="shared" si="80"/>
        <v>0</v>
      </c>
      <c r="AX109" s="432">
        <v>0</v>
      </c>
      <c r="AY109" s="432">
        <v>0</v>
      </c>
      <c r="AZ109" s="432">
        <v>0</v>
      </c>
      <c r="BA109" s="432">
        <v>0</v>
      </c>
      <c r="BB109" s="432">
        <v>0</v>
      </c>
      <c r="BC109" s="985">
        <v>0</v>
      </c>
    </row>
    <row r="110" spans="1:55" ht="14.1" customHeight="1" x14ac:dyDescent="0.2">
      <c r="A110" s="440">
        <v>32</v>
      </c>
      <c r="B110" s="452">
        <v>2312</v>
      </c>
      <c r="C110" s="453">
        <v>600079899</v>
      </c>
      <c r="D110" s="452">
        <v>65642350</v>
      </c>
      <c r="E110" s="451" t="s">
        <v>574</v>
      </c>
      <c r="F110" s="440">
        <v>3143</v>
      </c>
      <c r="G110" s="454" t="s">
        <v>785</v>
      </c>
      <c r="H110" s="436" t="s">
        <v>260</v>
      </c>
      <c r="I110" s="536">
        <v>4013403</v>
      </c>
      <c r="J110" s="14">
        <v>2977302</v>
      </c>
      <c r="K110" s="14">
        <v>0</v>
      </c>
      <c r="L110" s="14">
        <v>1006328</v>
      </c>
      <c r="M110" s="14">
        <v>29773</v>
      </c>
      <c r="N110" s="14">
        <v>0</v>
      </c>
      <c r="O110" s="106">
        <v>5.5</v>
      </c>
      <c r="P110" s="579">
        <f t="shared" si="69"/>
        <v>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70"/>
        <v>0</v>
      </c>
      <c r="X110" s="434">
        <v>0</v>
      </c>
      <c r="Y110" s="434">
        <v>0</v>
      </c>
      <c r="Z110" s="434">
        <v>0</v>
      </c>
      <c r="AA110" s="434">
        <f t="shared" si="71"/>
        <v>0</v>
      </c>
      <c r="AB110" s="434">
        <f t="shared" si="72"/>
        <v>0</v>
      </c>
      <c r="AC110" s="435">
        <f t="shared" si="73"/>
        <v>0</v>
      </c>
      <c r="AD110" s="434">
        <v>0</v>
      </c>
      <c r="AE110" s="434">
        <f t="shared" si="74"/>
        <v>0</v>
      </c>
      <c r="AF110" s="435">
        <f t="shared" si="75"/>
        <v>0</v>
      </c>
      <c r="AG110" s="14">
        <v>0</v>
      </c>
      <c r="AH110" s="905">
        <f t="shared" si="76"/>
        <v>0</v>
      </c>
      <c r="AI110" s="870">
        <v>0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 t="shared" si="77"/>
        <v>0</v>
      </c>
      <c r="AP110" s="854">
        <f t="shared" si="103"/>
        <v>4013403</v>
      </c>
      <c r="AQ110" s="434">
        <f t="shared" si="104"/>
        <v>2977302</v>
      </c>
      <c r="AR110" s="434">
        <f t="shared" si="105"/>
        <v>0</v>
      </c>
      <c r="AS110" s="434">
        <f>L110+AE110</f>
        <v>1006328</v>
      </c>
      <c r="AT110" s="434">
        <f t="shared" si="106"/>
        <v>29773</v>
      </c>
      <c r="AU110" s="512">
        <f t="shared" si="106"/>
        <v>0</v>
      </c>
      <c r="AV110" s="535">
        <f t="shared" si="107"/>
        <v>5.5</v>
      </c>
      <c r="AW110" s="517">
        <f t="shared" si="80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985">
        <v>0</v>
      </c>
    </row>
    <row r="111" spans="1:55" ht="14.1" customHeight="1" x14ac:dyDescent="0.2">
      <c r="A111" s="440">
        <v>32</v>
      </c>
      <c r="B111" s="452">
        <v>2312</v>
      </c>
      <c r="C111" s="453">
        <v>600079899</v>
      </c>
      <c r="D111" s="452">
        <v>65642350</v>
      </c>
      <c r="E111" s="451" t="s">
        <v>574</v>
      </c>
      <c r="F111" s="440">
        <v>3231</v>
      </c>
      <c r="G111" s="451" t="s">
        <v>279</v>
      </c>
      <c r="H111" s="436" t="s">
        <v>260</v>
      </c>
      <c r="I111" s="536">
        <v>15177285</v>
      </c>
      <c r="J111" s="14">
        <v>11159855</v>
      </c>
      <c r="K111" s="14">
        <v>100000</v>
      </c>
      <c r="L111" s="14">
        <v>3805831</v>
      </c>
      <c r="M111" s="14">
        <v>111599</v>
      </c>
      <c r="N111" s="14">
        <v>0</v>
      </c>
      <c r="O111" s="570">
        <v>16.783300000000001</v>
      </c>
      <c r="P111" s="579">
        <f t="shared" si="69"/>
        <v>0</v>
      </c>
      <c r="Q111" s="434">
        <v>0</v>
      </c>
      <c r="R111" s="434">
        <v>0</v>
      </c>
      <c r="S111" s="434">
        <v>0</v>
      </c>
      <c r="T111" s="434">
        <v>0</v>
      </c>
      <c r="U111" s="434">
        <v>0</v>
      </c>
      <c r="V111" s="434">
        <v>0</v>
      </c>
      <c r="W111" s="434">
        <f t="shared" si="70"/>
        <v>0</v>
      </c>
      <c r="X111" s="434">
        <v>0</v>
      </c>
      <c r="Y111" s="434">
        <v>0</v>
      </c>
      <c r="Z111" s="434">
        <v>0</v>
      </c>
      <c r="AA111" s="434">
        <f t="shared" si="71"/>
        <v>0</v>
      </c>
      <c r="AB111" s="434">
        <f t="shared" si="72"/>
        <v>0</v>
      </c>
      <c r="AC111" s="435">
        <f t="shared" si="73"/>
        <v>0</v>
      </c>
      <c r="AD111" s="434">
        <v>0</v>
      </c>
      <c r="AE111" s="434">
        <f t="shared" si="74"/>
        <v>0</v>
      </c>
      <c r="AF111" s="435">
        <f t="shared" si="75"/>
        <v>0</v>
      </c>
      <c r="AG111" s="14">
        <v>0</v>
      </c>
      <c r="AH111" s="905">
        <f t="shared" si="76"/>
        <v>0</v>
      </c>
      <c r="AI111" s="870">
        <v>0</v>
      </c>
      <c r="AJ111" s="433">
        <v>0</v>
      </c>
      <c r="AK111" s="433">
        <v>0</v>
      </c>
      <c r="AL111" s="433">
        <v>0</v>
      </c>
      <c r="AM111" s="433">
        <v>0</v>
      </c>
      <c r="AN111" s="433">
        <v>0</v>
      </c>
      <c r="AO111" s="535">
        <f t="shared" si="77"/>
        <v>0</v>
      </c>
      <c r="AP111" s="854">
        <f t="shared" si="103"/>
        <v>15177285</v>
      </c>
      <c r="AQ111" s="434">
        <f t="shared" si="104"/>
        <v>11159855</v>
      </c>
      <c r="AR111" s="434">
        <f t="shared" si="105"/>
        <v>100000</v>
      </c>
      <c r="AS111" s="434">
        <f>L111+AE111</f>
        <v>3805831</v>
      </c>
      <c r="AT111" s="434">
        <f t="shared" si="106"/>
        <v>111599</v>
      </c>
      <c r="AU111" s="512">
        <f t="shared" si="106"/>
        <v>0</v>
      </c>
      <c r="AV111" s="535">
        <f t="shared" si="107"/>
        <v>16.783300000000001</v>
      </c>
      <c r="AW111" s="517">
        <f t="shared" si="80"/>
        <v>0</v>
      </c>
      <c r="AX111" s="432">
        <v>0</v>
      </c>
      <c r="AY111" s="432">
        <v>0</v>
      </c>
      <c r="AZ111" s="432">
        <v>0</v>
      </c>
      <c r="BA111" s="432">
        <v>0</v>
      </c>
      <c r="BB111" s="432">
        <v>0</v>
      </c>
      <c r="BC111" s="985">
        <v>0</v>
      </c>
    </row>
    <row r="112" spans="1:55" ht="14.1" customHeight="1" x14ac:dyDescent="0.2">
      <c r="A112" s="450">
        <v>32</v>
      </c>
      <c r="B112" s="448">
        <v>2312</v>
      </c>
      <c r="C112" s="449">
        <v>600079899</v>
      </c>
      <c r="D112" s="448">
        <v>65642350</v>
      </c>
      <c r="E112" s="446" t="s">
        <v>575</v>
      </c>
      <c r="F112" s="450"/>
      <c r="G112" s="446"/>
      <c r="H112" s="445"/>
      <c r="I112" s="539">
        <v>54419460</v>
      </c>
      <c r="J112" s="458">
        <v>40132299</v>
      </c>
      <c r="K112" s="458">
        <v>240000</v>
      </c>
      <c r="L112" s="458">
        <v>13645838</v>
      </c>
      <c r="M112" s="458">
        <v>401323</v>
      </c>
      <c r="N112" s="458">
        <v>0</v>
      </c>
      <c r="O112" s="643">
        <v>60.204999999999998</v>
      </c>
      <c r="P112" s="539">
        <f t="shared" ref="P112:BC112" si="109">SUM(P106:P111)</f>
        <v>0</v>
      </c>
      <c r="Q112" s="457">
        <f t="shared" si="109"/>
        <v>0</v>
      </c>
      <c r="R112" s="457">
        <f t="shared" si="109"/>
        <v>-336741</v>
      </c>
      <c r="S112" s="457">
        <f t="shared" si="109"/>
        <v>0</v>
      </c>
      <c r="T112" s="457">
        <f t="shared" si="109"/>
        <v>0</v>
      </c>
      <c r="U112" s="457">
        <f t="shared" si="109"/>
        <v>157114</v>
      </c>
      <c r="V112" s="457">
        <f t="shared" si="109"/>
        <v>0</v>
      </c>
      <c r="W112" s="457">
        <f t="shared" si="109"/>
        <v>-179627</v>
      </c>
      <c r="X112" s="457">
        <f t="shared" si="109"/>
        <v>0</v>
      </c>
      <c r="Y112" s="457">
        <f t="shared" si="109"/>
        <v>0</v>
      </c>
      <c r="Z112" s="457">
        <f t="shared" si="109"/>
        <v>0</v>
      </c>
      <c r="AA112" s="457">
        <f t="shared" si="109"/>
        <v>0</v>
      </c>
      <c r="AB112" s="457">
        <f t="shared" si="109"/>
        <v>-179627</v>
      </c>
      <c r="AC112" s="457">
        <f t="shared" si="109"/>
        <v>-60713</v>
      </c>
      <c r="AD112" s="457">
        <f t="shared" si="109"/>
        <v>0</v>
      </c>
      <c r="AE112" s="457">
        <f t="shared" si="109"/>
        <v>-60713</v>
      </c>
      <c r="AF112" s="457">
        <f t="shared" si="109"/>
        <v>-1796</v>
      </c>
      <c r="AG112" s="457">
        <f t="shared" si="109"/>
        <v>0</v>
      </c>
      <c r="AH112" s="949">
        <f t="shared" si="109"/>
        <v>-242136</v>
      </c>
      <c r="AI112" s="945">
        <f t="shared" si="109"/>
        <v>0.01</v>
      </c>
      <c r="AJ112" s="696">
        <f t="shared" si="109"/>
        <v>-0.77</v>
      </c>
      <c r="AK112" s="696">
        <f t="shared" si="109"/>
        <v>0</v>
      </c>
      <c r="AL112" s="696">
        <f t="shared" si="109"/>
        <v>0</v>
      </c>
      <c r="AM112" s="696">
        <f t="shared" si="109"/>
        <v>0.37</v>
      </c>
      <c r="AN112" s="696">
        <f t="shared" si="109"/>
        <v>0</v>
      </c>
      <c r="AO112" s="540">
        <f t="shared" si="109"/>
        <v>-0.39</v>
      </c>
      <c r="AP112" s="458">
        <f t="shared" si="109"/>
        <v>54177324</v>
      </c>
      <c r="AQ112" s="457">
        <f t="shared" si="109"/>
        <v>39952672</v>
      </c>
      <c r="AR112" s="491">
        <f t="shared" si="109"/>
        <v>240000</v>
      </c>
      <c r="AS112" s="457">
        <f t="shared" si="109"/>
        <v>13585125</v>
      </c>
      <c r="AT112" s="457">
        <f t="shared" si="109"/>
        <v>399527</v>
      </c>
      <c r="AU112" s="457">
        <f t="shared" si="109"/>
        <v>0</v>
      </c>
      <c r="AV112" s="540">
        <f t="shared" si="109"/>
        <v>59.814999999999998</v>
      </c>
      <c r="AW112" s="795">
        <f t="shared" si="109"/>
        <v>0</v>
      </c>
      <c r="AX112" s="792">
        <f t="shared" si="109"/>
        <v>0</v>
      </c>
      <c r="AY112" s="792">
        <f t="shared" si="109"/>
        <v>0</v>
      </c>
      <c r="AZ112" s="792">
        <f t="shared" si="109"/>
        <v>0</v>
      </c>
      <c r="BA112" s="792">
        <f t="shared" si="109"/>
        <v>0</v>
      </c>
      <c r="BB112" s="792">
        <f t="shared" si="109"/>
        <v>0</v>
      </c>
      <c r="BC112" s="789">
        <f t="shared" si="109"/>
        <v>0</v>
      </c>
    </row>
    <row r="113" spans="1:55" ht="14.1" customHeight="1" x14ac:dyDescent="0.2">
      <c r="A113" s="440">
        <v>33</v>
      </c>
      <c r="B113" s="452">
        <v>2479</v>
      </c>
      <c r="C113" s="453">
        <v>600080340</v>
      </c>
      <c r="D113" s="452">
        <v>65100280</v>
      </c>
      <c r="E113" s="451" t="s">
        <v>576</v>
      </c>
      <c r="F113" s="440">
        <v>3113</v>
      </c>
      <c r="G113" s="451" t="s">
        <v>278</v>
      </c>
      <c r="H113" s="436" t="s">
        <v>260</v>
      </c>
      <c r="I113" s="536">
        <v>37835337</v>
      </c>
      <c r="J113" s="14">
        <v>28047906</v>
      </c>
      <c r="K113" s="14">
        <v>20000</v>
      </c>
      <c r="L113" s="14">
        <v>9486952</v>
      </c>
      <c r="M113" s="14">
        <v>280479</v>
      </c>
      <c r="N113" s="14">
        <v>0</v>
      </c>
      <c r="O113" s="106">
        <v>38.424500000000002</v>
      </c>
      <c r="P113" s="579">
        <f t="shared" si="69"/>
        <v>-21000</v>
      </c>
      <c r="Q113" s="434">
        <v>0</v>
      </c>
      <c r="R113" s="434">
        <v>0</v>
      </c>
      <c r="S113" s="434">
        <v>0</v>
      </c>
      <c r="T113" s="434">
        <v>0</v>
      </c>
      <c r="U113" s="434">
        <v>0</v>
      </c>
      <c r="V113" s="434">
        <v>0</v>
      </c>
      <c r="W113" s="434">
        <f t="shared" si="70"/>
        <v>-21000</v>
      </c>
      <c r="X113" s="434">
        <v>21000</v>
      </c>
      <c r="Y113" s="434">
        <v>0</v>
      </c>
      <c r="Z113" s="434">
        <v>0</v>
      </c>
      <c r="AA113" s="434">
        <f t="shared" si="71"/>
        <v>21000</v>
      </c>
      <c r="AB113" s="434">
        <f t="shared" si="72"/>
        <v>0</v>
      </c>
      <c r="AC113" s="435">
        <f t="shared" si="73"/>
        <v>0</v>
      </c>
      <c r="AD113" s="434">
        <v>0</v>
      </c>
      <c r="AE113" s="434">
        <f t="shared" si="74"/>
        <v>0</v>
      </c>
      <c r="AF113" s="435">
        <f t="shared" si="75"/>
        <v>-210</v>
      </c>
      <c r="AG113" s="14">
        <v>0</v>
      </c>
      <c r="AH113" s="905">
        <f t="shared" si="76"/>
        <v>-210</v>
      </c>
      <c r="AI113" s="870">
        <v>0</v>
      </c>
      <c r="AJ113" s="433">
        <v>0</v>
      </c>
      <c r="AK113" s="433">
        <v>0</v>
      </c>
      <c r="AL113" s="433">
        <v>0</v>
      </c>
      <c r="AM113" s="433">
        <v>0</v>
      </c>
      <c r="AN113" s="433">
        <v>0</v>
      </c>
      <c r="AO113" s="535">
        <f t="shared" si="77"/>
        <v>0</v>
      </c>
      <c r="AP113" s="854">
        <f>I113+AH113</f>
        <v>37835127</v>
      </c>
      <c r="AQ113" s="434">
        <f>J113+W113</f>
        <v>28026906</v>
      </c>
      <c r="AR113" s="434">
        <f t="shared" ref="AR113:AR117" si="110">K113+AA113</f>
        <v>41000</v>
      </c>
      <c r="AS113" s="434">
        <f>L113+AE113</f>
        <v>9486952</v>
      </c>
      <c r="AT113" s="434">
        <f t="shared" ref="AT113:AU117" si="111">M113+AF113</f>
        <v>280269</v>
      </c>
      <c r="AU113" s="512">
        <f t="shared" si="111"/>
        <v>0</v>
      </c>
      <c r="AV113" s="535">
        <f>O113+AO113</f>
        <v>38.424500000000002</v>
      </c>
      <c r="AW113" s="517">
        <f t="shared" si="80"/>
        <v>0</v>
      </c>
      <c r="AX113" s="432">
        <v>0</v>
      </c>
      <c r="AY113" s="432">
        <v>0</v>
      </c>
      <c r="AZ113" s="432">
        <v>0</v>
      </c>
      <c r="BA113" s="432">
        <v>0</v>
      </c>
      <c r="BB113" s="432">
        <v>0</v>
      </c>
      <c r="BC113" s="985">
        <v>0</v>
      </c>
    </row>
    <row r="114" spans="1:55" ht="14.1" customHeight="1" x14ac:dyDescent="0.2">
      <c r="A114" s="440">
        <v>33</v>
      </c>
      <c r="B114" s="452">
        <v>2479</v>
      </c>
      <c r="C114" s="453">
        <v>600080340</v>
      </c>
      <c r="D114" s="452">
        <v>65100280</v>
      </c>
      <c r="E114" s="451" t="s">
        <v>576</v>
      </c>
      <c r="F114" s="440">
        <v>3113</v>
      </c>
      <c r="G114" s="451" t="s">
        <v>789</v>
      </c>
      <c r="H114" s="436" t="s">
        <v>260</v>
      </c>
      <c r="I114" s="536">
        <v>761065</v>
      </c>
      <c r="J114" s="14">
        <v>564588</v>
      </c>
      <c r="K114" s="14">
        <v>0</v>
      </c>
      <c r="L114" s="14">
        <v>190831</v>
      </c>
      <c r="M114" s="14">
        <v>5646</v>
      </c>
      <c r="N114" s="14">
        <v>0</v>
      </c>
      <c r="O114" s="106">
        <v>1</v>
      </c>
      <c r="P114" s="579">
        <f t="shared" si="69"/>
        <v>0</v>
      </c>
      <c r="Q114" s="434">
        <v>0</v>
      </c>
      <c r="R114" s="434">
        <v>0</v>
      </c>
      <c r="S114" s="434">
        <v>0</v>
      </c>
      <c r="T114" s="434">
        <v>0</v>
      </c>
      <c r="U114" s="434">
        <v>0</v>
      </c>
      <c r="V114" s="434">
        <v>0</v>
      </c>
      <c r="W114" s="434">
        <f t="shared" si="70"/>
        <v>0</v>
      </c>
      <c r="X114" s="434">
        <v>0</v>
      </c>
      <c r="Y114" s="434">
        <v>0</v>
      </c>
      <c r="Z114" s="434">
        <v>0</v>
      </c>
      <c r="AA114" s="434">
        <f t="shared" si="71"/>
        <v>0</v>
      </c>
      <c r="AB114" s="434">
        <f t="shared" si="72"/>
        <v>0</v>
      </c>
      <c r="AC114" s="435">
        <f t="shared" si="73"/>
        <v>0</v>
      </c>
      <c r="AD114" s="434">
        <v>0</v>
      </c>
      <c r="AE114" s="434">
        <f t="shared" si="74"/>
        <v>0</v>
      </c>
      <c r="AF114" s="435">
        <f t="shared" si="75"/>
        <v>0</v>
      </c>
      <c r="AG114" s="14">
        <v>0</v>
      </c>
      <c r="AH114" s="905">
        <f t="shared" si="76"/>
        <v>0</v>
      </c>
      <c r="AI114" s="870">
        <v>0</v>
      </c>
      <c r="AJ114" s="433">
        <v>0</v>
      </c>
      <c r="AK114" s="433">
        <v>0</v>
      </c>
      <c r="AL114" s="433">
        <v>0</v>
      </c>
      <c r="AM114" s="433">
        <v>0</v>
      </c>
      <c r="AN114" s="433">
        <v>0</v>
      </c>
      <c r="AO114" s="535">
        <f t="shared" si="77"/>
        <v>0</v>
      </c>
      <c r="AP114" s="854">
        <f>I114+AH114</f>
        <v>761065</v>
      </c>
      <c r="AQ114" s="434">
        <f>J114+W114</f>
        <v>564588</v>
      </c>
      <c r="AR114" s="434">
        <f t="shared" si="110"/>
        <v>0</v>
      </c>
      <c r="AS114" s="434">
        <f>L114+AE114</f>
        <v>190831</v>
      </c>
      <c r="AT114" s="434">
        <f t="shared" si="111"/>
        <v>5646</v>
      </c>
      <c r="AU114" s="512">
        <f t="shared" si="111"/>
        <v>0</v>
      </c>
      <c r="AV114" s="535">
        <f>O114+AO114</f>
        <v>1</v>
      </c>
      <c r="AW114" s="517">
        <f t="shared" si="80"/>
        <v>0</v>
      </c>
      <c r="AX114" s="432">
        <v>0</v>
      </c>
      <c r="AY114" s="432">
        <v>0</v>
      </c>
      <c r="AZ114" s="432">
        <v>0</v>
      </c>
      <c r="BA114" s="432">
        <v>0</v>
      </c>
      <c r="BB114" s="432">
        <v>0</v>
      </c>
      <c r="BC114" s="985">
        <v>0</v>
      </c>
    </row>
    <row r="115" spans="1:55" ht="14.1" customHeight="1" x14ac:dyDescent="0.2">
      <c r="A115" s="440">
        <v>33</v>
      </c>
      <c r="B115" s="452">
        <v>2479</v>
      </c>
      <c r="C115" s="453">
        <v>600080340</v>
      </c>
      <c r="D115" s="452">
        <v>65100280</v>
      </c>
      <c r="E115" s="451" t="s">
        <v>834</v>
      </c>
      <c r="F115" s="440">
        <v>3113</v>
      </c>
      <c r="G115" s="45" t="s">
        <v>828</v>
      </c>
      <c r="H115" s="55" t="s">
        <v>260</v>
      </c>
      <c r="I115" s="536">
        <v>0</v>
      </c>
      <c r="J115" s="432">
        <v>0</v>
      </c>
      <c r="K115" s="432">
        <v>0</v>
      </c>
      <c r="L115" s="14">
        <v>0</v>
      </c>
      <c r="M115" s="14">
        <v>0</v>
      </c>
      <c r="N115" s="14">
        <v>0</v>
      </c>
      <c r="O115" s="570">
        <v>0</v>
      </c>
      <c r="P115" s="579">
        <f t="shared" si="69"/>
        <v>0</v>
      </c>
      <c r="Q115" s="434">
        <v>0</v>
      </c>
      <c r="R115" s="434">
        <v>0</v>
      </c>
      <c r="S115" s="434">
        <v>0</v>
      </c>
      <c r="T115" s="434">
        <v>0</v>
      </c>
      <c r="U115" s="434">
        <v>235670</v>
      </c>
      <c r="V115" s="434">
        <v>0</v>
      </c>
      <c r="W115" s="434">
        <f t="shared" si="70"/>
        <v>235670</v>
      </c>
      <c r="X115" s="434">
        <v>0</v>
      </c>
      <c r="Y115" s="434">
        <v>0</v>
      </c>
      <c r="Z115" s="434">
        <v>0</v>
      </c>
      <c r="AA115" s="434">
        <f t="shared" si="71"/>
        <v>0</v>
      </c>
      <c r="AB115" s="434">
        <f t="shared" si="72"/>
        <v>235670</v>
      </c>
      <c r="AC115" s="435">
        <f t="shared" si="73"/>
        <v>79656</v>
      </c>
      <c r="AD115" s="434">
        <v>0</v>
      </c>
      <c r="AE115" s="434">
        <f t="shared" si="74"/>
        <v>79656</v>
      </c>
      <c r="AF115" s="435">
        <f t="shared" si="75"/>
        <v>2357</v>
      </c>
      <c r="AG115" s="14">
        <v>0</v>
      </c>
      <c r="AH115" s="905">
        <f t="shared" si="76"/>
        <v>317683</v>
      </c>
      <c r="AI115" s="870">
        <v>0</v>
      </c>
      <c r="AJ115" s="433">
        <v>0</v>
      </c>
      <c r="AK115" s="433">
        <v>0</v>
      </c>
      <c r="AL115" s="433">
        <v>0</v>
      </c>
      <c r="AM115" s="433">
        <v>0.56000000000000005</v>
      </c>
      <c r="AN115" s="433">
        <v>0</v>
      </c>
      <c r="AO115" s="535">
        <f t="shared" si="77"/>
        <v>0.56000000000000005</v>
      </c>
      <c r="AP115" s="854">
        <f>I115+AH115</f>
        <v>317683</v>
      </c>
      <c r="AQ115" s="434">
        <f>J115+W115</f>
        <v>235670</v>
      </c>
      <c r="AR115" s="434">
        <f t="shared" si="110"/>
        <v>0</v>
      </c>
      <c r="AS115" s="434">
        <f t="shared" ref="AS115" si="112">L115+AE115</f>
        <v>79656</v>
      </c>
      <c r="AT115" s="434">
        <f t="shared" si="111"/>
        <v>2357</v>
      </c>
      <c r="AU115" s="512">
        <f t="shared" si="111"/>
        <v>0</v>
      </c>
      <c r="AV115" s="535">
        <f>O115+AO115</f>
        <v>0.56000000000000005</v>
      </c>
      <c r="AW115" s="517">
        <f t="shared" si="80"/>
        <v>0</v>
      </c>
      <c r="AX115" s="432">
        <v>0</v>
      </c>
      <c r="AY115" s="432">
        <v>0</v>
      </c>
      <c r="AZ115" s="432">
        <v>0</v>
      </c>
      <c r="BA115" s="432">
        <v>0</v>
      </c>
      <c r="BB115" s="432">
        <v>0</v>
      </c>
      <c r="BC115" s="985">
        <v>0</v>
      </c>
    </row>
    <row r="116" spans="1:55" ht="14.1" customHeight="1" x14ac:dyDescent="0.2">
      <c r="A116" s="440">
        <v>33</v>
      </c>
      <c r="B116" s="452">
        <v>2479</v>
      </c>
      <c r="C116" s="453">
        <v>600080340</v>
      </c>
      <c r="D116" s="452">
        <v>65100280</v>
      </c>
      <c r="E116" s="451" t="s">
        <v>576</v>
      </c>
      <c r="F116" s="440">
        <v>3113</v>
      </c>
      <c r="G116" s="454" t="s">
        <v>276</v>
      </c>
      <c r="H116" s="436" t="s">
        <v>261</v>
      </c>
      <c r="I116" s="536">
        <v>4884606</v>
      </c>
      <c r="J116" s="432">
        <v>3623595</v>
      </c>
      <c r="K116" s="432">
        <v>0</v>
      </c>
      <c r="L116" s="14">
        <v>1224775</v>
      </c>
      <c r="M116" s="14">
        <v>36236</v>
      </c>
      <c r="N116" s="14">
        <v>0</v>
      </c>
      <c r="O116" s="570">
        <v>8.8899999999999988</v>
      </c>
      <c r="P116" s="579">
        <f t="shared" si="69"/>
        <v>0</v>
      </c>
      <c r="Q116" s="434">
        <v>0</v>
      </c>
      <c r="R116" s="434">
        <v>-301966</v>
      </c>
      <c r="S116" s="434">
        <v>0</v>
      </c>
      <c r="T116" s="434">
        <v>0</v>
      </c>
      <c r="U116" s="434">
        <v>0</v>
      </c>
      <c r="V116" s="434">
        <v>0</v>
      </c>
      <c r="W116" s="434">
        <f t="shared" si="70"/>
        <v>-301966</v>
      </c>
      <c r="X116" s="434">
        <v>0</v>
      </c>
      <c r="Y116" s="434">
        <v>0</v>
      </c>
      <c r="Z116" s="434">
        <v>0</v>
      </c>
      <c r="AA116" s="434">
        <f t="shared" si="71"/>
        <v>0</v>
      </c>
      <c r="AB116" s="434">
        <f t="shared" si="72"/>
        <v>-301966</v>
      </c>
      <c r="AC116" s="435">
        <f t="shared" si="73"/>
        <v>-102065</v>
      </c>
      <c r="AD116" s="434">
        <v>0</v>
      </c>
      <c r="AE116" s="434">
        <f t="shared" si="74"/>
        <v>-102065</v>
      </c>
      <c r="AF116" s="435">
        <f t="shared" si="75"/>
        <v>-3020</v>
      </c>
      <c r="AG116" s="14">
        <v>0</v>
      </c>
      <c r="AH116" s="905">
        <f t="shared" si="76"/>
        <v>-407051</v>
      </c>
      <c r="AI116" s="870">
        <v>0</v>
      </c>
      <c r="AJ116" s="433">
        <v>-0.81</v>
      </c>
      <c r="AK116" s="433">
        <v>0</v>
      </c>
      <c r="AL116" s="433">
        <v>0</v>
      </c>
      <c r="AM116" s="433">
        <v>0</v>
      </c>
      <c r="AN116" s="433">
        <v>0</v>
      </c>
      <c r="AO116" s="535">
        <f t="shared" si="77"/>
        <v>-0.81</v>
      </c>
      <c r="AP116" s="854">
        <f>I116+AH116</f>
        <v>4477555</v>
      </c>
      <c r="AQ116" s="434">
        <f>J116+W116</f>
        <v>3321629</v>
      </c>
      <c r="AR116" s="434">
        <f t="shared" si="110"/>
        <v>0</v>
      </c>
      <c r="AS116" s="434">
        <f>L116+AE116</f>
        <v>1122710</v>
      </c>
      <c r="AT116" s="434">
        <f t="shared" si="111"/>
        <v>33216</v>
      </c>
      <c r="AU116" s="512">
        <f t="shared" si="111"/>
        <v>0</v>
      </c>
      <c r="AV116" s="535">
        <f>O116+AO116</f>
        <v>8.0799999999999983</v>
      </c>
      <c r="AW116" s="517">
        <f t="shared" si="80"/>
        <v>0</v>
      </c>
      <c r="AX116" s="432">
        <v>0</v>
      </c>
      <c r="AY116" s="432">
        <v>0</v>
      </c>
      <c r="AZ116" s="432">
        <v>0</v>
      </c>
      <c r="BA116" s="432">
        <v>0</v>
      </c>
      <c r="BB116" s="432">
        <v>0</v>
      </c>
      <c r="BC116" s="985">
        <v>0</v>
      </c>
    </row>
    <row r="117" spans="1:55" ht="14.1" customHeight="1" x14ac:dyDescent="0.2">
      <c r="A117" s="440">
        <v>33</v>
      </c>
      <c r="B117" s="452">
        <v>2479</v>
      </c>
      <c r="C117" s="453">
        <v>600080340</v>
      </c>
      <c r="D117" s="452">
        <v>65100280</v>
      </c>
      <c r="E117" s="451" t="s">
        <v>576</v>
      </c>
      <c r="F117" s="440">
        <v>3143</v>
      </c>
      <c r="G117" s="454" t="s">
        <v>785</v>
      </c>
      <c r="H117" s="436" t="s">
        <v>260</v>
      </c>
      <c r="I117" s="536">
        <v>5255285</v>
      </c>
      <c r="J117" s="14">
        <v>3898579</v>
      </c>
      <c r="K117" s="14">
        <v>0</v>
      </c>
      <c r="L117" s="14">
        <v>1317720</v>
      </c>
      <c r="M117" s="14">
        <v>38986</v>
      </c>
      <c r="N117" s="14">
        <v>0</v>
      </c>
      <c r="O117" s="106">
        <v>7.1070000000000002</v>
      </c>
      <c r="P117" s="579">
        <f t="shared" si="69"/>
        <v>-14000</v>
      </c>
      <c r="Q117" s="434">
        <v>0</v>
      </c>
      <c r="R117" s="434">
        <v>0</v>
      </c>
      <c r="S117" s="434">
        <v>0</v>
      </c>
      <c r="T117" s="434">
        <v>0</v>
      </c>
      <c r="U117" s="434">
        <v>0</v>
      </c>
      <c r="V117" s="434">
        <v>0</v>
      </c>
      <c r="W117" s="434">
        <f t="shared" si="70"/>
        <v>-14000</v>
      </c>
      <c r="X117" s="434">
        <v>14000</v>
      </c>
      <c r="Y117" s="434">
        <v>0</v>
      </c>
      <c r="Z117" s="434">
        <v>0</v>
      </c>
      <c r="AA117" s="434">
        <f t="shared" si="71"/>
        <v>14000</v>
      </c>
      <c r="AB117" s="434">
        <f t="shared" si="72"/>
        <v>0</v>
      </c>
      <c r="AC117" s="435">
        <f t="shared" si="73"/>
        <v>0</v>
      </c>
      <c r="AD117" s="434">
        <v>0</v>
      </c>
      <c r="AE117" s="434">
        <f t="shared" si="74"/>
        <v>0</v>
      </c>
      <c r="AF117" s="435">
        <f t="shared" si="75"/>
        <v>-140</v>
      </c>
      <c r="AG117" s="14">
        <v>0</v>
      </c>
      <c r="AH117" s="905">
        <f t="shared" si="76"/>
        <v>-140</v>
      </c>
      <c r="AI117" s="870">
        <v>-0.03</v>
      </c>
      <c r="AJ117" s="433">
        <v>0</v>
      </c>
      <c r="AK117" s="433">
        <v>0</v>
      </c>
      <c r="AL117" s="433">
        <v>0</v>
      </c>
      <c r="AM117" s="433">
        <v>0</v>
      </c>
      <c r="AN117" s="433">
        <v>0</v>
      </c>
      <c r="AO117" s="535">
        <f t="shared" si="77"/>
        <v>-0.03</v>
      </c>
      <c r="AP117" s="854">
        <f>I117+AH117</f>
        <v>5255145</v>
      </c>
      <c r="AQ117" s="434">
        <f>J117+W117</f>
        <v>3884579</v>
      </c>
      <c r="AR117" s="434">
        <f t="shared" si="110"/>
        <v>14000</v>
      </c>
      <c r="AS117" s="434">
        <f>L117+AE117</f>
        <v>1317720</v>
      </c>
      <c r="AT117" s="434">
        <f t="shared" si="111"/>
        <v>38846</v>
      </c>
      <c r="AU117" s="512">
        <f t="shared" si="111"/>
        <v>0</v>
      </c>
      <c r="AV117" s="535">
        <f>O117+AO117</f>
        <v>7.077</v>
      </c>
      <c r="AW117" s="517">
        <f t="shared" si="80"/>
        <v>0</v>
      </c>
      <c r="AX117" s="432">
        <v>0</v>
      </c>
      <c r="AY117" s="432">
        <v>0</v>
      </c>
      <c r="AZ117" s="432">
        <v>0</v>
      </c>
      <c r="BA117" s="432">
        <v>0</v>
      </c>
      <c r="BB117" s="432">
        <v>0</v>
      </c>
      <c r="BC117" s="985">
        <v>0</v>
      </c>
    </row>
    <row r="118" spans="1:55" ht="14.1" customHeight="1" x14ac:dyDescent="0.2">
      <c r="A118" s="450">
        <v>33</v>
      </c>
      <c r="B118" s="448">
        <v>2479</v>
      </c>
      <c r="C118" s="449">
        <v>600080340</v>
      </c>
      <c r="D118" s="448">
        <v>65100280</v>
      </c>
      <c r="E118" s="446" t="s">
        <v>577</v>
      </c>
      <c r="F118" s="450"/>
      <c r="G118" s="446"/>
      <c r="H118" s="445"/>
      <c r="I118" s="537">
        <v>48736293</v>
      </c>
      <c r="J118" s="444">
        <v>36134668</v>
      </c>
      <c r="K118" s="444">
        <v>20000</v>
      </c>
      <c r="L118" s="444">
        <v>12220278</v>
      </c>
      <c r="M118" s="444">
        <v>361347</v>
      </c>
      <c r="N118" s="444">
        <v>0</v>
      </c>
      <c r="O118" s="642">
        <v>55.421500000000002</v>
      </c>
      <c r="P118" s="537">
        <f t="shared" ref="P118:BC118" si="113">SUM(P113:P117)</f>
        <v>-35000</v>
      </c>
      <c r="Q118" s="443">
        <f t="shared" si="113"/>
        <v>0</v>
      </c>
      <c r="R118" s="443">
        <f t="shared" si="113"/>
        <v>-301966</v>
      </c>
      <c r="S118" s="443">
        <f t="shared" si="113"/>
        <v>0</v>
      </c>
      <c r="T118" s="443">
        <f t="shared" si="113"/>
        <v>0</v>
      </c>
      <c r="U118" s="443">
        <f t="shared" si="113"/>
        <v>235670</v>
      </c>
      <c r="V118" s="443">
        <f t="shared" si="113"/>
        <v>0</v>
      </c>
      <c r="W118" s="443">
        <f t="shared" si="113"/>
        <v>-101296</v>
      </c>
      <c r="X118" s="443">
        <f t="shared" si="113"/>
        <v>35000</v>
      </c>
      <c r="Y118" s="443">
        <f t="shared" si="113"/>
        <v>0</v>
      </c>
      <c r="Z118" s="443">
        <f t="shared" si="113"/>
        <v>0</v>
      </c>
      <c r="AA118" s="443">
        <f t="shared" si="113"/>
        <v>35000</v>
      </c>
      <c r="AB118" s="443">
        <f t="shared" si="113"/>
        <v>-66296</v>
      </c>
      <c r="AC118" s="443">
        <f t="shared" si="113"/>
        <v>-22409</v>
      </c>
      <c r="AD118" s="443">
        <f t="shared" si="113"/>
        <v>0</v>
      </c>
      <c r="AE118" s="443">
        <f t="shared" si="113"/>
        <v>-22409</v>
      </c>
      <c r="AF118" s="443">
        <f t="shared" si="113"/>
        <v>-1013</v>
      </c>
      <c r="AG118" s="443">
        <f t="shared" si="113"/>
        <v>0</v>
      </c>
      <c r="AH118" s="948">
        <f t="shared" si="113"/>
        <v>-89718</v>
      </c>
      <c r="AI118" s="944">
        <f t="shared" si="113"/>
        <v>-0.03</v>
      </c>
      <c r="AJ118" s="695">
        <f t="shared" si="113"/>
        <v>-0.81</v>
      </c>
      <c r="AK118" s="695">
        <f t="shared" si="113"/>
        <v>0</v>
      </c>
      <c r="AL118" s="695">
        <f t="shared" si="113"/>
        <v>0</v>
      </c>
      <c r="AM118" s="695">
        <f t="shared" si="113"/>
        <v>0.56000000000000005</v>
      </c>
      <c r="AN118" s="695">
        <f t="shared" si="113"/>
        <v>0</v>
      </c>
      <c r="AO118" s="538">
        <f t="shared" si="113"/>
        <v>-0.28000000000000003</v>
      </c>
      <c r="AP118" s="444">
        <f t="shared" si="113"/>
        <v>48646575</v>
      </c>
      <c r="AQ118" s="443">
        <f t="shared" si="113"/>
        <v>36033372</v>
      </c>
      <c r="AR118" s="490">
        <f t="shared" si="113"/>
        <v>55000</v>
      </c>
      <c r="AS118" s="443">
        <f t="shared" si="113"/>
        <v>12197869</v>
      </c>
      <c r="AT118" s="443">
        <f t="shared" si="113"/>
        <v>360334</v>
      </c>
      <c r="AU118" s="443">
        <f t="shared" si="113"/>
        <v>0</v>
      </c>
      <c r="AV118" s="538">
        <f t="shared" si="113"/>
        <v>55.141500000000001</v>
      </c>
      <c r="AW118" s="794">
        <f t="shared" si="113"/>
        <v>0</v>
      </c>
      <c r="AX118" s="791">
        <f t="shared" si="113"/>
        <v>0</v>
      </c>
      <c r="AY118" s="791">
        <f t="shared" si="113"/>
        <v>0</v>
      </c>
      <c r="AZ118" s="791">
        <f t="shared" si="113"/>
        <v>0</v>
      </c>
      <c r="BA118" s="791">
        <f t="shared" si="113"/>
        <v>0</v>
      </c>
      <c r="BB118" s="791">
        <f t="shared" si="113"/>
        <v>0</v>
      </c>
      <c r="BC118" s="788">
        <f t="shared" si="113"/>
        <v>0</v>
      </c>
    </row>
    <row r="119" spans="1:55" ht="14.1" customHeight="1" x14ac:dyDescent="0.2">
      <c r="A119" s="440">
        <v>34</v>
      </c>
      <c r="B119" s="452">
        <v>2475</v>
      </c>
      <c r="C119" s="453">
        <v>600080331</v>
      </c>
      <c r="D119" s="452">
        <v>65642368</v>
      </c>
      <c r="E119" s="451" t="s">
        <v>578</v>
      </c>
      <c r="F119" s="440">
        <v>3113</v>
      </c>
      <c r="G119" s="451" t="s">
        <v>278</v>
      </c>
      <c r="H119" s="436" t="s">
        <v>260</v>
      </c>
      <c r="I119" s="536">
        <v>41821265</v>
      </c>
      <c r="J119" s="14">
        <v>30641086</v>
      </c>
      <c r="K119" s="14">
        <v>310000</v>
      </c>
      <c r="L119" s="14">
        <v>10461468</v>
      </c>
      <c r="M119" s="14">
        <v>306411</v>
      </c>
      <c r="N119" s="14">
        <v>102300</v>
      </c>
      <c r="O119" s="106">
        <v>40.732999999999997</v>
      </c>
      <c r="P119" s="579">
        <f t="shared" si="69"/>
        <v>59000</v>
      </c>
      <c r="Q119" s="434">
        <v>0</v>
      </c>
      <c r="R119" s="434">
        <v>0</v>
      </c>
      <c r="S119" s="434">
        <v>0</v>
      </c>
      <c r="T119" s="434">
        <v>0</v>
      </c>
      <c r="U119" s="434">
        <v>0</v>
      </c>
      <c r="V119" s="434">
        <v>0</v>
      </c>
      <c r="W119" s="434">
        <f t="shared" si="70"/>
        <v>59000</v>
      </c>
      <c r="X119" s="434">
        <v>-59000</v>
      </c>
      <c r="Y119" s="434">
        <v>0</v>
      </c>
      <c r="Z119" s="434">
        <v>0</v>
      </c>
      <c r="AA119" s="434">
        <f t="shared" si="71"/>
        <v>-59000</v>
      </c>
      <c r="AB119" s="434">
        <f t="shared" si="72"/>
        <v>0</v>
      </c>
      <c r="AC119" s="435">
        <f t="shared" si="73"/>
        <v>0</v>
      </c>
      <c r="AD119" s="434">
        <v>0</v>
      </c>
      <c r="AE119" s="434">
        <f t="shared" si="74"/>
        <v>0</v>
      </c>
      <c r="AF119" s="435">
        <f t="shared" si="75"/>
        <v>590</v>
      </c>
      <c r="AG119" s="434">
        <v>0</v>
      </c>
      <c r="AH119" s="905">
        <f t="shared" si="76"/>
        <v>590</v>
      </c>
      <c r="AI119" s="870">
        <v>0.08</v>
      </c>
      <c r="AJ119" s="433">
        <v>0</v>
      </c>
      <c r="AK119" s="433">
        <v>0</v>
      </c>
      <c r="AL119" s="433">
        <v>0</v>
      </c>
      <c r="AM119" s="433">
        <v>0</v>
      </c>
      <c r="AN119" s="433">
        <v>0</v>
      </c>
      <c r="AO119" s="535">
        <f t="shared" si="77"/>
        <v>0.08</v>
      </c>
      <c r="AP119" s="854">
        <f>I119+AH119</f>
        <v>41821855</v>
      </c>
      <c r="AQ119" s="434">
        <f>J119+W119</f>
        <v>30700086</v>
      </c>
      <c r="AR119" s="434">
        <f t="shared" ref="AR119:AR123" si="114">K119+AA119</f>
        <v>251000</v>
      </c>
      <c r="AS119" s="434">
        <f>L119+AE119</f>
        <v>10461468</v>
      </c>
      <c r="AT119" s="434">
        <f t="shared" ref="AT119:AU123" si="115">M119+AF119</f>
        <v>307001</v>
      </c>
      <c r="AU119" s="512">
        <f t="shared" si="115"/>
        <v>102300</v>
      </c>
      <c r="AV119" s="535">
        <f>O119+AO119</f>
        <v>40.812999999999995</v>
      </c>
      <c r="AW119" s="517">
        <f t="shared" si="80"/>
        <v>102300</v>
      </c>
      <c r="AX119" s="432">
        <v>0</v>
      </c>
      <c r="AY119" s="432">
        <v>0</v>
      </c>
      <c r="AZ119" s="432">
        <v>0</v>
      </c>
      <c r="BA119" s="432">
        <v>0</v>
      </c>
      <c r="BB119" s="432">
        <v>102300</v>
      </c>
      <c r="BC119" s="985">
        <v>0</v>
      </c>
    </row>
    <row r="120" spans="1:55" ht="14.1" customHeight="1" x14ac:dyDescent="0.2">
      <c r="A120" s="440">
        <v>34</v>
      </c>
      <c r="B120" s="452">
        <v>2475</v>
      </c>
      <c r="C120" s="453">
        <v>600080331</v>
      </c>
      <c r="D120" s="452">
        <v>65642368</v>
      </c>
      <c r="E120" s="451" t="s">
        <v>578</v>
      </c>
      <c r="F120" s="440">
        <v>3113</v>
      </c>
      <c r="G120" s="451" t="s">
        <v>789</v>
      </c>
      <c r="H120" s="436" t="s">
        <v>260</v>
      </c>
      <c r="I120" s="536">
        <v>826113</v>
      </c>
      <c r="J120" s="14">
        <v>612844</v>
      </c>
      <c r="K120" s="14">
        <v>0</v>
      </c>
      <c r="L120" s="14">
        <v>207141</v>
      </c>
      <c r="M120" s="14">
        <v>6128</v>
      </c>
      <c r="N120" s="14">
        <v>0</v>
      </c>
      <c r="O120" s="106">
        <v>1.0909</v>
      </c>
      <c r="P120" s="579">
        <f t="shared" si="69"/>
        <v>0</v>
      </c>
      <c r="Q120" s="434">
        <v>0</v>
      </c>
      <c r="R120" s="434">
        <v>0</v>
      </c>
      <c r="S120" s="434">
        <v>0</v>
      </c>
      <c r="T120" s="434">
        <v>0</v>
      </c>
      <c r="U120" s="434">
        <v>0</v>
      </c>
      <c r="V120" s="434">
        <v>0</v>
      </c>
      <c r="W120" s="434">
        <f t="shared" si="70"/>
        <v>0</v>
      </c>
      <c r="X120" s="434">
        <v>0</v>
      </c>
      <c r="Y120" s="434">
        <v>0</v>
      </c>
      <c r="Z120" s="434">
        <v>0</v>
      </c>
      <c r="AA120" s="434">
        <f t="shared" si="71"/>
        <v>0</v>
      </c>
      <c r="AB120" s="434">
        <f t="shared" si="72"/>
        <v>0</v>
      </c>
      <c r="AC120" s="435">
        <f t="shared" si="73"/>
        <v>0</v>
      </c>
      <c r="AD120" s="434">
        <v>0</v>
      </c>
      <c r="AE120" s="434">
        <f t="shared" si="74"/>
        <v>0</v>
      </c>
      <c r="AF120" s="435">
        <f t="shared" si="75"/>
        <v>0</v>
      </c>
      <c r="AG120" s="14">
        <v>0</v>
      </c>
      <c r="AH120" s="905">
        <f t="shared" si="76"/>
        <v>0</v>
      </c>
      <c r="AI120" s="870">
        <v>0</v>
      </c>
      <c r="AJ120" s="433">
        <v>0</v>
      </c>
      <c r="AK120" s="433">
        <v>0</v>
      </c>
      <c r="AL120" s="433">
        <v>0</v>
      </c>
      <c r="AM120" s="433">
        <v>0</v>
      </c>
      <c r="AN120" s="433">
        <v>0</v>
      </c>
      <c r="AO120" s="535">
        <f t="shared" si="77"/>
        <v>0</v>
      </c>
      <c r="AP120" s="854">
        <f>I120+AH120</f>
        <v>826113</v>
      </c>
      <c r="AQ120" s="434">
        <f>J120+W120</f>
        <v>612844</v>
      </c>
      <c r="AR120" s="434">
        <f t="shared" si="114"/>
        <v>0</v>
      </c>
      <c r="AS120" s="434">
        <f>L120+AE120</f>
        <v>207141</v>
      </c>
      <c r="AT120" s="434">
        <f t="shared" si="115"/>
        <v>6128</v>
      </c>
      <c r="AU120" s="512">
        <f t="shared" si="115"/>
        <v>0</v>
      </c>
      <c r="AV120" s="535">
        <f>O120+AO120</f>
        <v>1.0909</v>
      </c>
      <c r="AW120" s="517">
        <f t="shared" si="80"/>
        <v>0</v>
      </c>
      <c r="AX120" s="432">
        <v>0</v>
      </c>
      <c r="AY120" s="432">
        <v>0</v>
      </c>
      <c r="AZ120" s="432">
        <v>0</v>
      </c>
      <c r="BA120" s="432">
        <v>0</v>
      </c>
      <c r="BB120" s="432">
        <v>0</v>
      </c>
      <c r="BC120" s="985">
        <v>0</v>
      </c>
    </row>
    <row r="121" spans="1:55" ht="14.1" customHeight="1" x14ac:dyDescent="0.2">
      <c r="A121" s="440">
        <v>34</v>
      </c>
      <c r="B121" s="452">
        <v>2475</v>
      </c>
      <c r="C121" s="453">
        <v>600080331</v>
      </c>
      <c r="D121" s="452">
        <v>65642368</v>
      </c>
      <c r="E121" s="451" t="s">
        <v>835</v>
      </c>
      <c r="F121" s="440">
        <v>3113</v>
      </c>
      <c r="G121" s="45" t="s">
        <v>828</v>
      </c>
      <c r="H121" s="55" t="s">
        <v>260</v>
      </c>
      <c r="I121" s="536">
        <v>0</v>
      </c>
      <c r="J121" s="432">
        <v>0</v>
      </c>
      <c r="K121" s="432">
        <v>0</v>
      </c>
      <c r="L121" s="14">
        <v>0</v>
      </c>
      <c r="M121" s="14">
        <v>0</v>
      </c>
      <c r="N121" s="14">
        <v>0</v>
      </c>
      <c r="O121" s="570">
        <v>0</v>
      </c>
      <c r="P121" s="579">
        <f t="shared" si="69"/>
        <v>0</v>
      </c>
      <c r="Q121" s="434">
        <v>0</v>
      </c>
      <c r="R121" s="434">
        <v>0</v>
      </c>
      <c r="S121" s="434">
        <v>0</v>
      </c>
      <c r="T121" s="434">
        <v>0</v>
      </c>
      <c r="U121" s="434">
        <v>314227</v>
      </c>
      <c r="V121" s="434">
        <v>0</v>
      </c>
      <c r="W121" s="434">
        <f t="shared" si="70"/>
        <v>314227</v>
      </c>
      <c r="X121" s="434">
        <v>0</v>
      </c>
      <c r="Y121" s="434">
        <v>0</v>
      </c>
      <c r="Z121" s="434">
        <v>0</v>
      </c>
      <c r="AA121" s="434">
        <f t="shared" si="71"/>
        <v>0</v>
      </c>
      <c r="AB121" s="434">
        <f t="shared" si="72"/>
        <v>314227</v>
      </c>
      <c r="AC121" s="435">
        <f t="shared" si="73"/>
        <v>106209</v>
      </c>
      <c r="AD121" s="434">
        <v>0</v>
      </c>
      <c r="AE121" s="434">
        <f t="shared" si="74"/>
        <v>106209</v>
      </c>
      <c r="AF121" s="435">
        <f t="shared" si="75"/>
        <v>3142</v>
      </c>
      <c r="AG121" s="14">
        <v>0</v>
      </c>
      <c r="AH121" s="905">
        <f t="shared" si="76"/>
        <v>423578</v>
      </c>
      <c r="AI121" s="870">
        <v>0</v>
      </c>
      <c r="AJ121" s="433">
        <v>0</v>
      </c>
      <c r="AK121" s="433">
        <v>0</v>
      </c>
      <c r="AL121" s="433">
        <v>0</v>
      </c>
      <c r="AM121" s="433">
        <v>0.75</v>
      </c>
      <c r="AN121" s="433">
        <v>0</v>
      </c>
      <c r="AO121" s="535">
        <f t="shared" si="77"/>
        <v>0.75</v>
      </c>
      <c r="AP121" s="854">
        <f>I121+AH121</f>
        <v>423578</v>
      </c>
      <c r="AQ121" s="434">
        <f>J121+W121</f>
        <v>314227</v>
      </c>
      <c r="AR121" s="434">
        <f t="shared" si="114"/>
        <v>0</v>
      </c>
      <c r="AS121" s="434">
        <f t="shared" ref="AS121" si="116">L121+AE121</f>
        <v>106209</v>
      </c>
      <c r="AT121" s="434">
        <f t="shared" si="115"/>
        <v>3142</v>
      </c>
      <c r="AU121" s="512">
        <f t="shared" si="115"/>
        <v>0</v>
      </c>
      <c r="AV121" s="535">
        <f>O121+AO121</f>
        <v>0.75</v>
      </c>
      <c r="AW121" s="517">
        <f t="shared" si="80"/>
        <v>0</v>
      </c>
      <c r="AX121" s="432">
        <v>0</v>
      </c>
      <c r="AY121" s="432">
        <v>0</v>
      </c>
      <c r="AZ121" s="432">
        <v>0</v>
      </c>
      <c r="BA121" s="432">
        <v>0</v>
      </c>
      <c r="BB121" s="432">
        <v>0</v>
      </c>
      <c r="BC121" s="985">
        <v>0</v>
      </c>
    </row>
    <row r="122" spans="1:55" ht="14.1" customHeight="1" x14ac:dyDescent="0.2">
      <c r="A122" s="440">
        <v>34</v>
      </c>
      <c r="B122" s="452">
        <v>2475</v>
      </c>
      <c r="C122" s="453">
        <v>600080331</v>
      </c>
      <c r="D122" s="452">
        <v>65642368</v>
      </c>
      <c r="E122" s="451" t="s">
        <v>578</v>
      </c>
      <c r="F122" s="440">
        <v>3113</v>
      </c>
      <c r="G122" s="454" t="s">
        <v>276</v>
      </c>
      <c r="H122" s="436" t="s">
        <v>261</v>
      </c>
      <c r="I122" s="536">
        <v>5939696</v>
      </c>
      <c r="J122" s="432">
        <v>4406303</v>
      </c>
      <c r="K122" s="432">
        <v>0</v>
      </c>
      <c r="L122" s="14">
        <v>1489330</v>
      </c>
      <c r="M122" s="14">
        <v>44063</v>
      </c>
      <c r="N122" s="14">
        <v>0</v>
      </c>
      <c r="O122" s="570">
        <v>10.82</v>
      </c>
      <c r="P122" s="579">
        <f t="shared" si="69"/>
        <v>0</v>
      </c>
      <c r="Q122" s="434">
        <v>0</v>
      </c>
      <c r="R122" s="434">
        <v>-574369</v>
      </c>
      <c r="S122" s="434">
        <v>0</v>
      </c>
      <c r="T122" s="434">
        <v>0</v>
      </c>
      <c r="U122" s="434">
        <v>0</v>
      </c>
      <c r="V122" s="434">
        <v>0</v>
      </c>
      <c r="W122" s="434">
        <f t="shared" si="70"/>
        <v>-574369</v>
      </c>
      <c r="X122" s="434">
        <v>0</v>
      </c>
      <c r="Y122" s="434">
        <v>0</v>
      </c>
      <c r="Z122" s="434">
        <v>0</v>
      </c>
      <c r="AA122" s="434">
        <f t="shared" si="71"/>
        <v>0</v>
      </c>
      <c r="AB122" s="434">
        <f t="shared" si="72"/>
        <v>-574369</v>
      </c>
      <c r="AC122" s="435">
        <f t="shared" si="73"/>
        <v>-194137</v>
      </c>
      <c r="AD122" s="434">
        <v>0</v>
      </c>
      <c r="AE122" s="434">
        <f t="shared" si="74"/>
        <v>-194137</v>
      </c>
      <c r="AF122" s="435">
        <f t="shared" si="75"/>
        <v>-5744</v>
      </c>
      <c r="AG122" s="14">
        <v>0</v>
      </c>
      <c r="AH122" s="905">
        <f t="shared" si="76"/>
        <v>-774250</v>
      </c>
      <c r="AI122" s="870">
        <v>0</v>
      </c>
      <c r="AJ122" s="433">
        <v>-1.43</v>
      </c>
      <c r="AK122" s="433">
        <v>0</v>
      </c>
      <c r="AL122" s="433">
        <v>0</v>
      </c>
      <c r="AM122" s="433">
        <v>0</v>
      </c>
      <c r="AN122" s="433">
        <v>0</v>
      </c>
      <c r="AO122" s="535">
        <f t="shared" si="77"/>
        <v>-1.43</v>
      </c>
      <c r="AP122" s="854">
        <f>I122+AH122</f>
        <v>5165446</v>
      </c>
      <c r="AQ122" s="434">
        <f>J122+W122</f>
        <v>3831934</v>
      </c>
      <c r="AR122" s="434">
        <f t="shared" si="114"/>
        <v>0</v>
      </c>
      <c r="AS122" s="434">
        <f>L122+AE122</f>
        <v>1295193</v>
      </c>
      <c r="AT122" s="434">
        <f t="shared" si="115"/>
        <v>38319</v>
      </c>
      <c r="AU122" s="512">
        <f t="shared" si="115"/>
        <v>0</v>
      </c>
      <c r="AV122" s="535">
        <f>O122+AO122</f>
        <v>9.39</v>
      </c>
      <c r="AW122" s="517">
        <f t="shared" si="80"/>
        <v>0</v>
      </c>
      <c r="AX122" s="432">
        <v>0</v>
      </c>
      <c r="AY122" s="432">
        <v>0</v>
      </c>
      <c r="AZ122" s="432">
        <v>0</v>
      </c>
      <c r="BA122" s="432">
        <v>0</v>
      </c>
      <c r="BB122" s="432">
        <v>0</v>
      </c>
      <c r="BC122" s="985">
        <v>0</v>
      </c>
    </row>
    <row r="123" spans="1:55" ht="14.1" customHeight="1" x14ac:dyDescent="0.2">
      <c r="A123" s="440">
        <v>34</v>
      </c>
      <c r="B123" s="452">
        <v>2475</v>
      </c>
      <c r="C123" s="453">
        <v>600080331</v>
      </c>
      <c r="D123" s="452">
        <v>65642368</v>
      </c>
      <c r="E123" s="451" t="s">
        <v>578</v>
      </c>
      <c r="F123" s="440">
        <v>3143</v>
      </c>
      <c r="G123" s="454" t="s">
        <v>785</v>
      </c>
      <c r="H123" s="436" t="s">
        <v>260</v>
      </c>
      <c r="I123" s="536">
        <v>4625240</v>
      </c>
      <c r="J123" s="14">
        <v>3431187</v>
      </c>
      <c r="K123" s="14">
        <v>0</v>
      </c>
      <c r="L123" s="14">
        <v>1159741</v>
      </c>
      <c r="M123" s="14">
        <v>34312</v>
      </c>
      <c r="N123" s="14">
        <v>0</v>
      </c>
      <c r="O123" s="106">
        <v>6.2140000000000004</v>
      </c>
      <c r="P123" s="579">
        <f t="shared" si="69"/>
        <v>0</v>
      </c>
      <c r="Q123" s="434">
        <v>0</v>
      </c>
      <c r="R123" s="434">
        <v>0</v>
      </c>
      <c r="S123" s="434">
        <v>0</v>
      </c>
      <c r="T123" s="434">
        <v>0</v>
      </c>
      <c r="U123" s="434">
        <v>0</v>
      </c>
      <c r="V123" s="434">
        <v>0</v>
      </c>
      <c r="W123" s="434">
        <f t="shared" si="70"/>
        <v>0</v>
      </c>
      <c r="X123" s="434">
        <v>0</v>
      </c>
      <c r="Y123" s="434">
        <v>0</v>
      </c>
      <c r="Z123" s="434">
        <v>0</v>
      </c>
      <c r="AA123" s="434">
        <f t="shared" si="71"/>
        <v>0</v>
      </c>
      <c r="AB123" s="434">
        <f t="shared" si="72"/>
        <v>0</v>
      </c>
      <c r="AC123" s="435">
        <f t="shared" si="73"/>
        <v>0</v>
      </c>
      <c r="AD123" s="434">
        <v>0</v>
      </c>
      <c r="AE123" s="434">
        <f t="shared" si="74"/>
        <v>0</v>
      </c>
      <c r="AF123" s="435">
        <f t="shared" si="75"/>
        <v>0</v>
      </c>
      <c r="AG123" s="14">
        <v>0</v>
      </c>
      <c r="AH123" s="905">
        <f t="shared" si="76"/>
        <v>0</v>
      </c>
      <c r="AI123" s="870">
        <v>0</v>
      </c>
      <c r="AJ123" s="433">
        <v>0</v>
      </c>
      <c r="AK123" s="433">
        <v>0</v>
      </c>
      <c r="AL123" s="433">
        <v>0</v>
      </c>
      <c r="AM123" s="433">
        <v>0</v>
      </c>
      <c r="AN123" s="433">
        <v>0</v>
      </c>
      <c r="AO123" s="535">
        <f t="shared" si="77"/>
        <v>0</v>
      </c>
      <c r="AP123" s="854">
        <f>I123+AH123</f>
        <v>4625240</v>
      </c>
      <c r="AQ123" s="434">
        <f>J123+W123</f>
        <v>3431187</v>
      </c>
      <c r="AR123" s="434">
        <f t="shared" si="114"/>
        <v>0</v>
      </c>
      <c r="AS123" s="434">
        <f>L123+AE123</f>
        <v>1159741</v>
      </c>
      <c r="AT123" s="434">
        <f t="shared" si="115"/>
        <v>34312</v>
      </c>
      <c r="AU123" s="512">
        <f t="shared" si="115"/>
        <v>0</v>
      </c>
      <c r="AV123" s="535">
        <f>O123+AO123</f>
        <v>6.2140000000000004</v>
      </c>
      <c r="AW123" s="517">
        <f t="shared" si="80"/>
        <v>0</v>
      </c>
      <c r="AX123" s="432">
        <v>0</v>
      </c>
      <c r="AY123" s="432">
        <v>0</v>
      </c>
      <c r="AZ123" s="432">
        <v>0</v>
      </c>
      <c r="BA123" s="432">
        <v>0</v>
      </c>
      <c r="BB123" s="432">
        <v>0</v>
      </c>
      <c r="BC123" s="985">
        <v>0</v>
      </c>
    </row>
    <row r="124" spans="1:55" ht="14.1" customHeight="1" x14ac:dyDescent="0.2">
      <c r="A124" s="450">
        <v>34</v>
      </c>
      <c r="B124" s="448">
        <v>2475</v>
      </c>
      <c r="C124" s="449">
        <v>600080331</v>
      </c>
      <c r="D124" s="448">
        <v>65642368</v>
      </c>
      <c r="E124" s="446" t="s">
        <v>579</v>
      </c>
      <c r="F124" s="450"/>
      <c r="G124" s="446"/>
      <c r="H124" s="445"/>
      <c r="I124" s="537">
        <v>53212314</v>
      </c>
      <c r="J124" s="444">
        <v>39091420</v>
      </c>
      <c r="K124" s="444">
        <v>310000</v>
      </c>
      <c r="L124" s="444">
        <v>13317680</v>
      </c>
      <c r="M124" s="444">
        <v>390914</v>
      </c>
      <c r="N124" s="444">
        <v>102300</v>
      </c>
      <c r="O124" s="642">
        <v>58.857899999999994</v>
      </c>
      <c r="P124" s="537">
        <f t="shared" ref="P124:BC124" si="117">SUM(P119:P123)</f>
        <v>59000</v>
      </c>
      <c r="Q124" s="443">
        <f t="shared" si="117"/>
        <v>0</v>
      </c>
      <c r="R124" s="443">
        <f t="shared" si="117"/>
        <v>-574369</v>
      </c>
      <c r="S124" s="443">
        <f t="shared" si="117"/>
        <v>0</v>
      </c>
      <c r="T124" s="443">
        <f t="shared" si="117"/>
        <v>0</v>
      </c>
      <c r="U124" s="443">
        <f t="shared" si="117"/>
        <v>314227</v>
      </c>
      <c r="V124" s="443">
        <f t="shared" si="117"/>
        <v>0</v>
      </c>
      <c r="W124" s="443">
        <f t="shared" si="117"/>
        <v>-201142</v>
      </c>
      <c r="X124" s="443">
        <f t="shared" si="117"/>
        <v>-59000</v>
      </c>
      <c r="Y124" s="443">
        <f t="shared" si="117"/>
        <v>0</v>
      </c>
      <c r="Z124" s="443">
        <f t="shared" si="117"/>
        <v>0</v>
      </c>
      <c r="AA124" s="443">
        <f t="shared" si="117"/>
        <v>-59000</v>
      </c>
      <c r="AB124" s="443">
        <f t="shared" si="117"/>
        <v>-260142</v>
      </c>
      <c r="AC124" s="443">
        <f t="shared" si="117"/>
        <v>-87928</v>
      </c>
      <c r="AD124" s="443">
        <f t="shared" si="117"/>
        <v>0</v>
      </c>
      <c r="AE124" s="443">
        <f t="shared" si="117"/>
        <v>-87928</v>
      </c>
      <c r="AF124" s="443">
        <f t="shared" si="117"/>
        <v>-2012</v>
      </c>
      <c r="AG124" s="443">
        <f t="shared" si="117"/>
        <v>0</v>
      </c>
      <c r="AH124" s="948">
        <f t="shared" si="117"/>
        <v>-350082</v>
      </c>
      <c r="AI124" s="944">
        <f t="shared" si="117"/>
        <v>0.08</v>
      </c>
      <c r="AJ124" s="695">
        <f t="shared" si="117"/>
        <v>-1.43</v>
      </c>
      <c r="AK124" s="695">
        <f t="shared" si="117"/>
        <v>0</v>
      </c>
      <c r="AL124" s="695">
        <f t="shared" si="117"/>
        <v>0</v>
      </c>
      <c r="AM124" s="695">
        <f t="shared" si="117"/>
        <v>0.75</v>
      </c>
      <c r="AN124" s="695">
        <f t="shared" si="117"/>
        <v>0</v>
      </c>
      <c r="AO124" s="538">
        <f t="shared" si="117"/>
        <v>-0.6</v>
      </c>
      <c r="AP124" s="444">
        <f t="shared" si="117"/>
        <v>52862232</v>
      </c>
      <c r="AQ124" s="443">
        <f t="shared" si="117"/>
        <v>38890278</v>
      </c>
      <c r="AR124" s="490">
        <f t="shared" si="117"/>
        <v>251000</v>
      </c>
      <c r="AS124" s="443">
        <f t="shared" si="117"/>
        <v>13229752</v>
      </c>
      <c r="AT124" s="443">
        <f t="shared" si="117"/>
        <v>388902</v>
      </c>
      <c r="AU124" s="443">
        <f t="shared" si="117"/>
        <v>102300</v>
      </c>
      <c r="AV124" s="538">
        <f t="shared" si="117"/>
        <v>58.257899999999992</v>
      </c>
      <c r="AW124" s="794">
        <f t="shared" si="117"/>
        <v>102300</v>
      </c>
      <c r="AX124" s="791">
        <f t="shared" si="117"/>
        <v>0</v>
      </c>
      <c r="AY124" s="791">
        <f t="shared" si="117"/>
        <v>0</v>
      </c>
      <c r="AZ124" s="791">
        <f t="shared" si="117"/>
        <v>0</v>
      </c>
      <c r="BA124" s="791">
        <f t="shared" si="117"/>
        <v>0</v>
      </c>
      <c r="BB124" s="791">
        <f t="shared" si="117"/>
        <v>102300</v>
      </c>
      <c r="BC124" s="788">
        <f t="shared" si="117"/>
        <v>0</v>
      </c>
    </row>
    <row r="125" spans="1:55" ht="14.1" customHeight="1" x14ac:dyDescent="0.2">
      <c r="A125" s="440">
        <v>35</v>
      </c>
      <c r="B125" s="452">
        <v>2476</v>
      </c>
      <c r="C125" s="453">
        <v>600080170</v>
      </c>
      <c r="D125" s="452">
        <v>64040364</v>
      </c>
      <c r="E125" s="451" t="s">
        <v>580</v>
      </c>
      <c r="F125" s="440">
        <v>3113</v>
      </c>
      <c r="G125" s="451" t="s">
        <v>278</v>
      </c>
      <c r="H125" s="436" t="s">
        <v>260</v>
      </c>
      <c r="I125" s="536">
        <v>41408673</v>
      </c>
      <c r="J125" s="14">
        <v>30718600</v>
      </c>
      <c r="K125" s="14">
        <v>0</v>
      </c>
      <c r="L125" s="14">
        <v>10382887</v>
      </c>
      <c r="M125" s="14">
        <v>307186</v>
      </c>
      <c r="N125" s="14">
        <v>0</v>
      </c>
      <c r="O125" s="106">
        <v>42.181000000000004</v>
      </c>
      <c r="P125" s="579">
        <f t="shared" si="69"/>
        <v>-56000</v>
      </c>
      <c r="Q125" s="434">
        <v>0</v>
      </c>
      <c r="R125" s="434">
        <v>0</v>
      </c>
      <c r="S125" s="434">
        <v>0</v>
      </c>
      <c r="T125" s="434">
        <v>0</v>
      </c>
      <c r="U125" s="434">
        <v>0</v>
      </c>
      <c r="V125" s="434">
        <v>0</v>
      </c>
      <c r="W125" s="434">
        <f t="shared" si="70"/>
        <v>-56000</v>
      </c>
      <c r="X125" s="434">
        <v>56000</v>
      </c>
      <c r="Y125" s="434">
        <v>0</v>
      </c>
      <c r="Z125" s="434">
        <v>0</v>
      </c>
      <c r="AA125" s="434">
        <f t="shared" si="71"/>
        <v>56000</v>
      </c>
      <c r="AB125" s="434">
        <f t="shared" si="72"/>
        <v>0</v>
      </c>
      <c r="AC125" s="435">
        <f t="shared" si="73"/>
        <v>0</v>
      </c>
      <c r="AD125" s="434">
        <v>0</v>
      </c>
      <c r="AE125" s="434">
        <f t="shared" si="74"/>
        <v>0</v>
      </c>
      <c r="AF125" s="435">
        <f t="shared" si="75"/>
        <v>-560</v>
      </c>
      <c r="AG125" s="14">
        <v>0</v>
      </c>
      <c r="AH125" s="905">
        <f t="shared" si="76"/>
        <v>-560</v>
      </c>
      <c r="AI125" s="870">
        <v>-0.08</v>
      </c>
      <c r="AJ125" s="433">
        <v>0</v>
      </c>
      <c r="AK125" s="433">
        <v>0</v>
      </c>
      <c r="AL125" s="433">
        <v>0</v>
      </c>
      <c r="AM125" s="433">
        <v>0</v>
      </c>
      <c r="AN125" s="433">
        <v>0</v>
      </c>
      <c r="AO125" s="535">
        <f t="shared" si="77"/>
        <v>-0.08</v>
      </c>
      <c r="AP125" s="854">
        <f>I125+AH125</f>
        <v>41408113</v>
      </c>
      <c r="AQ125" s="434">
        <f>J125+W125</f>
        <v>30662600</v>
      </c>
      <c r="AR125" s="434">
        <f t="shared" ref="AR125:AR129" si="118">K125+AA125</f>
        <v>56000</v>
      </c>
      <c r="AS125" s="434">
        <f>L125+AE125</f>
        <v>10382887</v>
      </c>
      <c r="AT125" s="434">
        <f t="shared" ref="AT125:AU129" si="119">M125+AF125</f>
        <v>306626</v>
      </c>
      <c r="AU125" s="512">
        <f t="shared" si="119"/>
        <v>0</v>
      </c>
      <c r="AV125" s="535">
        <f>O125+AO125</f>
        <v>42.101000000000006</v>
      </c>
      <c r="AW125" s="517">
        <f t="shared" si="80"/>
        <v>0</v>
      </c>
      <c r="AX125" s="432">
        <v>0</v>
      </c>
      <c r="AY125" s="432">
        <v>0</v>
      </c>
      <c r="AZ125" s="432">
        <v>0</v>
      </c>
      <c r="BA125" s="432">
        <v>0</v>
      </c>
      <c r="BB125" s="432">
        <v>0</v>
      </c>
      <c r="BC125" s="985">
        <v>0</v>
      </c>
    </row>
    <row r="126" spans="1:55" ht="14.1" customHeight="1" x14ac:dyDescent="0.2">
      <c r="A126" s="440">
        <v>35</v>
      </c>
      <c r="B126" s="452">
        <v>2476</v>
      </c>
      <c r="C126" s="453">
        <v>600080170</v>
      </c>
      <c r="D126" s="452">
        <v>64040364</v>
      </c>
      <c r="E126" s="451" t="s">
        <v>580</v>
      </c>
      <c r="F126" s="440">
        <v>3113</v>
      </c>
      <c r="G126" s="451" t="s">
        <v>789</v>
      </c>
      <c r="H126" s="436" t="s">
        <v>260</v>
      </c>
      <c r="I126" s="536">
        <v>692478</v>
      </c>
      <c r="J126" s="14">
        <v>513708</v>
      </c>
      <c r="K126" s="14">
        <v>0</v>
      </c>
      <c r="L126" s="14">
        <v>173633</v>
      </c>
      <c r="M126" s="14">
        <v>5137</v>
      </c>
      <c r="N126" s="14">
        <v>0</v>
      </c>
      <c r="O126" s="106">
        <v>1</v>
      </c>
      <c r="P126" s="579">
        <f t="shared" si="69"/>
        <v>0</v>
      </c>
      <c r="Q126" s="434">
        <v>0</v>
      </c>
      <c r="R126" s="434">
        <v>0</v>
      </c>
      <c r="S126" s="434">
        <v>0</v>
      </c>
      <c r="T126" s="434">
        <v>0</v>
      </c>
      <c r="U126" s="434">
        <v>0</v>
      </c>
      <c r="V126" s="434">
        <v>0</v>
      </c>
      <c r="W126" s="434">
        <f t="shared" si="70"/>
        <v>0</v>
      </c>
      <c r="X126" s="434">
        <v>0</v>
      </c>
      <c r="Y126" s="434">
        <v>0</v>
      </c>
      <c r="Z126" s="434">
        <v>0</v>
      </c>
      <c r="AA126" s="434">
        <f t="shared" si="71"/>
        <v>0</v>
      </c>
      <c r="AB126" s="434">
        <f t="shared" si="72"/>
        <v>0</v>
      </c>
      <c r="AC126" s="435">
        <f t="shared" si="73"/>
        <v>0</v>
      </c>
      <c r="AD126" s="434">
        <v>0</v>
      </c>
      <c r="AE126" s="434">
        <f t="shared" si="74"/>
        <v>0</v>
      </c>
      <c r="AF126" s="435">
        <f t="shared" si="75"/>
        <v>0</v>
      </c>
      <c r="AG126" s="14">
        <v>0</v>
      </c>
      <c r="AH126" s="905">
        <f t="shared" si="76"/>
        <v>0</v>
      </c>
      <c r="AI126" s="870">
        <v>0</v>
      </c>
      <c r="AJ126" s="433">
        <v>0</v>
      </c>
      <c r="AK126" s="433">
        <v>0</v>
      </c>
      <c r="AL126" s="433">
        <v>0</v>
      </c>
      <c r="AM126" s="433">
        <v>0</v>
      </c>
      <c r="AN126" s="433">
        <v>0</v>
      </c>
      <c r="AO126" s="535">
        <f t="shared" si="77"/>
        <v>0</v>
      </c>
      <c r="AP126" s="854">
        <f>I126+AH126</f>
        <v>692478</v>
      </c>
      <c r="AQ126" s="434">
        <f>J126+W126</f>
        <v>513708</v>
      </c>
      <c r="AR126" s="434">
        <f t="shared" si="118"/>
        <v>0</v>
      </c>
      <c r="AS126" s="434">
        <f>L126+AE126</f>
        <v>173633</v>
      </c>
      <c r="AT126" s="434">
        <f t="shared" si="119"/>
        <v>5137</v>
      </c>
      <c r="AU126" s="512">
        <f t="shared" si="119"/>
        <v>0</v>
      </c>
      <c r="AV126" s="535">
        <f>O126+AO126</f>
        <v>1</v>
      </c>
      <c r="AW126" s="517">
        <f t="shared" si="80"/>
        <v>0</v>
      </c>
      <c r="AX126" s="432">
        <v>0</v>
      </c>
      <c r="AY126" s="432">
        <v>0</v>
      </c>
      <c r="AZ126" s="432">
        <v>0</v>
      </c>
      <c r="BA126" s="432">
        <v>0</v>
      </c>
      <c r="BB126" s="432">
        <v>0</v>
      </c>
      <c r="BC126" s="985">
        <v>0</v>
      </c>
    </row>
    <row r="127" spans="1:55" ht="14.1" customHeight="1" x14ac:dyDescent="0.2">
      <c r="A127" s="440">
        <v>35</v>
      </c>
      <c r="B127" s="452">
        <v>2476</v>
      </c>
      <c r="C127" s="453">
        <v>600080170</v>
      </c>
      <c r="D127" s="452">
        <v>64040364</v>
      </c>
      <c r="E127" s="451" t="s">
        <v>836</v>
      </c>
      <c r="F127" s="440">
        <v>3113</v>
      </c>
      <c r="G127" s="45" t="s">
        <v>828</v>
      </c>
      <c r="H127" s="55" t="s">
        <v>260</v>
      </c>
      <c r="I127" s="536">
        <v>0</v>
      </c>
      <c r="J127" s="432">
        <v>0</v>
      </c>
      <c r="K127" s="432">
        <v>0</v>
      </c>
      <c r="L127" s="14">
        <v>0</v>
      </c>
      <c r="M127" s="14">
        <v>0</v>
      </c>
      <c r="N127" s="14">
        <v>0</v>
      </c>
      <c r="O127" s="570">
        <v>0</v>
      </c>
      <c r="P127" s="579">
        <f t="shared" si="69"/>
        <v>0</v>
      </c>
      <c r="Q127" s="434">
        <v>0</v>
      </c>
      <c r="R127" s="434">
        <v>0</v>
      </c>
      <c r="S127" s="434">
        <v>0</v>
      </c>
      <c r="T127" s="434">
        <v>0</v>
      </c>
      <c r="U127" s="434">
        <v>235670</v>
      </c>
      <c r="V127" s="434">
        <v>0</v>
      </c>
      <c r="W127" s="434">
        <f t="shared" si="70"/>
        <v>235670</v>
      </c>
      <c r="X127" s="434">
        <v>0</v>
      </c>
      <c r="Y127" s="434">
        <v>0</v>
      </c>
      <c r="Z127" s="434">
        <v>0</v>
      </c>
      <c r="AA127" s="434">
        <f t="shared" si="71"/>
        <v>0</v>
      </c>
      <c r="AB127" s="434">
        <f t="shared" si="72"/>
        <v>235670</v>
      </c>
      <c r="AC127" s="435">
        <f t="shared" si="73"/>
        <v>79656</v>
      </c>
      <c r="AD127" s="434">
        <v>0</v>
      </c>
      <c r="AE127" s="434">
        <f t="shared" si="74"/>
        <v>79656</v>
      </c>
      <c r="AF127" s="435">
        <f t="shared" si="75"/>
        <v>2357</v>
      </c>
      <c r="AG127" s="14">
        <v>0</v>
      </c>
      <c r="AH127" s="905">
        <f t="shared" si="76"/>
        <v>317683</v>
      </c>
      <c r="AI127" s="870">
        <v>0</v>
      </c>
      <c r="AJ127" s="433">
        <v>0</v>
      </c>
      <c r="AK127" s="433">
        <v>0</v>
      </c>
      <c r="AL127" s="433">
        <v>0</v>
      </c>
      <c r="AM127" s="433">
        <v>0.56000000000000005</v>
      </c>
      <c r="AN127" s="433">
        <v>0</v>
      </c>
      <c r="AO127" s="535">
        <f t="shared" si="77"/>
        <v>0.56000000000000005</v>
      </c>
      <c r="AP127" s="854">
        <f>I127+AH127</f>
        <v>317683</v>
      </c>
      <c r="AQ127" s="434">
        <f>J127+W127</f>
        <v>235670</v>
      </c>
      <c r="AR127" s="434">
        <f t="shared" si="118"/>
        <v>0</v>
      </c>
      <c r="AS127" s="434">
        <f t="shared" ref="AS127" si="120">L127+AE127</f>
        <v>79656</v>
      </c>
      <c r="AT127" s="434">
        <f t="shared" si="119"/>
        <v>2357</v>
      </c>
      <c r="AU127" s="512">
        <f t="shared" si="119"/>
        <v>0</v>
      </c>
      <c r="AV127" s="535">
        <f>O127+AO127</f>
        <v>0.56000000000000005</v>
      </c>
      <c r="AW127" s="517">
        <f t="shared" si="80"/>
        <v>0</v>
      </c>
      <c r="AX127" s="432">
        <v>0</v>
      </c>
      <c r="AY127" s="432">
        <v>0</v>
      </c>
      <c r="AZ127" s="432">
        <v>0</v>
      </c>
      <c r="BA127" s="432">
        <v>0</v>
      </c>
      <c r="BB127" s="432">
        <v>0</v>
      </c>
      <c r="BC127" s="985">
        <v>0</v>
      </c>
    </row>
    <row r="128" spans="1:55" ht="14.1" customHeight="1" x14ac:dyDescent="0.2">
      <c r="A128" s="440">
        <v>35</v>
      </c>
      <c r="B128" s="452">
        <v>2476</v>
      </c>
      <c r="C128" s="453">
        <v>600080170</v>
      </c>
      <c r="D128" s="452">
        <v>64040364</v>
      </c>
      <c r="E128" s="451" t="s">
        <v>580</v>
      </c>
      <c r="F128" s="440">
        <v>3113</v>
      </c>
      <c r="G128" s="454" t="s">
        <v>276</v>
      </c>
      <c r="H128" s="436" t="s">
        <v>261</v>
      </c>
      <c r="I128" s="536">
        <v>3048243</v>
      </c>
      <c r="J128" s="432">
        <v>2261308</v>
      </c>
      <c r="K128" s="432">
        <v>0</v>
      </c>
      <c r="L128" s="14">
        <v>764322</v>
      </c>
      <c r="M128" s="14">
        <v>22613</v>
      </c>
      <c r="N128" s="14">
        <v>0</v>
      </c>
      <c r="O128" s="570">
        <v>5.89</v>
      </c>
      <c r="P128" s="579">
        <f t="shared" si="69"/>
        <v>0</v>
      </c>
      <c r="Q128" s="434">
        <v>0</v>
      </c>
      <c r="R128" s="434">
        <v>246360</v>
      </c>
      <c r="S128" s="434">
        <v>0</v>
      </c>
      <c r="T128" s="434">
        <v>0</v>
      </c>
      <c r="U128" s="434">
        <v>0</v>
      </c>
      <c r="V128" s="434">
        <v>0</v>
      </c>
      <c r="W128" s="434">
        <f t="shared" si="70"/>
        <v>246360</v>
      </c>
      <c r="X128" s="434">
        <v>0</v>
      </c>
      <c r="Y128" s="434">
        <v>0</v>
      </c>
      <c r="Z128" s="434">
        <v>0</v>
      </c>
      <c r="AA128" s="434">
        <f t="shared" si="71"/>
        <v>0</v>
      </c>
      <c r="AB128" s="434">
        <f t="shared" si="72"/>
        <v>246360</v>
      </c>
      <c r="AC128" s="435">
        <f t="shared" si="73"/>
        <v>83270</v>
      </c>
      <c r="AD128" s="434">
        <v>0</v>
      </c>
      <c r="AE128" s="434">
        <f t="shared" si="74"/>
        <v>83270</v>
      </c>
      <c r="AF128" s="435">
        <f t="shared" si="75"/>
        <v>2464</v>
      </c>
      <c r="AG128" s="14">
        <v>0</v>
      </c>
      <c r="AH128" s="905">
        <f t="shared" si="76"/>
        <v>332094</v>
      </c>
      <c r="AI128" s="870">
        <v>0</v>
      </c>
      <c r="AJ128" s="433">
        <v>0.54</v>
      </c>
      <c r="AK128" s="433">
        <v>0</v>
      </c>
      <c r="AL128" s="433">
        <v>0</v>
      </c>
      <c r="AM128" s="433">
        <v>0</v>
      </c>
      <c r="AN128" s="433">
        <v>0</v>
      </c>
      <c r="AO128" s="535">
        <f t="shared" si="77"/>
        <v>0.54</v>
      </c>
      <c r="AP128" s="854">
        <f>I128+AH128</f>
        <v>3380337</v>
      </c>
      <c r="AQ128" s="434">
        <f>J128+W128</f>
        <v>2507668</v>
      </c>
      <c r="AR128" s="434">
        <f t="shared" si="118"/>
        <v>0</v>
      </c>
      <c r="AS128" s="434">
        <f>L128+AE128</f>
        <v>847592</v>
      </c>
      <c r="AT128" s="434">
        <f t="shared" si="119"/>
        <v>25077</v>
      </c>
      <c r="AU128" s="512">
        <f t="shared" si="119"/>
        <v>0</v>
      </c>
      <c r="AV128" s="535">
        <f>O128+AO128</f>
        <v>6.43</v>
      </c>
      <c r="AW128" s="517">
        <f t="shared" si="80"/>
        <v>0</v>
      </c>
      <c r="AX128" s="432">
        <v>0</v>
      </c>
      <c r="AY128" s="432">
        <v>0</v>
      </c>
      <c r="AZ128" s="432">
        <v>0</v>
      </c>
      <c r="BA128" s="432">
        <v>0</v>
      </c>
      <c r="BB128" s="432">
        <v>0</v>
      </c>
      <c r="BC128" s="985">
        <v>0</v>
      </c>
    </row>
    <row r="129" spans="1:55" ht="14.1" customHeight="1" x14ac:dyDescent="0.2">
      <c r="A129" s="440">
        <v>35</v>
      </c>
      <c r="B129" s="452">
        <v>2476</v>
      </c>
      <c r="C129" s="453">
        <v>600080170</v>
      </c>
      <c r="D129" s="452">
        <v>64040364</v>
      </c>
      <c r="E129" s="451" t="s">
        <v>580</v>
      </c>
      <c r="F129" s="440">
        <v>3143</v>
      </c>
      <c r="G129" s="454" t="s">
        <v>784</v>
      </c>
      <c r="H129" s="436" t="s">
        <v>260</v>
      </c>
      <c r="I129" s="536">
        <v>4502396</v>
      </c>
      <c r="J129" s="14">
        <v>3340056</v>
      </c>
      <c r="K129" s="14">
        <v>0</v>
      </c>
      <c r="L129" s="14">
        <v>1128939</v>
      </c>
      <c r="M129" s="14">
        <v>33401</v>
      </c>
      <c r="N129" s="14">
        <v>0</v>
      </c>
      <c r="O129" s="106">
        <v>6.07</v>
      </c>
      <c r="P129" s="579">
        <f t="shared" si="69"/>
        <v>0</v>
      </c>
      <c r="Q129" s="434">
        <v>0</v>
      </c>
      <c r="R129" s="434">
        <v>0</v>
      </c>
      <c r="S129" s="434">
        <v>0</v>
      </c>
      <c r="T129" s="434">
        <v>0</v>
      </c>
      <c r="U129" s="434">
        <v>0</v>
      </c>
      <c r="V129" s="434">
        <v>0</v>
      </c>
      <c r="W129" s="434">
        <f t="shared" si="70"/>
        <v>0</v>
      </c>
      <c r="X129" s="434">
        <v>0</v>
      </c>
      <c r="Y129" s="434">
        <v>0</v>
      </c>
      <c r="Z129" s="434">
        <v>0</v>
      </c>
      <c r="AA129" s="434">
        <f t="shared" si="71"/>
        <v>0</v>
      </c>
      <c r="AB129" s="434">
        <f t="shared" si="72"/>
        <v>0</v>
      </c>
      <c r="AC129" s="435">
        <f t="shared" si="73"/>
        <v>0</v>
      </c>
      <c r="AD129" s="434">
        <v>0</v>
      </c>
      <c r="AE129" s="434">
        <f t="shared" si="74"/>
        <v>0</v>
      </c>
      <c r="AF129" s="435">
        <f t="shared" si="75"/>
        <v>0</v>
      </c>
      <c r="AG129" s="14">
        <v>0</v>
      </c>
      <c r="AH129" s="905">
        <f t="shared" si="76"/>
        <v>0</v>
      </c>
      <c r="AI129" s="870">
        <v>0</v>
      </c>
      <c r="AJ129" s="433">
        <v>0</v>
      </c>
      <c r="AK129" s="433">
        <v>0</v>
      </c>
      <c r="AL129" s="433">
        <v>0</v>
      </c>
      <c r="AM129" s="433">
        <v>0</v>
      </c>
      <c r="AN129" s="433">
        <v>0</v>
      </c>
      <c r="AO129" s="535">
        <f t="shared" si="77"/>
        <v>0</v>
      </c>
      <c r="AP129" s="854">
        <f>I129+AH129</f>
        <v>4502396</v>
      </c>
      <c r="AQ129" s="434">
        <f>J129+W129</f>
        <v>3340056</v>
      </c>
      <c r="AR129" s="434">
        <f t="shared" si="118"/>
        <v>0</v>
      </c>
      <c r="AS129" s="434">
        <f>L129+AE129</f>
        <v>1128939</v>
      </c>
      <c r="AT129" s="434">
        <f t="shared" si="119"/>
        <v>33401</v>
      </c>
      <c r="AU129" s="512">
        <f t="shared" si="119"/>
        <v>0</v>
      </c>
      <c r="AV129" s="535">
        <f>O129+AO129</f>
        <v>6.07</v>
      </c>
      <c r="AW129" s="517">
        <f t="shared" si="80"/>
        <v>0</v>
      </c>
      <c r="AX129" s="432">
        <v>0</v>
      </c>
      <c r="AY129" s="432">
        <v>0</v>
      </c>
      <c r="AZ129" s="432">
        <v>0</v>
      </c>
      <c r="BA129" s="432">
        <v>0</v>
      </c>
      <c r="BB129" s="432">
        <v>0</v>
      </c>
      <c r="BC129" s="985">
        <v>0</v>
      </c>
    </row>
    <row r="130" spans="1:55" ht="14.1" customHeight="1" x14ac:dyDescent="0.2">
      <c r="A130" s="450">
        <v>35</v>
      </c>
      <c r="B130" s="448">
        <v>2476</v>
      </c>
      <c r="C130" s="449">
        <v>600080170</v>
      </c>
      <c r="D130" s="448">
        <v>64040364</v>
      </c>
      <c r="E130" s="446" t="s">
        <v>581</v>
      </c>
      <c r="F130" s="450"/>
      <c r="G130" s="446"/>
      <c r="H130" s="445"/>
      <c r="I130" s="537">
        <v>49651790</v>
      </c>
      <c r="J130" s="444">
        <v>36833672</v>
      </c>
      <c r="K130" s="444">
        <v>0</v>
      </c>
      <c r="L130" s="444">
        <v>12449781</v>
      </c>
      <c r="M130" s="444">
        <v>368337</v>
      </c>
      <c r="N130" s="444">
        <v>0</v>
      </c>
      <c r="O130" s="642">
        <v>55.141000000000005</v>
      </c>
      <c r="P130" s="537">
        <f t="shared" ref="P130:BC130" si="121">SUM(P125:P129)</f>
        <v>-56000</v>
      </c>
      <c r="Q130" s="443">
        <f t="shared" si="121"/>
        <v>0</v>
      </c>
      <c r="R130" s="443">
        <f t="shared" si="121"/>
        <v>246360</v>
      </c>
      <c r="S130" s="443">
        <f t="shared" si="121"/>
        <v>0</v>
      </c>
      <c r="T130" s="443">
        <f t="shared" si="121"/>
        <v>0</v>
      </c>
      <c r="U130" s="443">
        <f t="shared" si="121"/>
        <v>235670</v>
      </c>
      <c r="V130" s="443">
        <f t="shared" si="121"/>
        <v>0</v>
      </c>
      <c r="W130" s="443">
        <f t="shared" si="121"/>
        <v>426030</v>
      </c>
      <c r="X130" s="443">
        <f t="shared" si="121"/>
        <v>56000</v>
      </c>
      <c r="Y130" s="443">
        <f t="shared" si="121"/>
        <v>0</v>
      </c>
      <c r="Z130" s="443">
        <f t="shared" si="121"/>
        <v>0</v>
      </c>
      <c r="AA130" s="443">
        <f t="shared" si="121"/>
        <v>56000</v>
      </c>
      <c r="AB130" s="443">
        <f t="shared" si="121"/>
        <v>482030</v>
      </c>
      <c r="AC130" s="443">
        <f t="shared" si="121"/>
        <v>162926</v>
      </c>
      <c r="AD130" s="443">
        <f t="shared" si="121"/>
        <v>0</v>
      </c>
      <c r="AE130" s="443">
        <f t="shared" si="121"/>
        <v>162926</v>
      </c>
      <c r="AF130" s="443">
        <f t="shared" si="121"/>
        <v>4261</v>
      </c>
      <c r="AG130" s="443">
        <f t="shared" si="121"/>
        <v>0</v>
      </c>
      <c r="AH130" s="948">
        <f t="shared" si="121"/>
        <v>649217</v>
      </c>
      <c r="AI130" s="944">
        <f t="shared" si="121"/>
        <v>-0.08</v>
      </c>
      <c r="AJ130" s="695">
        <f t="shared" si="121"/>
        <v>0.54</v>
      </c>
      <c r="AK130" s="695">
        <f t="shared" si="121"/>
        <v>0</v>
      </c>
      <c r="AL130" s="695">
        <f t="shared" si="121"/>
        <v>0</v>
      </c>
      <c r="AM130" s="695">
        <f t="shared" si="121"/>
        <v>0.56000000000000005</v>
      </c>
      <c r="AN130" s="695">
        <f t="shared" si="121"/>
        <v>0</v>
      </c>
      <c r="AO130" s="538">
        <f t="shared" si="121"/>
        <v>1.02</v>
      </c>
      <c r="AP130" s="444">
        <f t="shared" si="121"/>
        <v>50301007</v>
      </c>
      <c r="AQ130" s="443">
        <f t="shared" si="121"/>
        <v>37259702</v>
      </c>
      <c r="AR130" s="490">
        <f t="shared" si="121"/>
        <v>56000</v>
      </c>
      <c r="AS130" s="443">
        <f t="shared" si="121"/>
        <v>12612707</v>
      </c>
      <c r="AT130" s="443">
        <f t="shared" si="121"/>
        <v>372598</v>
      </c>
      <c r="AU130" s="443">
        <f t="shared" si="121"/>
        <v>0</v>
      </c>
      <c r="AV130" s="538">
        <f t="shared" si="121"/>
        <v>56.161000000000008</v>
      </c>
      <c r="AW130" s="794">
        <f t="shared" si="121"/>
        <v>0</v>
      </c>
      <c r="AX130" s="791">
        <f t="shared" si="121"/>
        <v>0</v>
      </c>
      <c r="AY130" s="791">
        <f t="shared" si="121"/>
        <v>0</v>
      </c>
      <c r="AZ130" s="791">
        <f t="shared" si="121"/>
        <v>0</v>
      </c>
      <c r="BA130" s="791">
        <f t="shared" si="121"/>
        <v>0</v>
      </c>
      <c r="BB130" s="791">
        <f t="shared" si="121"/>
        <v>0</v>
      </c>
      <c r="BC130" s="788">
        <f t="shared" si="121"/>
        <v>0</v>
      </c>
    </row>
    <row r="131" spans="1:55" ht="14.1" customHeight="1" x14ac:dyDescent="0.2">
      <c r="A131" s="440">
        <v>36</v>
      </c>
      <c r="B131" s="452">
        <v>2477</v>
      </c>
      <c r="C131" s="453">
        <v>600079872</v>
      </c>
      <c r="D131" s="452">
        <v>68975147</v>
      </c>
      <c r="E131" s="451" t="s">
        <v>582</v>
      </c>
      <c r="F131" s="440">
        <v>3113</v>
      </c>
      <c r="G131" s="451" t="s">
        <v>278</v>
      </c>
      <c r="H131" s="436" t="s">
        <v>260</v>
      </c>
      <c r="I131" s="536">
        <v>45685686</v>
      </c>
      <c r="J131" s="14">
        <v>33881532</v>
      </c>
      <c r="K131" s="14">
        <v>10000</v>
      </c>
      <c r="L131" s="14">
        <v>11455338</v>
      </c>
      <c r="M131" s="14">
        <v>338816</v>
      </c>
      <c r="N131" s="14">
        <v>0</v>
      </c>
      <c r="O131" s="106">
        <v>45.993300000000005</v>
      </c>
      <c r="P131" s="579">
        <f t="shared" si="69"/>
        <v>-4000</v>
      </c>
      <c r="Q131" s="434">
        <v>0</v>
      </c>
      <c r="R131" s="434">
        <v>0</v>
      </c>
      <c r="S131" s="434">
        <v>0</v>
      </c>
      <c r="T131" s="434">
        <v>0</v>
      </c>
      <c r="U131" s="434">
        <v>0</v>
      </c>
      <c r="V131" s="434">
        <v>0</v>
      </c>
      <c r="W131" s="434">
        <f t="shared" si="70"/>
        <v>-4000</v>
      </c>
      <c r="X131" s="434">
        <v>4000</v>
      </c>
      <c r="Y131" s="434">
        <v>0</v>
      </c>
      <c r="Z131" s="434">
        <v>0</v>
      </c>
      <c r="AA131" s="434">
        <f t="shared" si="71"/>
        <v>4000</v>
      </c>
      <c r="AB131" s="434">
        <f t="shared" si="72"/>
        <v>0</v>
      </c>
      <c r="AC131" s="435">
        <f t="shared" si="73"/>
        <v>0</v>
      </c>
      <c r="AD131" s="434">
        <v>0</v>
      </c>
      <c r="AE131" s="434">
        <f t="shared" si="74"/>
        <v>0</v>
      </c>
      <c r="AF131" s="435">
        <f t="shared" si="75"/>
        <v>-40</v>
      </c>
      <c r="AG131" s="14">
        <v>0</v>
      </c>
      <c r="AH131" s="905">
        <f t="shared" si="76"/>
        <v>-40</v>
      </c>
      <c r="AI131" s="870">
        <v>-0.01</v>
      </c>
      <c r="AJ131" s="433">
        <v>0</v>
      </c>
      <c r="AK131" s="433">
        <v>0</v>
      </c>
      <c r="AL131" s="433">
        <v>0</v>
      </c>
      <c r="AM131" s="433">
        <v>0</v>
      </c>
      <c r="AN131" s="433">
        <v>0</v>
      </c>
      <c r="AO131" s="535">
        <f t="shared" si="77"/>
        <v>-0.01</v>
      </c>
      <c r="AP131" s="854">
        <f>I131+AH131</f>
        <v>45685646</v>
      </c>
      <c r="AQ131" s="434">
        <f>J131+W131</f>
        <v>33877532</v>
      </c>
      <c r="AR131" s="434">
        <f t="shared" ref="AR131:AR135" si="122">K131+AA131</f>
        <v>14000</v>
      </c>
      <c r="AS131" s="434">
        <f>L131+AE131</f>
        <v>11455338</v>
      </c>
      <c r="AT131" s="434">
        <f t="shared" ref="AT131:AU135" si="123">M131+AF131</f>
        <v>338776</v>
      </c>
      <c r="AU131" s="512">
        <f t="shared" si="123"/>
        <v>0</v>
      </c>
      <c r="AV131" s="535">
        <f>O131+AO131</f>
        <v>45.983300000000007</v>
      </c>
      <c r="AW131" s="517">
        <f t="shared" si="80"/>
        <v>0</v>
      </c>
      <c r="AX131" s="432">
        <v>0</v>
      </c>
      <c r="AY131" s="432">
        <v>0</v>
      </c>
      <c r="AZ131" s="432">
        <v>0</v>
      </c>
      <c r="BA131" s="432">
        <v>0</v>
      </c>
      <c r="BB131" s="432">
        <v>0</v>
      </c>
      <c r="BC131" s="985">
        <v>0</v>
      </c>
    </row>
    <row r="132" spans="1:55" ht="14.1" customHeight="1" x14ac:dyDescent="0.2">
      <c r="A132" s="440">
        <v>36</v>
      </c>
      <c r="B132" s="452">
        <v>2477</v>
      </c>
      <c r="C132" s="453">
        <v>600079872</v>
      </c>
      <c r="D132" s="452">
        <v>68975147</v>
      </c>
      <c r="E132" s="451" t="s">
        <v>582</v>
      </c>
      <c r="F132" s="440">
        <v>3113</v>
      </c>
      <c r="G132" s="451" t="s">
        <v>789</v>
      </c>
      <c r="H132" s="436" t="s">
        <v>260</v>
      </c>
      <c r="I132" s="536">
        <v>390630</v>
      </c>
      <c r="J132" s="14">
        <v>289785</v>
      </c>
      <c r="K132" s="14">
        <v>0</v>
      </c>
      <c r="L132" s="14">
        <v>97947</v>
      </c>
      <c r="M132" s="14">
        <v>2898</v>
      </c>
      <c r="N132" s="14">
        <v>0</v>
      </c>
      <c r="O132" s="106">
        <v>0.5</v>
      </c>
      <c r="P132" s="579">
        <f t="shared" si="69"/>
        <v>0</v>
      </c>
      <c r="Q132" s="434">
        <v>0</v>
      </c>
      <c r="R132" s="434">
        <v>0</v>
      </c>
      <c r="S132" s="434">
        <v>0</v>
      </c>
      <c r="T132" s="434">
        <v>91806</v>
      </c>
      <c r="U132" s="434">
        <v>0</v>
      </c>
      <c r="V132" s="434">
        <v>0</v>
      </c>
      <c r="W132" s="434">
        <f t="shared" si="70"/>
        <v>91806</v>
      </c>
      <c r="X132" s="434">
        <v>0</v>
      </c>
      <c r="Y132" s="434">
        <v>0</v>
      </c>
      <c r="Z132" s="434">
        <v>0</v>
      </c>
      <c r="AA132" s="434">
        <f t="shared" si="71"/>
        <v>0</v>
      </c>
      <c r="AB132" s="434">
        <f t="shared" si="72"/>
        <v>91806</v>
      </c>
      <c r="AC132" s="435">
        <f t="shared" si="73"/>
        <v>31030</v>
      </c>
      <c r="AD132" s="434">
        <v>0</v>
      </c>
      <c r="AE132" s="434">
        <f t="shared" si="74"/>
        <v>31030</v>
      </c>
      <c r="AF132" s="435">
        <f t="shared" si="75"/>
        <v>918</v>
      </c>
      <c r="AG132" s="14">
        <v>0</v>
      </c>
      <c r="AH132" s="905">
        <f t="shared" si="76"/>
        <v>123754</v>
      </c>
      <c r="AI132" s="870">
        <v>0</v>
      </c>
      <c r="AJ132" s="433">
        <v>0</v>
      </c>
      <c r="AK132" s="433">
        <v>0.17</v>
      </c>
      <c r="AL132" s="433">
        <v>0</v>
      </c>
      <c r="AM132" s="433">
        <v>0</v>
      </c>
      <c r="AN132" s="433">
        <v>0</v>
      </c>
      <c r="AO132" s="535">
        <f t="shared" si="77"/>
        <v>0.17</v>
      </c>
      <c r="AP132" s="854">
        <f>I132+AH132</f>
        <v>514384</v>
      </c>
      <c r="AQ132" s="434">
        <f>J132+W132</f>
        <v>381591</v>
      </c>
      <c r="AR132" s="434">
        <f t="shared" si="122"/>
        <v>0</v>
      </c>
      <c r="AS132" s="434">
        <f>L132+AE132</f>
        <v>128977</v>
      </c>
      <c r="AT132" s="434">
        <f t="shared" si="123"/>
        <v>3816</v>
      </c>
      <c r="AU132" s="512">
        <f t="shared" si="123"/>
        <v>0</v>
      </c>
      <c r="AV132" s="535">
        <f>O132+AO132</f>
        <v>0.67</v>
      </c>
      <c r="AW132" s="517">
        <f t="shared" si="80"/>
        <v>0</v>
      </c>
      <c r="AX132" s="432">
        <v>0</v>
      </c>
      <c r="AY132" s="432">
        <v>0</v>
      </c>
      <c r="AZ132" s="432">
        <v>0</v>
      </c>
      <c r="BA132" s="432">
        <v>0</v>
      </c>
      <c r="BB132" s="432">
        <v>0</v>
      </c>
      <c r="BC132" s="985">
        <v>0</v>
      </c>
    </row>
    <row r="133" spans="1:55" ht="14.1" customHeight="1" x14ac:dyDescent="0.2">
      <c r="A133" s="440">
        <v>36</v>
      </c>
      <c r="B133" s="452">
        <v>2477</v>
      </c>
      <c r="C133" s="453">
        <v>600079872</v>
      </c>
      <c r="D133" s="452">
        <v>68975147</v>
      </c>
      <c r="E133" s="451" t="s">
        <v>837</v>
      </c>
      <c r="F133" s="440">
        <v>3113</v>
      </c>
      <c r="G133" s="45" t="s">
        <v>828</v>
      </c>
      <c r="H133" s="55" t="s">
        <v>260</v>
      </c>
      <c r="I133" s="536">
        <v>0</v>
      </c>
      <c r="J133" s="432">
        <v>0</v>
      </c>
      <c r="K133" s="432">
        <v>0</v>
      </c>
      <c r="L133" s="14">
        <v>0</v>
      </c>
      <c r="M133" s="14">
        <v>0</v>
      </c>
      <c r="N133" s="14">
        <v>0</v>
      </c>
      <c r="O133" s="570">
        <v>0</v>
      </c>
      <c r="P133" s="579">
        <f t="shared" si="69"/>
        <v>0</v>
      </c>
      <c r="Q133" s="434">
        <v>0</v>
      </c>
      <c r="R133" s="434">
        <v>0</v>
      </c>
      <c r="S133" s="434">
        <v>0</v>
      </c>
      <c r="T133" s="434">
        <v>0</v>
      </c>
      <c r="U133" s="434">
        <v>235670</v>
      </c>
      <c r="V133" s="434">
        <v>0</v>
      </c>
      <c r="W133" s="434">
        <f t="shared" si="70"/>
        <v>235670</v>
      </c>
      <c r="X133" s="434">
        <v>0</v>
      </c>
      <c r="Y133" s="434">
        <v>0</v>
      </c>
      <c r="Z133" s="434">
        <v>0</v>
      </c>
      <c r="AA133" s="434">
        <f t="shared" si="71"/>
        <v>0</v>
      </c>
      <c r="AB133" s="434">
        <f t="shared" si="72"/>
        <v>235670</v>
      </c>
      <c r="AC133" s="435">
        <f t="shared" si="73"/>
        <v>79656</v>
      </c>
      <c r="AD133" s="434">
        <v>0</v>
      </c>
      <c r="AE133" s="434">
        <f t="shared" si="74"/>
        <v>79656</v>
      </c>
      <c r="AF133" s="435">
        <f t="shared" si="75"/>
        <v>2357</v>
      </c>
      <c r="AG133" s="14">
        <v>0</v>
      </c>
      <c r="AH133" s="905">
        <f t="shared" si="76"/>
        <v>317683</v>
      </c>
      <c r="AI133" s="870">
        <v>0</v>
      </c>
      <c r="AJ133" s="433">
        <v>0</v>
      </c>
      <c r="AK133" s="433">
        <v>0</v>
      </c>
      <c r="AL133" s="433">
        <v>0</v>
      </c>
      <c r="AM133" s="433">
        <v>0.56000000000000005</v>
      </c>
      <c r="AN133" s="433">
        <v>0</v>
      </c>
      <c r="AO133" s="535">
        <f t="shared" si="77"/>
        <v>0.56000000000000005</v>
      </c>
      <c r="AP133" s="854">
        <f>I133+AH133</f>
        <v>317683</v>
      </c>
      <c r="AQ133" s="434">
        <f>J133+W133</f>
        <v>235670</v>
      </c>
      <c r="AR133" s="434">
        <f t="shared" si="122"/>
        <v>0</v>
      </c>
      <c r="AS133" s="434">
        <f t="shared" ref="AS133" si="124">L133+AE133</f>
        <v>79656</v>
      </c>
      <c r="AT133" s="434">
        <f t="shared" si="123"/>
        <v>2357</v>
      </c>
      <c r="AU133" s="512">
        <f t="shared" si="123"/>
        <v>0</v>
      </c>
      <c r="AV133" s="535">
        <f>O133+AO133</f>
        <v>0.56000000000000005</v>
      </c>
      <c r="AW133" s="517">
        <f t="shared" si="80"/>
        <v>0</v>
      </c>
      <c r="AX133" s="432">
        <v>0</v>
      </c>
      <c r="AY133" s="432">
        <v>0</v>
      </c>
      <c r="AZ133" s="432">
        <v>0</v>
      </c>
      <c r="BA133" s="432">
        <v>0</v>
      </c>
      <c r="BB133" s="432">
        <v>0</v>
      </c>
      <c r="BC133" s="985">
        <v>0</v>
      </c>
    </row>
    <row r="134" spans="1:55" ht="14.1" customHeight="1" x14ac:dyDescent="0.2">
      <c r="A134" s="440">
        <v>36</v>
      </c>
      <c r="B134" s="452">
        <v>2477</v>
      </c>
      <c r="C134" s="453">
        <v>600079872</v>
      </c>
      <c r="D134" s="452">
        <v>68975147</v>
      </c>
      <c r="E134" s="451" t="s">
        <v>582</v>
      </c>
      <c r="F134" s="440">
        <v>3113</v>
      </c>
      <c r="G134" s="454" t="s">
        <v>276</v>
      </c>
      <c r="H134" s="436" t="s">
        <v>261</v>
      </c>
      <c r="I134" s="536">
        <v>3971204</v>
      </c>
      <c r="J134" s="432">
        <v>2936071</v>
      </c>
      <c r="K134" s="432">
        <v>10000</v>
      </c>
      <c r="L134" s="14">
        <v>995772</v>
      </c>
      <c r="M134" s="14">
        <v>29361</v>
      </c>
      <c r="N134" s="14">
        <v>0</v>
      </c>
      <c r="O134" s="570">
        <v>7.15</v>
      </c>
      <c r="P134" s="579">
        <f t="shared" si="69"/>
        <v>10000</v>
      </c>
      <c r="Q134" s="434">
        <v>0</v>
      </c>
      <c r="R134" s="434">
        <v>0</v>
      </c>
      <c r="S134" s="434">
        <v>0</v>
      </c>
      <c r="T134" s="434">
        <v>0</v>
      </c>
      <c r="U134" s="434">
        <v>0</v>
      </c>
      <c r="V134" s="434">
        <v>0</v>
      </c>
      <c r="W134" s="434">
        <f t="shared" si="70"/>
        <v>10000</v>
      </c>
      <c r="X134" s="434">
        <v>-10000</v>
      </c>
      <c r="Y134" s="434">
        <v>0</v>
      </c>
      <c r="Z134" s="434">
        <v>0</v>
      </c>
      <c r="AA134" s="434">
        <f t="shared" si="71"/>
        <v>-10000</v>
      </c>
      <c r="AB134" s="434">
        <f t="shared" si="72"/>
        <v>0</v>
      </c>
      <c r="AC134" s="435">
        <f t="shared" si="73"/>
        <v>0</v>
      </c>
      <c r="AD134" s="434">
        <v>0</v>
      </c>
      <c r="AE134" s="434">
        <f t="shared" si="74"/>
        <v>0</v>
      </c>
      <c r="AF134" s="435">
        <f t="shared" si="75"/>
        <v>100</v>
      </c>
      <c r="AG134" s="14">
        <v>0</v>
      </c>
      <c r="AH134" s="905">
        <f t="shared" si="76"/>
        <v>100</v>
      </c>
      <c r="AI134" s="870">
        <v>0</v>
      </c>
      <c r="AJ134" s="433">
        <v>0</v>
      </c>
      <c r="AK134" s="433">
        <v>0</v>
      </c>
      <c r="AL134" s="433">
        <v>0</v>
      </c>
      <c r="AM134" s="433">
        <v>0</v>
      </c>
      <c r="AN134" s="433">
        <v>0</v>
      </c>
      <c r="AO134" s="535">
        <f t="shared" si="77"/>
        <v>0</v>
      </c>
      <c r="AP134" s="854">
        <f>I134+AH134</f>
        <v>3971304</v>
      </c>
      <c r="AQ134" s="434">
        <f>J134+W134</f>
        <v>2946071</v>
      </c>
      <c r="AR134" s="434">
        <f t="shared" si="122"/>
        <v>0</v>
      </c>
      <c r="AS134" s="434">
        <f>L134+AE134</f>
        <v>995772</v>
      </c>
      <c r="AT134" s="434">
        <f t="shared" si="123"/>
        <v>29461</v>
      </c>
      <c r="AU134" s="512">
        <f t="shared" si="123"/>
        <v>0</v>
      </c>
      <c r="AV134" s="535">
        <f>O134+AO134</f>
        <v>7.15</v>
      </c>
      <c r="AW134" s="517">
        <f t="shared" si="80"/>
        <v>0</v>
      </c>
      <c r="AX134" s="432">
        <v>0</v>
      </c>
      <c r="AY134" s="432">
        <v>0</v>
      </c>
      <c r="AZ134" s="432">
        <v>0</v>
      </c>
      <c r="BA134" s="432">
        <v>0</v>
      </c>
      <c r="BB134" s="432">
        <v>0</v>
      </c>
      <c r="BC134" s="985">
        <v>0</v>
      </c>
    </row>
    <row r="135" spans="1:55" ht="14.1" customHeight="1" x14ac:dyDescent="0.2">
      <c r="A135" s="440">
        <v>36</v>
      </c>
      <c r="B135" s="452">
        <v>2477</v>
      </c>
      <c r="C135" s="453">
        <v>600079872</v>
      </c>
      <c r="D135" s="452">
        <v>68975147</v>
      </c>
      <c r="E135" s="451" t="s">
        <v>582</v>
      </c>
      <c r="F135" s="440">
        <v>3143</v>
      </c>
      <c r="G135" s="454" t="s">
        <v>784</v>
      </c>
      <c r="H135" s="436" t="s">
        <v>260</v>
      </c>
      <c r="I135" s="536">
        <v>4691367</v>
      </c>
      <c r="J135" s="14">
        <v>3470317</v>
      </c>
      <c r="K135" s="14">
        <v>10000</v>
      </c>
      <c r="L135" s="14">
        <v>1176347</v>
      </c>
      <c r="M135" s="14">
        <v>34703</v>
      </c>
      <c r="N135" s="14">
        <v>0</v>
      </c>
      <c r="O135" s="106">
        <v>6.1471</v>
      </c>
      <c r="P135" s="579">
        <f t="shared" si="69"/>
        <v>10000</v>
      </c>
      <c r="Q135" s="434">
        <v>0</v>
      </c>
      <c r="R135" s="434">
        <v>0</v>
      </c>
      <c r="S135" s="434">
        <v>0</v>
      </c>
      <c r="T135" s="434">
        <v>0</v>
      </c>
      <c r="U135" s="434">
        <v>0</v>
      </c>
      <c r="V135" s="434">
        <v>0</v>
      </c>
      <c r="W135" s="434">
        <f t="shared" si="70"/>
        <v>10000</v>
      </c>
      <c r="X135" s="434">
        <v>-10000</v>
      </c>
      <c r="Y135" s="434">
        <v>0</v>
      </c>
      <c r="Z135" s="434">
        <v>0</v>
      </c>
      <c r="AA135" s="434">
        <f t="shared" si="71"/>
        <v>-10000</v>
      </c>
      <c r="AB135" s="434">
        <f t="shared" si="72"/>
        <v>0</v>
      </c>
      <c r="AC135" s="435">
        <f t="shared" si="73"/>
        <v>0</v>
      </c>
      <c r="AD135" s="434">
        <v>0</v>
      </c>
      <c r="AE135" s="434">
        <f t="shared" si="74"/>
        <v>0</v>
      </c>
      <c r="AF135" s="435">
        <f t="shared" si="75"/>
        <v>100</v>
      </c>
      <c r="AG135" s="14">
        <v>0</v>
      </c>
      <c r="AH135" s="905">
        <f t="shared" si="76"/>
        <v>100</v>
      </c>
      <c r="AI135" s="870">
        <v>0.01</v>
      </c>
      <c r="AJ135" s="433">
        <v>0</v>
      </c>
      <c r="AK135" s="433">
        <v>0</v>
      </c>
      <c r="AL135" s="433">
        <v>0</v>
      </c>
      <c r="AM135" s="433">
        <v>0</v>
      </c>
      <c r="AN135" s="433">
        <v>0</v>
      </c>
      <c r="AO135" s="535">
        <f t="shared" si="77"/>
        <v>0.01</v>
      </c>
      <c r="AP135" s="854">
        <f>I135+AH135</f>
        <v>4691467</v>
      </c>
      <c r="AQ135" s="434">
        <f>J135+W135</f>
        <v>3480317</v>
      </c>
      <c r="AR135" s="434">
        <f t="shared" si="122"/>
        <v>0</v>
      </c>
      <c r="AS135" s="434">
        <f>L135+AE135</f>
        <v>1176347</v>
      </c>
      <c r="AT135" s="434">
        <f t="shared" si="123"/>
        <v>34803</v>
      </c>
      <c r="AU135" s="512">
        <f t="shared" si="123"/>
        <v>0</v>
      </c>
      <c r="AV135" s="535">
        <f>O135+AO135</f>
        <v>6.1570999999999998</v>
      </c>
      <c r="AW135" s="517">
        <f t="shared" si="80"/>
        <v>0</v>
      </c>
      <c r="AX135" s="432">
        <v>0</v>
      </c>
      <c r="AY135" s="432">
        <v>0</v>
      </c>
      <c r="AZ135" s="432">
        <v>0</v>
      </c>
      <c r="BA135" s="432">
        <v>0</v>
      </c>
      <c r="BB135" s="432">
        <v>0</v>
      </c>
      <c r="BC135" s="985">
        <v>0</v>
      </c>
    </row>
    <row r="136" spans="1:55" ht="14.1" customHeight="1" x14ac:dyDescent="0.2">
      <c r="A136" s="450">
        <v>36</v>
      </c>
      <c r="B136" s="448">
        <v>2477</v>
      </c>
      <c r="C136" s="449">
        <v>600079872</v>
      </c>
      <c r="D136" s="448">
        <v>68975147</v>
      </c>
      <c r="E136" s="446" t="s">
        <v>583</v>
      </c>
      <c r="F136" s="450"/>
      <c r="G136" s="446"/>
      <c r="H136" s="445"/>
      <c r="I136" s="537">
        <v>54738887</v>
      </c>
      <c r="J136" s="444">
        <v>40577705</v>
      </c>
      <c r="K136" s="444">
        <v>30000</v>
      </c>
      <c r="L136" s="444">
        <v>13725404</v>
      </c>
      <c r="M136" s="444">
        <v>405778</v>
      </c>
      <c r="N136" s="444">
        <v>0</v>
      </c>
      <c r="O136" s="642">
        <v>59.790400000000005</v>
      </c>
      <c r="P136" s="537">
        <f t="shared" ref="P136:BC136" si="125">SUM(P131:P135)</f>
        <v>16000</v>
      </c>
      <c r="Q136" s="443">
        <f t="shared" si="125"/>
        <v>0</v>
      </c>
      <c r="R136" s="443">
        <f t="shared" si="125"/>
        <v>0</v>
      </c>
      <c r="S136" s="443">
        <f t="shared" si="125"/>
        <v>0</v>
      </c>
      <c r="T136" s="443">
        <f t="shared" si="125"/>
        <v>91806</v>
      </c>
      <c r="U136" s="443">
        <f t="shared" si="125"/>
        <v>235670</v>
      </c>
      <c r="V136" s="443">
        <f t="shared" si="125"/>
        <v>0</v>
      </c>
      <c r="W136" s="443">
        <f t="shared" si="125"/>
        <v>343476</v>
      </c>
      <c r="X136" s="443">
        <f t="shared" si="125"/>
        <v>-16000</v>
      </c>
      <c r="Y136" s="443">
        <f t="shared" si="125"/>
        <v>0</v>
      </c>
      <c r="Z136" s="443">
        <f t="shared" si="125"/>
        <v>0</v>
      </c>
      <c r="AA136" s="443">
        <f t="shared" si="125"/>
        <v>-16000</v>
      </c>
      <c r="AB136" s="443">
        <f t="shared" si="125"/>
        <v>327476</v>
      </c>
      <c r="AC136" s="443">
        <f t="shared" si="125"/>
        <v>110686</v>
      </c>
      <c r="AD136" s="443">
        <f t="shared" si="125"/>
        <v>0</v>
      </c>
      <c r="AE136" s="443">
        <f t="shared" si="125"/>
        <v>110686</v>
      </c>
      <c r="AF136" s="443">
        <f t="shared" si="125"/>
        <v>3435</v>
      </c>
      <c r="AG136" s="443">
        <f t="shared" si="125"/>
        <v>0</v>
      </c>
      <c r="AH136" s="948">
        <f t="shared" si="125"/>
        <v>441597</v>
      </c>
      <c r="AI136" s="944">
        <f t="shared" si="125"/>
        <v>0</v>
      </c>
      <c r="AJ136" s="695">
        <f t="shared" si="125"/>
        <v>0</v>
      </c>
      <c r="AK136" s="695">
        <f t="shared" si="125"/>
        <v>0.17</v>
      </c>
      <c r="AL136" s="695">
        <f t="shared" si="125"/>
        <v>0</v>
      </c>
      <c r="AM136" s="695">
        <f t="shared" si="125"/>
        <v>0.56000000000000005</v>
      </c>
      <c r="AN136" s="695">
        <f t="shared" si="125"/>
        <v>0</v>
      </c>
      <c r="AO136" s="538">
        <f t="shared" si="125"/>
        <v>0.73000000000000009</v>
      </c>
      <c r="AP136" s="444">
        <f t="shared" si="125"/>
        <v>55180484</v>
      </c>
      <c r="AQ136" s="443">
        <f t="shared" si="125"/>
        <v>40921181</v>
      </c>
      <c r="AR136" s="490">
        <f t="shared" si="125"/>
        <v>14000</v>
      </c>
      <c r="AS136" s="443">
        <f t="shared" si="125"/>
        <v>13836090</v>
      </c>
      <c r="AT136" s="443">
        <f t="shared" si="125"/>
        <v>409213</v>
      </c>
      <c r="AU136" s="443">
        <f t="shared" si="125"/>
        <v>0</v>
      </c>
      <c r="AV136" s="538">
        <f t="shared" si="125"/>
        <v>60.520400000000009</v>
      </c>
      <c r="AW136" s="794">
        <f t="shared" si="125"/>
        <v>0</v>
      </c>
      <c r="AX136" s="791">
        <f t="shared" si="125"/>
        <v>0</v>
      </c>
      <c r="AY136" s="791">
        <f t="shared" si="125"/>
        <v>0</v>
      </c>
      <c r="AZ136" s="791">
        <f t="shared" si="125"/>
        <v>0</v>
      </c>
      <c r="BA136" s="791">
        <f t="shared" si="125"/>
        <v>0</v>
      </c>
      <c r="BB136" s="791">
        <f t="shared" si="125"/>
        <v>0</v>
      </c>
      <c r="BC136" s="788">
        <f t="shared" si="125"/>
        <v>0</v>
      </c>
    </row>
    <row r="137" spans="1:55" ht="14.1" customHeight="1" x14ac:dyDescent="0.2">
      <c r="A137" s="440">
        <v>37</v>
      </c>
      <c r="B137" s="452">
        <v>2470</v>
      </c>
      <c r="C137" s="453">
        <v>600080013</v>
      </c>
      <c r="D137" s="452">
        <v>72741554</v>
      </c>
      <c r="E137" s="451" t="s">
        <v>584</v>
      </c>
      <c r="F137" s="440">
        <v>3113</v>
      </c>
      <c r="G137" s="451" t="s">
        <v>278</v>
      </c>
      <c r="H137" s="436" t="s">
        <v>260</v>
      </c>
      <c r="I137" s="536">
        <v>39928233</v>
      </c>
      <c r="J137" s="14">
        <v>29501242</v>
      </c>
      <c r="K137" s="14">
        <v>120000</v>
      </c>
      <c r="L137" s="14">
        <v>10011979</v>
      </c>
      <c r="M137" s="14">
        <v>295012</v>
      </c>
      <c r="N137" s="14">
        <v>0</v>
      </c>
      <c r="O137" s="106">
        <v>35.435200000000002</v>
      </c>
      <c r="P137" s="579">
        <f t="shared" si="69"/>
        <v>20000</v>
      </c>
      <c r="Q137" s="434">
        <v>0</v>
      </c>
      <c r="R137" s="434">
        <v>0</v>
      </c>
      <c r="S137" s="434">
        <v>0</v>
      </c>
      <c r="T137" s="434">
        <v>0</v>
      </c>
      <c r="U137" s="434">
        <v>0</v>
      </c>
      <c r="V137" s="434">
        <v>0</v>
      </c>
      <c r="W137" s="434">
        <f t="shared" si="70"/>
        <v>20000</v>
      </c>
      <c r="X137" s="434">
        <v>-20000</v>
      </c>
      <c r="Y137" s="434">
        <v>0</v>
      </c>
      <c r="Z137" s="434">
        <v>0</v>
      </c>
      <c r="AA137" s="434">
        <f t="shared" si="71"/>
        <v>-20000</v>
      </c>
      <c r="AB137" s="434">
        <f t="shared" si="72"/>
        <v>0</v>
      </c>
      <c r="AC137" s="435">
        <f t="shared" si="73"/>
        <v>0</v>
      </c>
      <c r="AD137" s="434">
        <v>0</v>
      </c>
      <c r="AE137" s="434">
        <f t="shared" si="74"/>
        <v>0</v>
      </c>
      <c r="AF137" s="435">
        <f t="shared" si="75"/>
        <v>200</v>
      </c>
      <c r="AG137" s="14">
        <v>0</v>
      </c>
      <c r="AH137" s="905">
        <f t="shared" si="76"/>
        <v>200</v>
      </c>
      <c r="AI137" s="870">
        <v>0</v>
      </c>
      <c r="AJ137" s="433">
        <v>0</v>
      </c>
      <c r="AK137" s="433">
        <v>0</v>
      </c>
      <c r="AL137" s="433">
        <v>0</v>
      </c>
      <c r="AM137" s="433">
        <v>0</v>
      </c>
      <c r="AN137" s="433">
        <v>0</v>
      </c>
      <c r="AO137" s="535">
        <f t="shared" si="77"/>
        <v>0</v>
      </c>
      <c r="AP137" s="854">
        <f>I137+AH137</f>
        <v>39928433</v>
      </c>
      <c r="AQ137" s="434">
        <f>J137+W137</f>
        <v>29521242</v>
      </c>
      <c r="AR137" s="434">
        <f t="shared" ref="AR137:AR141" si="126">K137+AA137</f>
        <v>100000</v>
      </c>
      <c r="AS137" s="434">
        <f>L137+AE137</f>
        <v>10011979</v>
      </c>
      <c r="AT137" s="434">
        <f t="shared" ref="AT137:AU141" si="127">M137+AF137</f>
        <v>295212</v>
      </c>
      <c r="AU137" s="512">
        <f t="shared" si="127"/>
        <v>0</v>
      </c>
      <c r="AV137" s="535">
        <f>O137+AO137</f>
        <v>35.435200000000002</v>
      </c>
      <c r="AW137" s="517">
        <f t="shared" si="80"/>
        <v>0</v>
      </c>
      <c r="AX137" s="432">
        <v>0</v>
      </c>
      <c r="AY137" s="432">
        <v>0</v>
      </c>
      <c r="AZ137" s="432">
        <v>0</v>
      </c>
      <c r="BA137" s="432">
        <v>0</v>
      </c>
      <c r="BB137" s="432">
        <v>0</v>
      </c>
      <c r="BC137" s="985">
        <v>0</v>
      </c>
    </row>
    <row r="138" spans="1:55" ht="14.1" customHeight="1" x14ac:dyDescent="0.2">
      <c r="A138" s="440">
        <v>37</v>
      </c>
      <c r="B138" s="452">
        <v>2470</v>
      </c>
      <c r="C138" s="453">
        <v>600080013</v>
      </c>
      <c r="D138" s="452">
        <v>72741554</v>
      </c>
      <c r="E138" s="451" t="s">
        <v>584</v>
      </c>
      <c r="F138" s="440">
        <v>3113</v>
      </c>
      <c r="G138" s="451" t="s">
        <v>789</v>
      </c>
      <c r="H138" s="436" t="s">
        <v>260</v>
      </c>
      <c r="I138" s="536">
        <v>761065</v>
      </c>
      <c r="J138" s="14">
        <v>564588</v>
      </c>
      <c r="K138" s="14">
        <v>0</v>
      </c>
      <c r="L138" s="14">
        <v>190831</v>
      </c>
      <c r="M138" s="14">
        <v>5646</v>
      </c>
      <c r="N138" s="14">
        <v>0</v>
      </c>
      <c r="O138" s="106">
        <v>1</v>
      </c>
      <c r="P138" s="579">
        <f t="shared" si="69"/>
        <v>0</v>
      </c>
      <c r="Q138" s="434">
        <v>0</v>
      </c>
      <c r="R138" s="434">
        <v>0</v>
      </c>
      <c r="S138" s="434">
        <v>0</v>
      </c>
      <c r="T138" s="434">
        <v>0</v>
      </c>
      <c r="U138" s="434">
        <v>0</v>
      </c>
      <c r="V138" s="434">
        <v>0</v>
      </c>
      <c r="W138" s="434">
        <f t="shared" si="70"/>
        <v>0</v>
      </c>
      <c r="X138" s="434">
        <v>0</v>
      </c>
      <c r="Y138" s="434">
        <v>0</v>
      </c>
      <c r="Z138" s="434">
        <v>0</v>
      </c>
      <c r="AA138" s="434">
        <f t="shared" si="71"/>
        <v>0</v>
      </c>
      <c r="AB138" s="434">
        <f t="shared" si="72"/>
        <v>0</v>
      </c>
      <c r="AC138" s="435">
        <f t="shared" si="73"/>
        <v>0</v>
      </c>
      <c r="AD138" s="434">
        <v>0</v>
      </c>
      <c r="AE138" s="434">
        <f t="shared" si="74"/>
        <v>0</v>
      </c>
      <c r="AF138" s="435">
        <f t="shared" si="75"/>
        <v>0</v>
      </c>
      <c r="AG138" s="14">
        <v>0</v>
      </c>
      <c r="AH138" s="905">
        <f t="shared" si="76"/>
        <v>0</v>
      </c>
      <c r="AI138" s="870">
        <v>0</v>
      </c>
      <c r="AJ138" s="433">
        <v>0</v>
      </c>
      <c r="AK138" s="433">
        <v>0</v>
      </c>
      <c r="AL138" s="433">
        <v>0</v>
      </c>
      <c r="AM138" s="433">
        <v>0</v>
      </c>
      <c r="AN138" s="433">
        <v>0</v>
      </c>
      <c r="AO138" s="535">
        <f t="shared" si="77"/>
        <v>0</v>
      </c>
      <c r="AP138" s="854">
        <f>I138+AH138</f>
        <v>761065</v>
      </c>
      <c r="AQ138" s="434">
        <f>J138+W138</f>
        <v>564588</v>
      </c>
      <c r="AR138" s="434">
        <f t="shared" si="126"/>
        <v>0</v>
      </c>
      <c r="AS138" s="434">
        <f>L138+AE138</f>
        <v>190831</v>
      </c>
      <c r="AT138" s="434">
        <f t="shared" si="127"/>
        <v>5646</v>
      </c>
      <c r="AU138" s="512">
        <f t="shared" si="127"/>
        <v>0</v>
      </c>
      <c r="AV138" s="535">
        <f>O138+AO138</f>
        <v>1</v>
      </c>
      <c r="AW138" s="517">
        <f t="shared" si="80"/>
        <v>0</v>
      </c>
      <c r="AX138" s="432">
        <v>0</v>
      </c>
      <c r="AY138" s="432">
        <v>0</v>
      </c>
      <c r="AZ138" s="432">
        <v>0</v>
      </c>
      <c r="BA138" s="432">
        <v>0</v>
      </c>
      <c r="BB138" s="432">
        <v>0</v>
      </c>
      <c r="BC138" s="985">
        <v>0</v>
      </c>
    </row>
    <row r="139" spans="1:55" ht="14.1" customHeight="1" x14ac:dyDescent="0.2">
      <c r="A139" s="440">
        <v>37</v>
      </c>
      <c r="B139" s="452">
        <v>2470</v>
      </c>
      <c r="C139" s="453">
        <v>600080013</v>
      </c>
      <c r="D139" s="452">
        <v>72741554</v>
      </c>
      <c r="E139" s="451" t="s">
        <v>838</v>
      </c>
      <c r="F139" s="440">
        <v>3113</v>
      </c>
      <c r="G139" s="45" t="s">
        <v>828</v>
      </c>
      <c r="H139" s="55" t="s">
        <v>260</v>
      </c>
      <c r="I139" s="536">
        <v>0</v>
      </c>
      <c r="J139" s="432">
        <v>0</v>
      </c>
      <c r="K139" s="432">
        <v>0</v>
      </c>
      <c r="L139" s="14">
        <v>0</v>
      </c>
      <c r="M139" s="14">
        <v>0</v>
      </c>
      <c r="N139" s="14">
        <v>0</v>
      </c>
      <c r="O139" s="570">
        <v>0</v>
      </c>
      <c r="P139" s="579">
        <f t="shared" si="69"/>
        <v>0</v>
      </c>
      <c r="Q139" s="434">
        <v>0</v>
      </c>
      <c r="R139" s="434">
        <v>0</v>
      </c>
      <c r="S139" s="434">
        <v>0</v>
      </c>
      <c r="T139" s="434">
        <v>0</v>
      </c>
      <c r="U139" s="434">
        <v>235670</v>
      </c>
      <c r="V139" s="434">
        <v>0</v>
      </c>
      <c r="W139" s="434">
        <f t="shared" si="70"/>
        <v>235670</v>
      </c>
      <c r="X139" s="434">
        <v>0</v>
      </c>
      <c r="Y139" s="434">
        <v>0</v>
      </c>
      <c r="Z139" s="434">
        <v>0</v>
      </c>
      <c r="AA139" s="434">
        <f t="shared" si="71"/>
        <v>0</v>
      </c>
      <c r="AB139" s="434">
        <f t="shared" si="72"/>
        <v>235670</v>
      </c>
      <c r="AC139" s="435">
        <f t="shared" si="73"/>
        <v>79656</v>
      </c>
      <c r="AD139" s="434">
        <v>0</v>
      </c>
      <c r="AE139" s="434">
        <f t="shared" si="74"/>
        <v>79656</v>
      </c>
      <c r="AF139" s="435">
        <f t="shared" si="75"/>
        <v>2357</v>
      </c>
      <c r="AG139" s="14">
        <v>0</v>
      </c>
      <c r="AH139" s="905">
        <f t="shared" si="76"/>
        <v>317683</v>
      </c>
      <c r="AI139" s="870">
        <v>0</v>
      </c>
      <c r="AJ139" s="433">
        <v>0</v>
      </c>
      <c r="AK139" s="433">
        <v>0</v>
      </c>
      <c r="AL139" s="433">
        <v>0</v>
      </c>
      <c r="AM139" s="433">
        <v>0.56000000000000005</v>
      </c>
      <c r="AN139" s="433">
        <v>0</v>
      </c>
      <c r="AO139" s="535">
        <f t="shared" si="77"/>
        <v>0.56000000000000005</v>
      </c>
      <c r="AP139" s="854">
        <f>I139+AH139</f>
        <v>317683</v>
      </c>
      <c r="AQ139" s="434">
        <f>J139+W139</f>
        <v>235670</v>
      </c>
      <c r="AR139" s="434">
        <f t="shared" si="126"/>
        <v>0</v>
      </c>
      <c r="AS139" s="434">
        <f t="shared" ref="AS139" si="128">L139+AE139</f>
        <v>79656</v>
      </c>
      <c r="AT139" s="434">
        <f t="shared" si="127"/>
        <v>2357</v>
      </c>
      <c r="AU139" s="512">
        <f t="shared" si="127"/>
        <v>0</v>
      </c>
      <c r="AV139" s="535">
        <f>O139+AO139</f>
        <v>0.56000000000000005</v>
      </c>
      <c r="AW139" s="517">
        <f t="shared" si="80"/>
        <v>0</v>
      </c>
      <c r="AX139" s="432">
        <v>0</v>
      </c>
      <c r="AY139" s="432">
        <v>0</v>
      </c>
      <c r="AZ139" s="432">
        <v>0</v>
      </c>
      <c r="BA139" s="432">
        <v>0</v>
      </c>
      <c r="BB139" s="432">
        <v>0</v>
      </c>
      <c r="BC139" s="985">
        <v>0</v>
      </c>
    </row>
    <row r="140" spans="1:55" ht="14.1" customHeight="1" x14ac:dyDescent="0.2">
      <c r="A140" s="440">
        <v>37</v>
      </c>
      <c r="B140" s="452">
        <v>2470</v>
      </c>
      <c r="C140" s="453">
        <v>600080013</v>
      </c>
      <c r="D140" s="452">
        <v>72741554</v>
      </c>
      <c r="E140" s="451" t="s">
        <v>584</v>
      </c>
      <c r="F140" s="440">
        <v>3113</v>
      </c>
      <c r="G140" s="454" t="s">
        <v>276</v>
      </c>
      <c r="H140" s="436" t="s">
        <v>261</v>
      </c>
      <c r="I140" s="536">
        <v>2819441</v>
      </c>
      <c r="J140" s="432">
        <v>2091574</v>
      </c>
      <c r="K140" s="432">
        <v>0</v>
      </c>
      <c r="L140" s="14">
        <v>706952</v>
      </c>
      <c r="M140" s="14">
        <v>20915</v>
      </c>
      <c r="N140" s="14">
        <v>0</v>
      </c>
      <c r="O140" s="570">
        <v>5.45</v>
      </c>
      <c r="P140" s="579">
        <f t="shared" si="69"/>
        <v>0</v>
      </c>
      <c r="Q140" s="434">
        <v>0</v>
      </c>
      <c r="R140" s="434">
        <v>-38662</v>
      </c>
      <c r="S140" s="434">
        <v>0</v>
      </c>
      <c r="T140" s="434">
        <v>0</v>
      </c>
      <c r="U140" s="434">
        <v>0</v>
      </c>
      <c r="V140" s="434">
        <v>0</v>
      </c>
      <c r="W140" s="434">
        <f t="shared" si="70"/>
        <v>-38662</v>
      </c>
      <c r="X140" s="434">
        <v>0</v>
      </c>
      <c r="Y140" s="434">
        <v>0</v>
      </c>
      <c r="Z140" s="434">
        <v>0</v>
      </c>
      <c r="AA140" s="434">
        <f t="shared" si="71"/>
        <v>0</v>
      </c>
      <c r="AB140" s="434">
        <f t="shared" si="72"/>
        <v>-38662</v>
      </c>
      <c r="AC140" s="435">
        <f t="shared" si="73"/>
        <v>-13068</v>
      </c>
      <c r="AD140" s="434">
        <v>0</v>
      </c>
      <c r="AE140" s="434">
        <f t="shared" si="74"/>
        <v>-13068</v>
      </c>
      <c r="AF140" s="435">
        <f t="shared" si="75"/>
        <v>-387</v>
      </c>
      <c r="AG140" s="14">
        <v>0</v>
      </c>
      <c r="AH140" s="905">
        <f t="shared" si="76"/>
        <v>-52117</v>
      </c>
      <c r="AI140" s="870">
        <v>0</v>
      </c>
      <c r="AJ140" s="433">
        <v>-0.19</v>
      </c>
      <c r="AK140" s="433">
        <v>0</v>
      </c>
      <c r="AL140" s="433">
        <v>0</v>
      </c>
      <c r="AM140" s="433">
        <v>0</v>
      </c>
      <c r="AN140" s="433">
        <v>0</v>
      </c>
      <c r="AO140" s="535">
        <f t="shared" si="77"/>
        <v>-0.19</v>
      </c>
      <c r="AP140" s="854">
        <f>I140+AH140</f>
        <v>2767324</v>
      </c>
      <c r="AQ140" s="434">
        <f>J140+W140</f>
        <v>2052912</v>
      </c>
      <c r="AR140" s="434">
        <f t="shared" si="126"/>
        <v>0</v>
      </c>
      <c r="AS140" s="434">
        <f>L140+AE140</f>
        <v>693884</v>
      </c>
      <c r="AT140" s="434">
        <f t="shared" si="127"/>
        <v>20528</v>
      </c>
      <c r="AU140" s="512">
        <f t="shared" si="127"/>
        <v>0</v>
      </c>
      <c r="AV140" s="535">
        <f>O140+AO140</f>
        <v>5.26</v>
      </c>
      <c r="AW140" s="517">
        <f t="shared" si="80"/>
        <v>0</v>
      </c>
      <c r="AX140" s="432">
        <v>0</v>
      </c>
      <c r="AY140" s="432">
        <v>0</v>
      </c>
      <c r="AZ140" s="432">
        <v>0</v>
      </c>
      <c r="BA140" s="432">
        <v>0</v>
      </c>
      <c r="BB140" s="432">
        <v>0</v>
      </c>
      <c r="BC140" s="985">
        <v>0</v>
      </c>
    </row>
    <row r="141" spans="1:55" ht="14.1" customHeight="1" x14ac:dyDescent="0.2">
      <c r="A141" s="440">
        <v>37</v>
      </c>
      <c r="B141" s="452">
        <v>2470</v>
      </c>
      <c r="C141" s="453">
        <v>600080013</v>
      </c>
      <c r="D141" s="452">
        <v>72741554</v>
      </c>
      <c r="E141" s="451" t="s">
        <v>584</v>
      </c>
      <c r="F141" s="440">
        <v>3143</v>
      </c>
      <c r="G141" s="454" t="s">
        <v>785</v>
      </c>
      <c r="H141" s="436" t="s">
        <v>260</v>
      </c>
      <c r="I141" s="536">
        <v>7046710</v>
      </c>
      <c r="J141" s="14">
        <v>5148123</v>
      </c>
      <c r="K141" s="14">
        <v>80000</v>
      </c>
      <c r="L141" s="14">
        <v>1767106</v>
      </c>
      <c r="M141" s="14">
        <v>51481</v>
      </c>
      <c r="N141" s="14">
        <v>0</v>
      </c>
      <c r="O141" s="106">
        <v>9.7540999999999993</v>
      </c>
      <c r="P141" s="579">
        <f t="shared" si="69"/>
        <v>20000</v>
      </c>
      <c r="Q141" s="434">
        <v>0</v>
      </c>
      <c r="R141" s="434">
        <v>0</v>
      </c>
      <c r="S141" s="434">
        <v>0</v>
      </c>
      <c r="T141" s="434">
        <v>0</v>
      </c>
      <c r="U141" s="434">
        <v>0</v>
      </c>
      <c r="V141" s="434">
        <v>0</v>
      </c>
      <c r="W141" s="434">
        <f t="shared" si="70"/>
        <v>20000</v>
      </c>
      <c r="X141" s="434">
        <v>-20000</v>
      </c>
      <c r="Y141" s="434">
        <v>0</v>
      </c>
      <c r="Z141" s="434">
        <v>0</v>
      </c>
      <c r="AA141" s="434">
        <f t="shared" si="71"/>
        <v>-20000</v>
      </c>
      <c r="AB141" s="434">
        <f t="shared" si="72"/>
        <v>0</v>
      </c>
      <c r="AC141" s="435">
        <f t="shared" si="73"/>
        <v>0</v>
      </c>
      <c r="AD141" s="434">
        <v>0</v>
      </c>
      <c r="AE141" s="434">
        <f t="shared" si="74"/>
        <v>0</v>
      </c>
      <c r="AF141" s="435">
        <f t="shared" si="75"/>
        <v>200</v>
      </c>
      <c r="AG141" s="14">
        <v>0</v>
      </c>
      <c r="AH141" s="905">
        <f t="shared" si="76"/>
        <v>200</v>
      </c>
      <c r="AI141" s="870">
        <v>0.09</v>
      </c>
      <c r="AJ141" s="433">
        <v>0</v>
      </c>
      <c r="AK141" s="433">
        <v>0</v>
      </c>
      <c r="AL141" s="433">
        <v>0</v>
      </c>
      <c r="AM141" s="433">
        <v>0</v>
      </c>
      <c r="AN141" s="433">
        <v>0</v>
      </c>
      <c r="AO141" s="535">
        <f t="shared" si="77"/>
        <v>0.09</v>
      </c>
      <c r="AP141" s="854">
        <f>I141+AH141</f>
        <v>7046910</v>
      </c>
      <c r="AQ141" s="434">
        <f>J141+W141</f>
        <v>5168123</v>
      </c>
      <c r="AR141" s="434">
        <f t="shared" si="126"/>
        <v>60000</v>
      </c>
      <c r="AS141" s="434">
        <f>L141+AE141</f>
        <v>1767106</v>
      </c>
      <c r="AT141" s="434">
        <f t="shared" si="127"/>
        <v>51681</v>
      </c>
      <c r="AU141" s="512">
        <f t="shared" si="127"/>
        <v>0</v>
      </c>
      <c r="AV141" s="535">
        <f>O141+AO141</f>
        <v>9.8440999999999992</v>
      </c>
      <c r="AW141" s="517">
        <f t="shared" si="80"/>
        <v>0</v>
      </c>
      <c r="AX141" s="432">
        <v>0</v>
      </c>
      <c r="AY141" s="432">
        <v>0</v>
      </c>
      <c r="AZ141" s="432">
        <v>0</v>
      </c>
      <c r="BA141" s="432">
        <v>0</v>
      </c>
      <c r="BB141" s="432">
        <v>0</v>
      </c>
      <c r="BC141" s="985">
        <v>0</v>
      </c>
    </row>
    <row r="142" spans="1:55" ht="14.1" customHeight="1" x14ac:dyDescent="0.2">
      <c r="A142" s="450">
        <v>37</v>
      </c>
      <c r="B142" s="448">
        <v>2470</v>
      </c>
      <c r="C142" s="449">
        <v>600080013</v>
      </c>
      <c r="D142" s="448">
        <v>72741554</v>
      </c>
      <c r="E142" s="446" t="s">
        <v>585</v>
      </c>
      <c r="F142" s="450"/>
      <c r="G142" s="446"/>
      <c r="H142" s="445"/>
      <c r="I142" s="537">
        <v>50555449</v>
      </c>
      <c r="J142" s="444">
        <v>37305527</v>
      </c>
      <c r="K142" s="444">
        <v>200000</v>
      </c>
      <c r="L142" s="444">
        <v>12676868</v>
      </c>
      <c r="M142" s="444">
        <v>373054</v>
      </c>
      <c r="N142" s="444">
        <v>0</v>
      </c>
      <c r="O142" s="642">
        <v>51.639300000000006</v>
      </c>
      <c r="P142" s="537">
        <f t="shared" ref="P142:BC142" si="129">SUM(P137:P141)</f>
        <v>40000</v>
      </c>
      <c r="Q142" s="443">
        <f t="shared" si="129"/>
        <v>0</v>
      </c>
      <c r="R142" s="443">
        <f t="shared" si="129"/>
        <v>-38662</v>
      </c>
      <c r="S142" s="443">
        <f t="shared" si="129"/>
        <v>0</v>
      </c>
      <c r="T142" s="443">
        <f t="shared" si="129"/>
        <v>0</v>
      </c>
      <c r="U142" s="443">
        <f t="shared" si="129"/>
        <v>235670</v>
      </c>
      <c r="V142" s="443">
        <f t="shared" si="129"/>
        <v>0</v>
      </c>
      <c r="W142" s="443">
        <f t="shared" si="129"/>
        <v>237008</v>
      </c>
      <c r="X142" s="443">
        <f t="shared" si="129"/>
        <v>-40000</v>
      </c>
      <c r="Y142" s="443">
        <f t="shared" si="129"/>
        <v>0</v>
      </c>
      <c r="Z142" s="443">
        <f t="shared" si="129"/>
        <v>0</v>
      </c>
      <c r="AA142" s="443">
        <f t="shared" si="129"/>
        <v>-40000</v>
      </c>
      <c r="AB142" s="443">
        <f t="shared" si="129"/>
        <v>197008</v>
      </c>
      <c r="AC142" s="443">
        <f t="shared" si="129"/>
        <v>66588</v>
      </c>
      <c r="AD142" s="443">
        <f t="shared" si="129"/>
        <v>0</v>
      </c>
      <c r="AE142" s="443">
        <f t="shared" si="129"/>
        <v>66588</v>
      </c>
      <c r="AF142" s="443">
        <f t="shared" si="129"/>
        <v>2370</v>
      </c>
      <c r="AG142" s="443">
        <f t="shared" si="129"/>
        <v>0</v>
      </c>
      <c r="AH142" s="948">
        <f t="shared" si="129"/>
        <v>265966</v>
      </c>
      <c r="AI142" s="944">
        <f t="shared" si="129"/>
        <v>0.09</v>
      </c>
      <c r="AJ142" s="695">
        <f t="shared" si="129"/>
        <v>-0.19</v>
      </c>
      <c r="AK142" s="695">
        <f t="shared" si="129"/>
        <v>0</v>
      </c>
      <c r="AL142" s="695">
        <f t="shared" si="129"/>
        <v>0</v>
      </c>
      <c r="AM142" s="695">
        <f t="shared" si="129"/>
        <v>0.56000000000000005</v>
      </c>
      <c r="AN142" s="695">
        <f t="shared" si="129"/>
        <v>0</v>
      </c>
      <c r="AO142" s="538">
        <f t="shared" si="129"/>
        <v>0.46000000000000008</v>
      </c>
      <c r="AP142" s="444">
        <f t="shared" si="129"/>
        <v>50821415</v>
      </c>
      <c r="AQ142" s="443">
        <f t="shared" si="129"/>
        <v>37542535</v>
      </c>
      <c r="AR142" s="490">
        <f t="shared" si="129"/>
        <v>160000</v>
      </c>
      <c r="AS142" s="443">
        <f t="shared" si="129"/>
        <v>12743456</v>
      </c>
      <c r="AT142" s="443">
        <f t="shared" si="129"/>
        <v>375424</v>
      </c>
      <c r="AU142" s="443">
        <f t="shared" si="129"/>
        <v>0</v>
      </c>
      <c r="AV142" s="538">
        <f t="shared" si="129"/>
        <v>52.099299999999999</v>
      </c>
      <c r="AW142" s="794">
        <f t="shared" si="129"/>
        <v>0</v>
      </c>
      <c r="AX142" s="791">
        <f t="shared" si="129"/>
        <v>0</v>
      </c>
      <c r="AY142" s="791">
        <f t="shared" si="129"/>
        <v>0</v>
      </c>
      <c r="AZ142" s="791">
        <f t="shared" si="129"/>
        <v>0</v>
      </c>
      <c r="BA142" s="791">
        <f t="shared" si="129"/>
        <v>0</v>
      </c>
      <c r="BB142" s="791">
        <f t="shared" si="129"/>
        <v>0</v>
      </c>
      <c r="BC142" s="788">
        <f t="shared" si="129"/>
        <v>0</v>
      </c>
    </row>
    <row r="143" spans="1:55" ht="14.1" customHeight="1" x14ac:dyDescent="0.2">
      <c r="A143" s="440">
        <v>38</v>
      </c>
      <c r="B143" s="452">
        <v>2307</v>
      </c>
      <c r="C143" s="453">
        <v>600079911</v>
      </c>
      <c r="D143" s="452">
        <v>72743212</v>
      </c>
      <c r="E143" s="451" t="s">
        <v>586</v>
      </c>
      <c r="F143" s="440">
        <v>3113</v>
      </c>
      <c r="G143" s="451" t="s">
        <v>278</v>
      </c>
      <c r="H143" s="436" t="s">
        <v>260</v>
      </c>
      <c r="I143" s="536">
        <v>41045427</v>
      </c>
      <c r="J143" s="14">
        <v>30399501</v>
      </c>
      <c r="K143" s="14">
        <v>50000</v>
      </c>
      <c r="L143" s="14">
        <v>10291931</v>
      </c>
      <c r="M143" s="14">
        <v>303995</v>
      </c>
      <c r="N143" s="14">
        <v>0</v>
      </c>
      <c r="O143" s="106">
        <v>40.4998</v>
      </c>
      <c r="P143" s="579">
        <f t="shared" si="69"/>
        <v>0</v>
      </c>
      <c r="Q143" s="434">
        <v>0</v>
      </c>
      <c r="R143" s="434">
        <v>0</v>
      </c>
      <c r="S143" s="434">
        <v>0</v>
      </c>
      <c r="T143" s="434">
        <v>0</v>
      </c>
      <c r="U143" s="434">
        <v>0</v>
      </c>
      <c r="V143" s="434">
        <v>0</v>
      </c>
      <c r="W143" s="434">
        <f t="shared" si="70"/>
        <v>0</v>
      </c>
      <c r="X143" s="434">
        <v>0</v>
      </c>
      <c r="Y143" s="434">
        <v>0</v>
      </c>
      <c r="Z143" s="434">
        <v>0</v>
      </c>
      <c r="AA143" s="434">
        <f t="shared" si="71"/>
        <v>0</v>
      </c>
      <c r="AB143" s="434">
        <f t="shared" si="72"/>
        <v>0</v>
      </c>
      <c r="AC143" s="435">
        <f t="shared" si="73"/>
        <v>0</v>
      </c>
      <c r="AD143" s="434">
        <v>0</v>
      </c>
      <c r="AE143" s="434">
        <f t="shared" si="74"/>
        <v>0</v>
      </c>
      <c r="AF143" s="435">
        <f t="shared" si="75"/>
        <v>0</v>
      </c>
      <c r="AG143" s="14">
        <v>0</v>
      </c>
      <c r="AH143" s="905">
        <f t="shared" ref="AH143:AH205" si="130">AB143+AE143+AF143+AG143</f>
        <v>0</v>
      </c>
      <c r="AI143" s="870">
        <v>0</v>
      </c>
      <c r="AJ143" s="433">
        <v>0</v>
      </c>
      <c r="AK143" s="433">
        <v>0</v>
      </c>
      <c r="AL143" s="433">
        <v>0</v>
      </c>
      <c r="AM143" s="433">
        <v>0</v>
      </c>
      <c r="AN143" s="433">
        <v>0</v>
      </c>
      <c r="AO143" s="535">
        <f t="shared" si="77"/>
        <v>0</v>
      </c>
      <c r="AP143" s="854">
        <f t="shared" ref="AP143:AP148" si="131">I143+AH143</f>
        <v>41045427</v>
      </c>
      <c r="AQ143" s="434">
        <f t="shared" ref="AQ143:AQ148" si="132">J143+W143</f>
        <v>30399501</v>
      </c>
      <c r="AR143" s="434">
        <f t="shared" ref="AR143:AR148" si="133">K143+AA143</f>
        <v>50000</v>
      </c>
      <c r="AS143" s="434">
        <f>L143+AE143</f>
        <v>10291931</v>
      </c>
      <c r="AT143" s="434">
        <f t="shared" ref="AT143:AU148" si="134">M143+AF143</f>
        <v>303995</v>
      </c>
      <c r="AU143" s="512">
        <f t="shared" si="134"/>
        <v>0</v>
      </c>
      <c r="AV143" s="535">
        <f t="shared" ref="AV143:AV148" si="135">O143+AO143</f>
        <v>40.4998</v>
      </c>
      <c r="AW143" s="517">
        <f t="shared" si="80"/>
        <v>0</v>
      </c>
      <c r="AX143" s="432">
        <v>0</v>
      </c>
      <c r="AY143" s="432">
        <v>0</v>
      </c>
      <c r="AZ143" s="432">
        <v>0</v>
      </c>
      <c r="BA143" s="432">
        <v>0</v>
      </c>
      <c r="BB143" s="432">
        <v>0</v>
      </c>
      <c r="BC143" s="985">
        <v>0</v>
      </c>
    </row>
    <row r="144" spans="1:55" ht="14.1" customHeight="1" x14ac:dyDescent="0.2">
      <c r="A144" s="440">
        <v>38</v>
      </c>
      <c r="B144" s="452">
        <v>2307</v>
      </c>
      <c r="C144" s="453">
        <v>600079911</v>
      </c>
      <c r="D144" s="452">
        <v>72743212</v>
      </c>
      <c r="E144" s="451" t="s">
        <v>586</v>
      </c>
      <c r="F144" s="440">
        <v>3113</v>
      </c>
      <c r="G144" s="451" t="s">
        <v>789</v>
      </c>
      <c r="H144" s="436" t="s">
        <v>260</v>
      </c>
      <c r="I144" s="536">
        <v>276991</v>
      </c>
      <c r="J144" s="14">
        <v>205483</v>
      </c>
      <c r="K144" s="14">
        <v>0</v>
      </c>
      <c r="L144" s="14">
        <v>69453</v>
      </c>
      <c r="M144" s="14">
        <v>2055</v>
      </c>
      <c r="N144" s="14">
        <v>0</v>
      </c>
      <c r="O144" s="106">
        <v>0.4</v>
      </c>
      <c r="P144" s="579">
        <f t="shared" si="69"/>
        <v>0</v>
      </c>
      <c r="Q144" s="434">
        <v>0</v>
      </c>
      <c r="R144" s="434">
        <v>0</v>
      </c>
      <c r="S144" s="434">
        <v>0</v>
      </c>
      <c r="T144" s="434">
        <v>0</v>
      </c>
      <c r="U144" s="434">
        <v>0</v>
      </c>
      <c r="V144" s="434">
        <v>0</v>
      </c>
      <c r="W144" s="434">
        <f t="shared" si="70"/>
        <v>0</v>
      </c>
      <c r="X144" s="434">
        <v>0</v>
      </c>
      <c r="Y144" s="434">
        <v>0</v>
      </c>
      <c r="Z144" s="434">
        <v>0</v>
      </c>
      <c r="AA144" s="434">
        <f t="shared" si="71"/>
        <v>0</v>
      </c>
      <c r="AB144" s="434">
        <f t="shared" si="72"/>
        <v>0</v>
      </c>
      <c r="AC144" s="435">
        <f t="shared" si="73"/>
        <v>0</v>
      </c>
      <c r="AD144" s="434">
        <v>0</v>
      </c>
      <c r="AE144" s="434">
        <f t="shared" si="74"/>
        <v>0</v>
      </c>
      <c r="AF144" s="435">
        <f t="shared" si="75"/>
        <v>0</v>
      </c>
      <c r="AG144" s="14">
        <v>0</v>
      </c>
      <c r="AH144" s="905">
        <f t="shared" si="130"/>
        <v>0</v>
      </c>
      <c r="AI144" s="870">
        <v>0</v>
      </c>
      <c r="AJ144" s="433">
        <v>0</v>
      </c>
      <c r="AK144" s="433">
        <v>0</v>
      </c>
      <c r="AL144" s="433">
        <v>0</v>
      </c>
      <c r="AM144" s="433">
        <v>0</v>
      </c>
      <c r="AN144" s="433">
        <v>0</v>
      </c>
      <c r="AO144" s="535">
        <f t="shared" si="77"/>
        <v>0</v>
      </c>
      <c r="AP144" s="854">
        <f t="shared" si="131"/>
        <v>276991</v>
      </c>
      <c r="AQ144" s="434">
        <f t="shared" si="132"/>
        <v>205483</v>
      </c>
      <c r="AR144" s="434">
        <f t="shared" si="133"/>
        <v>0</v>
      </c>
      <c r="AS144" s="434">
        <f>L144+AE144</f>
        <v>69453</v>
      </c>
      <c r="AT144" s="434">
        <f t="shared" si="134"/>
        <v>2055</v>
      </c>
      <c r="AU144" s="512">
        <f t="shared" si="134"/>
        <v>0</v>
      </c>
      <c r="AV144" s="535">
        <f t="shared" si="135"/>
        <v>0.4</v>
      </c>
      <c r="AW144" s="517">
        <f t="shared" si="80"/>
        <v>0</v>
      </c>
      <c r="AX144" s="432">
        <v>0</v>
      </c>
      <c r="AY144" s="432">
        <v>0</v>
      </c>
      <c r="AZ144" s="432">
        <v>0</v>
      </c>
      <c r="BA144" s="432">
        <v>0</v>
      </c>
      <c r="BB144" s="432">
        <v>0</v>
      </c>
      <c r="BC144" s="985">
        <v>0</v>
      </c>
    </row>
    <row r="145" spans="1:55" ht="14.1" customHeight="1" x14ac:dyDescent="0.2">
      <c r="A145" s="440">
        <v>38</v>
      </c>
      <c r="B145" s="452">
        <v>2307</v>
      </c>
      <c r="C145" s="453">
        <v>600079911</v>
      </c>
      <c r="D145" s="452">
        <v>72743212</v>
      </c>
      <c r="E145" s="451" t="s">
        <v>839</v>
      </c>
      <c r="F145" s="440">
        <v>3113</v>
      </c>
      <c r="G145" s="45" t="s">
        <v>828</v>
      </c>
      <c r="H145" s="55" t="s">
        <v>260</v>
      </c>
      <c r="I145" s="536">
        <v>0</v>
      </c>
      <c r="J145" s="432">
        <v>0</v>
      </c>
      <c r="K145" s="432">
        <v>0</v>
      </c>
      <c r="L145" s="14">
        <v>0</v>
      </c>
      <c r="M145" s="14">
        <v>0</v>
      </c>
      <c r="N145" s="14">
        <v>0</v>
      </c>
      <c r="O145" s="570">
        <v>0</v>
      </c>
      <c r="P145" s="579">
        <f t="shared" si="69"/>
        <v>0</v>
      </c>
      <c r="Q145" s="434">
        <v>0</v>
      </c>
      <c r="R145" s="434">
        <v>0</v>
      </c>
      <c r="S145" s="434">
        <v>0</v>
      </c>
      <c r="T145" s="434">
        <v>0</v>
      </c>
      <c r="U145" s="434">
        <v>235670</v>
      </c>
      <c r="V145" s="434">
        <v>0</v>
      </c>
      <c r="W145" s="434">
        <f t="shared" si="70"/>
        <v>235670</v>
      </c>
      <c r="X145" s="434">
        <v>0</v>
      </c>
      <c r="Y145" s="434">
        <v>0</v>
      </c>
      <c r="Z145" s="434">
        <v>0</v>
      </c>
      <c r="AA145" s="434">
        <f t="shared" si="71"/>
        <v>0</v>
      </c>
      <c r="AB145" s="434">
        <f t="shared" si="72"/>
        <v>235670</v>
      </c>
      <c r="AC145" s="435">
        <f t="shared" si="73"/>
        <v>79656</v>
      </c>
      <c r="AD145" s="434">
        <v>0</v>
      </c>
      <c r="AE145" s="434">
        <f t="shared" si="74"/>
        <v>79656</v>
      </c>
      <c r="AF145" s="435">
        <f t="shared" si="75"/>
        <v>2357</v>
      </c>
      <c r="AG145" s="14">
        <v>0</v>
      </c>
      <c r="AH145" s="905">
        <f t="shared" si="130"/>
        <v>317683</v>
      </c>
      <c r="AI145" s="870">
        <v>0</v>
      </c>
      <c r="AJ145" s="433">
        <v>0</v>
      </c>
      <c r="AK145" s="433">
        <v>0</v>
      </c>
      <c r="AL145" s="433">
        <v>0</v>
      </c>
      <c r="AM145" s="433">
        <v>0.56000000000000005</v>
      </c>
      <c r="AN145" s="433">
        <v>0</v>
      </c>
      <c r="AO145" s="535">
        <f t="shared" si="77"/>
        <v>0.56000000000000005</v>
      </c>
      <c r="AP145" s="854">
        <f t="shared" si="131"/>
        <v>317683</v>
      </c>
      <c r="AQ145" s="434">
        <f t="shared" si="132"/>
        <v>235670</v>
      </c>
      <c r="AR145" s="434">
        <f t="shared" si="133"/>
        <v>0</v>
      </c>
      <c r="AS145" s="434">
        <f t="shared" ref="AS145" si="136">L145+AE145</f>
        <v>79656</v>
      </c>
      <c r="AT145" s="434">
        <f t="shared" si="134"/>
        <v>2357</v>
      </c>
      <c r="AU145" s="512">
        <f t="shared" si="134"/>
        <v>0</v>
      </c>
      <c r="AV145" s="535">
        <f t="shared" si="135"/>
        <v>0.56000000000000005</v>
      </c>
      <c r="AW145" s="517">
        <f t="shared" si="80"/>
        <v>0</v>
      </c>
      <c r="AX145" s="432">
        <v>0</v>
      </c>
      <c r="AY145" s="432">
        <v>0</v>
      </c>
      <c r="AZ145" s="432">
        <v>0</v>
      </c>
      <c r="BA145" s="432">
        <v>0</v>
      </c>
      <c r="BB145" s="432">
        <v>0</v>
      </c>
      <c r="BC145" s="985">
        <v>0</v>
      </c>
    </row>
    <row r="146" spans="1:55" ht="14.1" customHeight="1" x14ac:dyDescent="0.2">
      <c r="A146" s="440">
        <v>38</v>
      </c>
      <c r="B146" s="452">
        <v>2307</v>
      </c>
      <c r="C146" s="453">
        <v>600079911</v>
      </c>
      <c r="D146" s="452">
        <v>72743212</v>
      </c>
      <c r="E146" s="451" t="s">
        <v>586</v>
      </c>
      <c r="F146" s="440">
        <v>3113</v>
      </c>
      <c r="G146" s="454" t="s">
        <v>276</v>
      </c>
      <c r="H146" s="436" t="s">
        <v>261</v>
      </c>
      <c r="I146" s="536">
        <v>2008325</v>
      </c>
      <c r="J146" s="432">
        <v>1489855</v>
      </c>
      <c r="K146" s="432">
        <v>0</v>
      </c>
      <c r="L146" s="14">
        <v>503571</v>
      </c>
      <c r="M146" s="14">
        <v>14899</v>
      </c>
      <c r="N146" s="14">
        <v>0</v>
      </c>
      <c r="O146" s="570">
        <v>3.9200000000000004</v>
      </c>
      <c r="P146" s="579">
        <f t="shared" si="69"/>
        <v>0</v>
      </c>
      <c r="Q146" s="434">
        <v>0</v>
      </c>
      <c r="R146" s="434">
        <v>202102</v>
      </c>
      <c r="S146" s="434">
        <v>0</v>
      </c>
      <c r="T146" s="434">
        <v>0</v>
      </c>
      <c r="U146" s="434">
        <v>0</v>
      </c>
      <c r="V146" s="434">
        <v>0</v>
      </c>
      <c r="W146" s="434">
        <f t="shared" si="70"/>
        <v>202102</v>
      </c>
      <c r="X146" s="434">
        <v>0</v>
      </c>
      <c r="Y146" s="434">
        <v>0</v>
      </c>
      <c r="Z146" s="434">
        <v>0</v>
      </c>
      <c r="AA146" s="434">
        <f t="shared" si="71"/>
        <v>0</v>
      </c>
      <c r="AB146" s="434">
        <f t="shared" si="72"/>
        <v>202102</v>
      </c>
      <c r="AC146" s="435">
        <f t="shared" si="73"/>
        <v>68310</v>
      </c>
      <c r="AD146" s="434">
        <v>0</v>
      </c>
      <c r="AE146" s="434">
        <f t="shared" si="74"/>
        <v>68310</v>
      </c>
      <c r="AF146" s="435">
        <f t="shared" si="75"/>
        <v>2021</v>
      </c>
      <c r="AG146" s="14">
        <v>0</v>
      </c>
      <c r="AH146" s="905">
        <f t="shared" si="130"/>
        <v>272433</v>
      </c>
      <c r="AI146" s="870">
        <v>0</v>
      </c>
      <c r="AJ146" s="433">
        <v>0.51</v>
      </c>
      <c r="AK146" s="433">
        <v>0</v>
      </c>
      <c r="AL146" s="433">
        <v>0</v>
      </c>
      <c r="AM146" s="433">
        <v>0</v>
      </c>
      <c r="AN146" s="433">
        <v>0</v>
      </c>
      <c r="AO146" s="535">
        <f t="shared" si="77"/>
        <v>0.51</v>
      </c>
      <c r="AP146" s="854">
        <f t="shared" si="131"/>
        <v>2280758</v>
      </c>
      <c r="AQ146" s="434">
        <f t="shared" si="132"/>
        <v>1691957</v>
      </c>
      <c r="AR146" s="434">
        <f t="shared" si="133"/>
        <v>0</v>
      </c>
      <c r="AS146" s="434">
        <f>L146+AE146</f>
        <v>571881</v>
      </c>
      <c r="AT146" s="434">
        <f t="shared" si="134"/>
        <v>16920</v>
      </c>
      <c r="AU146" s="512">
        <f t="shared" si="134"/>
        <v>0</v>
      </c>
      <c r="AV146" s="535">
        <f t="shared" si="135"/>
        <v>4.4300000000000006</v>
      </c>
      <c r="AW146" s="517">
        <f t="shared" si="80"/>
        <v>0</v>
      </c>
      <c r="AX146" s="432">
        <v>0</v>
      </c>
      <c r="AY146" s="432">
        <v>0</v>
      </c>
      <c r="AZ146" s="432">
        <v>0</v>
      </c>
      <c r="BA146" s="432">
        <v>0</v>
      </c>
      <c r="BB146" s="432">
        <v>0</v>
      </c>
      <c r="BC146" s="985">
        <v>0</v>
      </c>
    </row>
    <row r="147" spans="1:55" ht="14.1" customHeight="1" x14ac:dyDescent="0.2">
      <c r="A147" s="440">
        <v>38</v>
      </c>
      <c r="B147" s="452">
        <v>2307</v>
      </c>
      <c r="C147" s="453">
        <v>600079911</v>
      </c>
      <c r="D147" s="452">
        <v>72743212</v>
      </c>
      <c r="E147" s="451" t="s">
        <v>586</v>
      </c>
      <c r="F147" s="440">
        <v>3143</v>
      </c>
      <c r="G147" s="454" t="s">
        <v>785</v>
      </c>
      <c r="H147" s="436" t="s">
        <v>260</v>
      </c>
      <c r="I147" s="536">
        <v>4092771</v>
      </c>
      <c r="J147" s="14">
        <v>3036180</v>
      </c>
      <c r="K147" s="14">
        <v>0</v>
      </c>
      <c r="L147" s="14">
        <v>1026229</v>
      </c>
      <c r="M147" s="14">
        <v>30362</v>
      </c>
      <c r="N147" s="14">
        <v>0</v>
      </c>
      <c r="O147" s="106">
        <v>5.4463999999999997</v>
      </c>
      <c r="P147" s="579">
        <f t="shared" si="69"/>
        <v>0</v>
      </c>
      <c r="Q147" s="434">
        <v>0</v>
      </c>
      <c r="R147" s="434">
        <v>0</v>
      </c>
      <c r="S147" s="434">
        <v>0</v>
      </c>
      <c r="T147" s="434">
        <v>0</v>
      </c>
      <c r="U147" s="434">
        <v>0</v>
      </c>
      <c r="V147" s="434">
        <v>0</v>
      </c>
      <c r="W147" s="434">
        <f t="shared" si="70"/>
        <v>0</v>
      </c>
      <c r="X147" s="434">
        <v>0</v>
      </c>
      <c r="Y147" s="434">
        <v>0</v>
      </c>
      <c r="Z147" s="434">
        <v>0</v>
      </c>
      <c r="AA147" s="434">
        <f t="shared" si="71"/>
        <v>0</v>
      </c>
      <c r="AB147" s="434">
        <f t="shared" si="72"/>
        <v>0</v>
      </c>
      <c r="AC147" s="435">
        <f t="shared" si="73"/>
        <v>0</v>
      </c>
      <c r="AD147" s="434">
        <v>0</v>
      </c>
      <c r="AE147" s="434">
        <f t="shared" si="74"/>
        <v>0</v>
      </c>
      <c r="AF147" s="435">
        <f t="shared" si="75"/>
        <v>0</v>
      </c>
      <c r="AG147" s="14">
        <v>0</v>
      </c>
      <c r="AH147" s="905">
        <f t="shared" si="130"/>
        <v>0</v>
      </c>
      <c r="AI147" s="870">
        <v>0</v>
      </c>
      <c r="AJ147" s="433">
        <v>0</v>
      </c>
      <c r="AK147" s="433">
        <v>0</v>
      </c>
      <c r="AL147" s="433">
        <v>0</v>
      </c>
      <c r="AM147" s="433">
        <v>0</v>
      </c>
      <c r="AN147" s="433">
        <v>0</v>
      </c>
      <c r="AO147" s="535">
        <f t="shared" si="77"/>
        <v>0</v>
      </c>
      <c r="AP147" s="854">
        <f t="shared" si="131"/>
        <v>4092771</v>
      </c>
      <c r="AQ147" s="434">
        <f t="shared" si="132"/>
        <v>3036180</v>
      </c>
      <c r="AR147" s="434">
        <f t="shared" si="133"/>
        <v>0</v>
      </c>
      <c r="AS147" s="434">
        <f>L147+AE147</f>
        <v>1026229</v>
      </c>
      <c r="AT147" s="434">
        <f t="shared" si="134"/>
        <v>30362</v>
      </c>
      <c r="AU147" s="512">
        <f t="shared" si="134"/>
        <v>0</v>
      </c>
      <c r="AV147" s="535">
        <f t="shared" si="135"/>
        <v>5.4463999999999997</v>
      </c>
      <c r="AW147" s="517">
        <f t="shared" si="80"/>
        <v>0</v>
      </c>
      <c r="AX147" s="432">
        <v>0</v>
      </c>
      <c r="AY147" s="432">
        <v>0</v>
      </c>
      <c r="AZ147" s="432">
        <v>0</v>
      </c>
      <c r="BA147" s="432">
        <v>0</v>
      </c>
      <c r="BB147" s="432">
        <v>0</v>
      </c>
      <c r="BC147" s="985">
        <v>0</v>
      </c>
    </row>
    <row r="148" spans="1:55" ht="14.1" customHeight="1" x14ac:dyDescent="0.2">
      <c r="A148" s="440">
        <v>38</v>
      </c>
      <c r="B148" s="452">
        <v>2307</v>
      </c>
      <c r="C148" s="453">
        <v>600079911</v>
      </c>
      <c r="D148" s="452">
        <v>72743212</v>
      </c>
      <c r="E148" s="451" t="s">
        <v>586</v>
      </c>
      <c r="F148" s="440">
        <v>3143</v>
      </c>
      <c r="G148" s="454" t="s">
        <v>280</v>
      </c>
      <c r="H148" s="436" t="s">
        <v>261</v>
      </c>
      <c r="I148" s="536">
        <v>402562</v>
      </c>
      <c r="J148" s="432">
        <v>298637</v>
      </c>
      <c r="K148" s="432">
        <v>0</v>
      </c>
      <c r="L148" s="14">
        <v>100939</v>
      </c>
      <c r="M148" s="14">
        <v>2986</v>
      </c>
      <c r="N148" s="14">
        <v>0</v>
      </c>
      <c r="O148" s="570">
        <v>0.55000000000000004</v>
      </c>
      <c r="P148" s="579">
        <f t="shared" si="69"/>
        <v>0</v>
      </c>
      <c r="Q148" s="434">
        <v>0</v>
      </c>
      <c r="R148" s="434">
        <v>0</v>
      </c>
      <c r="S148" s="434">
        <v>0</v>
      </c>
      <c r="T148" s="434">
        <v>0</v>
      </c>
      <c r="U148" s="434">
        <v>0</v>
      </c>
      <c r="V148" s="434">
        <v>0</v>
      </c>
      <c r="W148" s="434">
        <f t="shared" si="70"/>
        <v>0</v>
      </c>
      <c r="X148" s="434">
        <v>0</v>
      </c>
      <c r="Y148" s="434">
        <v>0</v>
      </c>
      <c r="Z148" s="434">
        <v>0</v>
      </c>
      <c r="AA148" s="434">
        <f t="shared" si="71"/>
        <v>0</v>
      </c>
      <c r="AB148" s="434">
        <f t="shared" si="72"/>
        <v>0</v>
      </c>
      <c r="AC148" s="435">
        <f t="shared" si="73"/>
        <v>0</v>
      </c>
      <c r="AD148" s="434">
        <v>0</v>
      </c>
      <c r="AE148" s="434">
        <f t="shared" si="74"/>
        <v>0</v>
      </c>
      <c r="AF148" s="435">
        <f t="shared" si="75"/>
        <v>0</v>
      </c>
      <c r="AG148" s="14">
        <v>0</v>
      </c>
      <c r="AH148" s="905">
        <f t="shared" si="130"/>
        <v>0</v>
      </c>
      <c r="AI148" s="870">
        <v>0</v>
      </c>
      <c r="AJ148" s="433">
        <v>0</v>
      </c>
      <c r="AK148" s="433">
        <v>0</v>
      </c>
      <c r="AL148" s="433">
        <v>0</v>
      </c>
      <c r="AM148" s="433">
        <v>0</v>
      </c>
      <c r="AN148" s="433">
        <v>0</v>
      </c>
      <c r="AO148" s="535">
        <f t="shared" si="77"/>
        <v>0</v>
      </c>
      <c r="AP148" s="854">
        <f t="shared" si="131"/>
        <v>402562</v>
      </c>
      <c r="AQ148" s="434">
        <f t="shared" si="132"/>
        <v>298637</v>
      </c>
      <c r="AR148" s="434">
        <f t="shared" si="133"/>
        <v>0</v>
      </c>
      <c r="AS148" s="434">
        <f>L148+AE148</f>
        <v>100939</v>
      </c>
      <c r="AT148" s="434">
        <f t="shared" si="134"/>
        <v>2986</v>
      </c>
      <c r="AU148" s="512">
        <f t="shared" si="134"/>
        <v>0</v>
      </c>
      <c r="AV148" s="535">
        <f t="shared" si="135"/>
        <v>0.55000000000000004</v>
      </c>
      <c r="AW148" s="517">
        <f t="shared" si="80"/>
        <v>0</v>
      </c>
      <c r="AX148" s="432">
        <v>0</v>
      </c>
      <c r="AY148" s="432">
        <v>0</v>
      </c>
      <c r="AZ148" s="432">
        <v>0</v>
      </c>
      <c r="BA148" s="432">
        <v>0</v>
      </c>
      <c r="BB148" s="432">
        <v>0</v>
      </c>
      <c r="BC148" s="985">
        <v>0</v>
      </c>
    </row>
    <row r="149" spans="1:55" ht="14.1" customHeight="1" x14ac:dyDescent="0.2">
      <c r="A149" s="450">
        <v>38</v>
      </c>
      <c r="B149" s="448">
        <v>2307</v>
      </c>
      <c r="C149" s="449">
        <v>600079911</v>
      </c>
      <c r="D149" s="448">
        <v>72743212</v>
      </c>
      <c r="E149" s="446" t="s">
        <v>587</v>
      </c>
      <c r="F149" s="450"/>
      <c r="G149" s="446"/>
      <c r="H149" s="445"/>
      <c r="I149" s="537">
        <v>47826076</v>
      </c>
      <c r="J149" s="444">
        <v>35429656</v>
      </c>
      <c r="K149" s="444">
        <v>50000</v>
      </c>
      <c r="L149" s="444">
        <v>11992123</v>
      </c>
      <c r="M149" s="444">
        <v>354297</v>
      </c>
      <c r="N149" s="444">
        <v>0</v>
      </c>
      <c r="O149" s="642">
        <v>50.816199999999995</v>
      </c>
      <c r="P149" s="537">
        <f t="shared" ref="P149:BC149" si="137">SUM(P143:P148)</f>
        <v>0</v>
      </c>
      <c r="Q149" s="443">
        <f t="shared" si="137"/>
        <v>0</v>
      </c>
      <c r="R149" s="443">
        <f t="shared" si="137"/>
        <v>202102</v>
      </c>
      <c r="S149" s="443">
        <f t="shared" si="137"/>
        <v>0</v>
      </c>
      <c r="T149" s="443">
        <f t="shared" si="137"/>
        <v>0</v>
      </c>
      <c r="U149" s="443">
        <f t="shared" si="137"/>
        <v>235670</v>
      </c>
      <c r="V149" s="443">
        <f t="shared" si="137"/>
        <v>0</v>
      </c>
      <c r="W149" s="443">
        <f t="shared" si="137"/>
        <v>437772</v>
      </c>
      <c r="X149" s="443">
        <f t="shared" si="137"/>
        <v>0</v>
      </c>
      <c r="Y149" s="443">
        <f t="shared" si="137"/>
        <v>0</v>
      </c>
      <c r="Z149" s="443">
        <f t="shared" si="137"/>
        <v>0</v>
      </c>
      <c r="AA149" s="443">
        <f t="shared" si="137"/>
        <v>0</v>
      </c>
      <c r="AB149" s="443">
        <f t="shared" si="137"/>
        <v>437772</v>
      </c>
      <c r="AC149" s="443">
        <f t="shared" si="137"/>
        <v>147966</v>
      </c>
      <c r="AD149" s="443">
        <f t="shared" si="137"/>
        <v>0</v>
      </c>
      <c r="AE149" s="443">
        <f t="shared" si="137"/>
        <v>147966</v>
      </c>
      <c r="AF149" s="443">
        <f t="shared" si="137"/>
        <v>4378</v>
      </c>
      <c r="AG149" s="443">
        <f t="shared" si="137"/>
        <v>0</v>
      </c>
      <c r="AH149" s="948">
        <f t="shared" si="137"/>
        <v>590116</v>
      </c>
      <c r="AI149" s="944">
        <f t="shared" si="137"/>
        <v>0</v>
      </c>
      <c r="AJ149" s="695">
        <f t="shared" si="137"/>
        <v>0.51</v>
      </c>
      <c r="AK149" s="695">
        <f t="shared" si="137"/>
        <v>0</v>
      </c>
      <c r="AL149" s="695">
        <f t="shared" si="137"/>
        <v>0</v>
      </c>
      <c r="AM149" s="695">
        <f t="shared" si="137"/>
        <v>0.56000000000000005</v>
      </c>
      <c r="AN149" s="695">
        <f t="shared" si="137"/>
        <v>0</v>
      </c>
      <c r="AO149" s="538">
        <f t="shared" si="137"/>
        <v>1.07</v>
      </c>
      <c r="AP149" s="444">
        <f t="shared" si="137"/>
        <v>48416192</v>
      </c>
      <c r="AQ149" s="443">
        <f t="shared" si="137"/>
        <v>35867428</v>
      </c>
      <c r="AR149" s="490">
        <f t="shared" si="137"/>
        <v>50000</v>
      </c>
      <c r="AS149" s="443">
        <f t="shared" si="137"/>
        <v>12140089</v>
      </c>
      <c r="AT149" s="443">
        <f t="shared" si="137"/>
        <v>358675</v>
      </c>
      <c r="AU149" s="443">
        <f t="shared" si="137"/>
        <v>0</v>
      </c>
      <c r="AV149" s="538">
        <f t="shared" si="137"/>
        <v>51.886199999999995</v>
      </c>
      <c r="AW149" s="794">
        <f t="shared" si="137"/>
        <v>0</v>
      </c>
      <c r="AX149" s="791">
        <f t="shared" si="137"/>
        <v>0</v>
      </c>
      <c r="AY149" s="791">
        <f t="shared" si="137"/>
        <v>0</v>
      </c>
      <c r="AZ149" s="791">
        <f t="shared" si="137"/>
        <v>0</v>
      </c>
      <c r="BA149" s="791">
        <f t="shared" si="137"/>
        <v>0</v>
      </c>
      <c r="BB149" s="791">
        <f t="shared" si="137"/>
        <v>0</v>
      </c>
      <c r="BC149" s="788">
        <f t="shared" si="137"/>
        <v>0</v>
      </c>
    </row>
    <row r="150" spans="1:55" ht="14.1" customHeight="1" x14ac:dyDescent="0.2">
      <c r="A150" s="440">
        <v>39</v>
      </c>
      <c r="B150" s="452">
        <v>2478</v>
      </c>
      <c r="C150" s="453">
        <v>600079929</v>
      </c>
      <c r="D150" s="452">
        <v>72743379</v>
      </c>
      <c r="E150" s="451" t="s">
        <v>588</v>
      </c>
      <c r="F150" s="440">
        <v>3113</v>
      </c>
      <c r="G150" s="451" t="s">
        <v>278</v>
      </c>
      <c r="H150" s="436" t="s">
        <v>260</v>
      </c>
      <c r="I150" s="536">
        <v>39595679</v>
      </c>
      <c r="J150" s="14">
        <v>28919876</v>
      </c>
      <c r="K150" s="14">
        <v>383174</v>
      </c>
      <c r="L150" s="14">
        <v>9904430</v>
      </c>
      <c r="M150" s="14">
        <v>289199</v>
      </c>
      <c r="N150" s="14">
        <v>99000</v>
      </c>
      <c r="O150" s="106">
        <v>39.377000000000002</v>
      </c>
      <c r="P150" s="579">
        <f t="shared" ref="P150:P226" si="138">X150*-1</f>
        <v>259574</v>
      </c>
      <c r="Q150" s="434">
        <v>0</v>
      </c>
      <c r="R150" s="434">
        <v>0</v>
      </c>
      <c r="S150" s="434">
        <v>0</v>
      </c>
      <c r="T150" s="434">
        <v>0</v>
      </c>
      <c r="U150" s="434">
        <v>0</v>
      </c>
      <c r="V150" s="434">
        <v>0</v>
      </c>
      <c r="W150" s="434">
        <f t="shared" ref="W150:W226" si="139">SUM(P150:V150)</f>
        <v>259574</v>
      </c>
      <c r="X150" s="434">
        <v>-259574</v>
      </c>
      <c r="Y150" s="434">
        <v>0</v>
      </c>
      <c r="Z150" s="434">
        <v>0</v>
      </c>
      <c r="AA150" s="434">
        <f t="shared" ref="AA150:AA226" si="140">X150+Y150+Z150</f>
        <v>-259574</v>
      </c>
      <c r="AB150" s="434">
        <f t="shared" ref="AB150:AB226" si="141">W150+AA150</f>
        <v>0</v>
      </c>
      <c r="AC150" s="435">
        <f t="shared" ref="AC150:AC226" si="142">ROUND((W150+X150+Y150)*33.8%,0)</f>
        <v>0</v>
      </c>
      <c r="AD150" s="434">
        <v>0</v>
      </c>
      <c r="AE150" s="434">
        <f t="shared" ref="AE150:AE226" si="143">AC150+AD150</f>
        <v>0</v>
      </c>
      <c r="AF150" s="435">
        <f t="shared" ref="AF150:AF226" si="144">ROUND(W150*1%,0)</f>
        <v>2596</v>
      </c>
      <c r="AG150" s="434">
        <v>0</v>
      </c>
      <c r="AH150" s="905">
        <f t="shared" si="130"/>
        <v>2596</v>
      </c>
      <c r="AI150" s="870">
        <v>0.01</v>
      </c>
      <c r="AJ150" s="433">
        <v>0</v>
      </c>
      <c r="AK150" s="433">
        <v>0</v>
      </c>
      <c r="AL150" s="433">
        <v>0</v>
      </c>
      <c r="AM150" s="433">
        <v>0</v>
      </c>
      <c r="AN150" s="433">
        <v>0</v>
      </c>
      <c r="AO150" s="535">
        <f t="shared" ref="AO150:AO226" si="145">SUM(AI150:AN150)</f>
        <v>0.01</v>
      </c>
      <c r="AP150" s="854">
        <f>I150+AH150</f>
        <v>39598275</v>
      </c>
      <c r="AQ150" s="434">
        <f>J150+W150</f>
        <v>29179450</v>
      </c>
      <c r="AR150" s="434">
        <f t="shared" ref="AR150:AR154" si="146">K150+AA150</f>
        <v>123600</v>
      </c>
      <c r="AS150" s="434">
        <f>L150+AE150</f>
        <v>9904430</v>
      </c>
      <c r="AT150" s="434">
        <f t="shared" ref="AT150:AU154" si="147">M150+AF150</f>
        <v>291795</v>
      </c>
      <c r="AU150" s="512">
        <f t="shared" si="147"/>
        <v>99000</v>
      </c>
      <c r="AV150" s="535">
        <f>O150+AO150</f>
        <v>39.387</v>
      </c>
      <c r="AW150" s="517">
        <f t="shared" ref="AW150:AW226" si="148">SUM(AX150:BB150)</f>
        <v>99000</v>
      </c>
      <c r="AX150" s="432">
        <v>0</v>
      </c>
      <c r="AY150" s="432">
        <v>0</v>
      </c>
      <c r="AZ150" s="432">
        <v>0</v>
      </c>
      <c r="BA150" s="432">
        <v>0</v>
      </c>
      <c r="BB150" s="432">
        <v>99000</v>
      </c>
      <c r="BC150" s="985">
        <v>0</v>
      </c>
    </row>
    <row r="151" spans="1:55" ht="14.1" customHeight="1" x14ac:dyDescent="0.2">
      <c r="A151" s="440">
        <v>39</v>
      </c>
      <c r="B151" s="452">
        <v>2478</v>
      </c>
      <c r="C151" s="453">
        <v>600079929</v>
      </c>
      <c r="D151" s="452">
        <v>72743379</v>
      </c>
      <c r="E151" s="451" t="s">
        <v>588</v>
      </c>
      <c r="F151" s="440">
        <v>3113</v>
      </c>
      <c r="G151" s="451" t="s">
        <v>789</v>
      </c>
      <c r="H151" s="436" t="s">
        <v>260</v>
      </c>
      <c r="I151" s="536">
        <v>732142</v>
      </c>
      <c r="J151" s="14">
        <v>543132</v>
      </c>
      <c r="K151" s="14">
        <v>0</v>
      </c>
      <c r="L151" s="14">
        <v>183579</v>
      </c>
      <c r="M151" s="14">
        <v>5431</v>
      </c>
      <c r="N151" s="14">
        <v>0</v>
      </c>
      <c r="O151" s="106">
        <v>1</v>
      </c>
      <c r="P151" s="579">
        <f t="shared" si="138"/>
        <v>0</v>
      </c>
      <c r="Q151" s="434">
        <v>0</v>
      </c>
      <c r="R151" s="434">
        <v>0</v>
      </c>
      <c r="S151" s="434">
        <v>0</v>
      </c>
      <c r="T151" s="434">
        <v>0</v>
      </c>
      <c r="U151" s="434">
        <v>0</v>
      </c>
      <c r="V151" s="434">
        <v>0</v>
      </c>
      <c r="W151" s="434">
        <f t="shared" si="139"/>
        <v>0</v>
      </c>
      <c r="X151" s="434">
        <v>0</v>
      </c>
      <c r="Y151" s="434">
        <v>0</v>
      </c>
      <c r="Z151" s="434">
        <v>0</v>
      </c>
      <c r="AA151" s="434">
        <f t="shared" si="140"/>
        <v>0</v>
      </c>
      <c r="AB151" s="434">
        <f t="shared" si="141"/>
        <v>0</v>
      </c>
      <c r="AC151" s="435">
        <f t="shared" si="142"/>
        <v>0</v>
      </c>
      <c r="AD151" s="434">
        <v>0</v>
      </c>
      <c r="AE151" s="434">
        <f t="shared" si="143"/>
        <v>0</v>
      </c>
      <c r="AF151" s="435">
        <f t="shared" si="144"/>
        <v>0</v>
      </c>
      <c r="AG151" s="14">
        <v>0</v>
      </c>
      <c r="AH151" s="905">
        <f t="shared" si="130"/>
        <v>0</v>
      </c>
      <c r="AI151" s="870">
        <v>0</v>
      </c>
      <c r="AJ151" s="433">
        <v>0</v>
      </c>
      <c r="AK151" s="433">
        <v>0</v>
      </c>
      <c r="AL151" s="433">
        <v>0</v>
      </c>
      <c r="AM151" s="433">
        <v>0</v>
      </c>
      <c r="AN151" s="433">
        <v>0</v>
      </c>
      <c r="AO151" s="535">
        <f t="shared" si="145"/>
        <v>0</v>
      </c>
      <c r="AP151" s="854">
        <f>I151+AH151</f>
        <v>732142</v>
      </c>
      <c r="AQ151" s="434">
        <f>J151+W151</f>
        <v>543132</v>
      </c>
      <c r="AR151" s="434">
        <f t="shared" si="146"/>
        <v>0</v>
      </c>
      <c r="AS151" s="434">
        <f>L151+AE151</f>
        <v>183579</v>
      </c>
      <c r="AT151" s="434">
        <f t="shared" si="147"/>
        <v>5431</v>
      </c>
      <c r="AU151" s="512">
        <f t="shared" si="147"/>
        <v>0</v>
      </c>
      <c r="AV151" s="535">
        <f>O151+AO151</f>
        <v>1</v>
      </c>
      <c r="AW151" s="517">
        <f t="shared" si="148"/>
        <v>0</v>
      </c>
      <c r="AX151" s="432">
        <v>0</v>
      </c>
      <c r="AY151" s="432">
        <v>0</v>
      </c>
      <c r="AZ151" s="432">
        <v>0</v>
      </c>
      <c r="BA151" s="432">
        <v>0</v>
      </c>
      <c r="BB151" s="432">
        <v>0</v>
      </c>
      <c r="BC151" s="985">
        <v>0</v>
      </c>
    </row>
    <row r="152" spans="1:55" ht="14.1" customHeight="1" x14ac:dyDescent="0.2">
      <c r="A152" s="440">
        <v>39</v>
      </c>
      <c r="B152" s="452">
        <v>2478</v>
      </c>
      <c r="C152" s="453">
        <v>600079929</v>
      </c>
      <c r="D152" s="452">
        <v>72743379</v>
      </c>
      <c r="E152" s="451" t="s">
        <v>840</v>
      </c>
      <c r="F152" s="440">
        <v>3113</v>
      </c>
      <c r="G152" s="45" t="s">
        <v>828</v>
      </c>
      <c r="H152" s="55" t="s">
        <v>260</v>
      </c>
      <c r="I152" s="536">
        <v>0</v>
      </c>
      <c r="J152" s="432">
        <v>0</v>
      </c>
      <c r="K152" s="432">
        <v>0</v>
      </c>
      <c r="L152" s="14">
        <v>0</v>
      </c>
      <c r="M152" s="14">
        <v>0</v>
      </c>
      <c r="N152" s="14">
        <v>0</v>
      </c>
      <c r="O152" s="570">
        <v>0</v>
      </c>
      <c r="P152" s="579">
        <f t="shared" si="138"/>
        <v>0</v>
      </c>
      <c r="Q152" s="434">
        <v>0</v>
      </c>
      <c r="R152" s="434">
        <v>0</v>
      </c>
      <c r="S152" s="434">
        <v>0</v>
      </c>
      <c r="T152" s="434">
        <v>0</v>
      </c>
      <c r="U152" s="434">
        <v>235670</v>
      </c>
      <c r="V152" s="434">
        <v>0</v>
      </c>
      <c r="W152" s="434">
        <f t="shared" si="139"/>
        <v>235670</v>
      </c>
      <c r="X152" s="434">
        <v>0</v>
      </c>
      <c r="Y152" s="434">
        <v>0</v>
      </c>
      <c r="Z152" s="434">
        <v>0</v>
      </c>
      <c r="AA152" s="434">
        <f t="shared" si="140"/>
        <v>0</v>
      </c>
      <c r="AB152" s="434">
        <f t="shared" si="141"/>
        <v>235670</v>
      </c>
      <c r="AC152" s="435">
        <f t="shared" si="142"/>
        <v>79656</v>
      </c>
      <c r="AD152" s="434">
        <v>0</v>
      </c>
      <c r="AE152" s="434">
        <f t="shared" si="143"/>
        <v>79656</v>
      </c>
      <c r="AF152" s="435">
        <f t="shared" si="144"/>
        <v>2357</v>
      </c>
      <c r="AG152" s="14">
        <v>0</v>
      </c>
      <c r="AH152" s="905">
        <f t="shared" si="130"/>
        <v>317683</v>
      </c>
      <c r="AI152" s="870">
        <v>0</v>
      </c>
      <c r="AJ152" s="433">
        <v>0</v>
      </c>
      <c r="AK152" s="433">
        <v>0</v>
      </c>
      <c r="AL152" s="433">
        <v>0</v>
      </c>
      <c r="AM152" s="433">
        <v>0.56000000000000005</v>
      </c>
      <c r="AN152" s="433">
        <v>0</v>
      </c>
      <c r="AO152" s="535">
        <f t="shared" si="145"/>
        <v>0.56000000000000005</v>
      </c>
      <c r="AP152" s="854">
        <f>I152+AH152</f>
        <v>317683</v>
      </c>
      <c r="AQ152" s="434">
        <f>J152+W152</f>
        <v>235670</v>
      </c>
      <c r="AR152" s="434">
        <f t="shared" si="146"/>
        <v>0</v>
      </c>
      <c r="AS152" s="434">
        <f t="shared" ref="AS152" si="149">L152+AE152</f>
        <v>79656</v>
      </c>
      <c r="AT152" s="434">
        <f t="shared" si="147"/>
        <v>2357</v>
      </c>
      <c r="AU152" s="512">
        <f t="shared" si="147"/>
        <v>0</v>
      </c>
      <c r="AV152" s="535">
        <f>O152+AO152</f>
        <v>0.56000000000000005</v>
      </c>
      <c r="AW152" s="517">
        <f t="shared" si="148"/>
        <v>0</v>
      </c>
      <c r="AX152" s="432">
        <v>0</v>
      </c>
      <c r="AY152" s="432">
        <v>0</v>
      </c>
      <c r="AZ152" s="432">
        <v>0</v>
      </c>
      <c r="BA152" s="432">
        <v>0</v>
      </c>
      <c r="BB152" s="432">
        <v>0</v>
      </c>
      <c r="BC152" s="985">
        <v>0</v>
      </c>
    </row>
    <row r="153" spans="1:55" ht="14.1" customHeight="1" x14ac:dyDescent="0.2">
      <c r="A153" s="440">
        <v>39</v>
      </c>
      <c r="B153" s="452">
        <v>2478</v>
      </c>
      <c r="C153" s="453">
        <v>600079929</v>
      </c>
      <c r="D153" s="452">
        <v>72743379</v>
      </c>
      <c r="E153" s="451" t="s">
        <v>588</v>
      </c>
      <c r="F153" s="440">
        <v>3113</v>
      </c>
      <c r="G153" s="454" t="s">
        <v>276</v>
      </c>
      <c r="H153" s="436" t="s">
        <v>261</v>
      </c>
      <c r="I153" s="536">
        <v>6392416</v>
      </c>
      <c r="J153" s="432">
        <v>4742149</v>
      </c>
      <c r="K153" s="432">
        <v>0</v>
      </c>
      <c r="L153" s="14">
        <v>1602846</v>
      </c>
      <c r="M153" s="14">
        <v>47421</v>
      </c>
      <c r="N153" s="14">
        <v>0</v>
      </c>
      <c r="O153" s="570">
        <v>11.950000000000001</v>
      </c>
      <c r="P153" s="579">
        <f t="shared" si="138"/>
        <v>0</v>
      </c>
      <c r="Q153" s="434">
        <v>0</v>
      </c>
      <c r="R153" s="434">
        <v>125428</v>
      </c>
      <c r="S153" s="434">
        <v>0</v>
      </c>
      <c r="T153" s="434">
        <v>0</v>
      </c>
      <c r="U153" s="434">
        <v>0</v>
      </c>
      <c r="V153" s="434">
        <v>0</v>
      </c>
      <c r="W153" s="434">
        <f t="shared" si="139"/>
        <v>125428</v>
      </c>
      <c r="X153" s="434">
        <v>0</v>
      </c>
      <c r="Y153" s="434">
        <v>0</v>
      </c>
      <c r="Z153" s="434">
        <v>0</v>
      </c>
      <c r="AA153" s="434">
        <f t="shared" si="140"/>
        <v>0</v>
      </c>
      <c r="AB153" s="434">
        <f t="shared" si="141"/>
        <v>125428</v>
      </c>
      <c r="AC153" s="435">
        <f t="shared" si="142"/>
        <v>42395</v>
      </c>
      <c r="AD153" s="434">
        <v>0</v>
      </c>
      <c r="AE153" s="434">
        <f t="shared" si="143"/>
        <v>42395</v>
      </c>
      <c r="AF153" s="435">
        <f t="shared" si="144"/>
        <v>1254</v>
      </c>
      <c r="AG153" s="14">
        <v>0</v>
      </c>
      <c r="AH153" s="905">
        <f t="shared" si="130"/>
        <v>169077</v>
      </c>
      <c r="AI153" s="870">
        <v>0</v>
      </c>
      <c r="AJ153" s="433">
        <v>0.38</v>
      </c>
      <c r="AK153" s="433">
        <v>0</v>
      </c>
      <c r="AL153" s="433">
        <v>0</v>
      </c>
      <c r="AM153" s="433">
        <v>0</v>
      </c>
      <c r="AN153" s="433">
        <v>0</v>
      </c>
      <c r="AO153" s="535">
        <f t="shared" si="145"/>
        <v>0.38</v>
      </c>
      <c r="AP153" s="854">
        <f>I153+AH153</f>
        <v>6561493</v>
      </c>
      <c r="AQ153" s="434">
        <f>J153+W153</f>
        <v>4867577</v>
      </c>
      <c r="AR153" s="434">
        <f t="shared" si="146"/>
        <v>0</v>
      </c>
      <c r="AS153" s="434">
        <f>L153+AE153</f>
        <v>1645241</v>
      </c>
      <c r="AT153" s="434">
        <f t="shared" si="147"/>
        <v>48675</v>
      </c>
      <c r="AU153" s="512">
        <f t="shared" si="147"/>
        <v>0</v>
      </c>
      <c r="AV153" s="535">
        <f>O153+AO153</f>
        <v>12.330000000000002</v>
      </c>
      <c r="AW153" s="517">
        <f t="shared" si="148"/>
        <v>0</v>
      </c>
      <c r="AX153" s="432">
        <v>0</v>
      </c>
      <c r="AY153" s="432">
        <v>0</v>
      </c>
      <c r="AZ153" s="432">
        <v>0</v>
      </c>
      <c r="BA153" s="432">
        <v>0</v>
      </c>
      <c r="BB153" s="432">
        <v>0</v>
      </c>
      <c r="BC153" s="985">
        <v>0</v>
      </c>
    </row>
    <row r="154" spans="1:55" ht="14.1" customHeight="1" x14ac:dyDescent="0.2">
      <c r="A154" s="440">
        <v>39</v>
      </c>
      <c r="B154" s="452">
        <v>2478</v>
      </c>
      <c r="C154" s="453">
        <v>600079929</v>
      </c>
      <c r="D154" s="452">
        <v>72743379</v>
      </c>
      <c r="E154" s="451" t="s">
        <v>588</v>
      </c>
      <c r="F154" s="440">
        <v>3143</v>
      </c>
      <c r="G154" s="454" t="s">
        <v>785</v>
      </c>
      <c r="H154" s="436" t="s">
        <v>260</v>
      </c>
      <c r="I154" s="536">
        <v>6723749</v>
      </c>
      <c r="J154" s="14">
        <v>4982981</v>
      </c>
      <c r="K154" s="14">
        <v>5000</v>
      </c>
      <c r="L154" s="14">
        <v>1685938</v>
      </c>
      <c r="M154" s="14">
        <v>49830</v>
      </c>
      <c r="N154" s="14">
        <v>0</v>
      </c>
      <c r="O154" s="106">
        <v>9.8439999999999994</v>
      </c>
      <c r="P154" s="579">
        <f t="shared" si="138"/>
        <v>5000</v>
      </c>
      <c r="Q154" s="434">
        <v>0</v>
      </c>
      <c r="R154" s="434">
        <v>0</v>
      </c>
      <c r="S154" s="434">
        <v>0</v>
      </c>
      <c r="T154" s="434">
        <v>0</v>
      </c>
      <c r="U154" s="434">
        <v>0</v>
      </c>
      <c r="V154" s="434">
        <v>0</v>
      </c>
      <c r="W154" s="434">
        <f t="shared" si="139"/>
        <v>5000</v>
      </c>
      <c r="X154" s="434">
        <v>-5000</v>
      </c>
      <c r="Y154" s="434">
        <v>0</v>
      </c>
      <c r="Z154" s="434">
        <v>0</v>
      </c>
      <c r="AA154" s="434">
        <f t="shared" si="140"/>
        <v>-5000</v>
      </c>
      <c r="AB154" s="434">
        <f t="shared" si="141"/>
        <v>0</v>
      </c>
      <c r="AC154" s="435">
        <f t="shared" si="142"/>
        <v>0</v>
      </c>
      <c r="AD154" s="434">
        <v>0</v>
      </c>
      <c r="AE154" s="434">
        <f t="shared" si="143"/>
        <v>0</v>
      </c>
      <c r="AF154" s="435">
        <f t="shared" si="144"/>
        <v>50</v>
      </c>
      <c r="AG154" s="14">
        <v>0</v>
      </c>
      <c r="AH154" s="905">
        <f t="shared" si="130"/>
        <v>50</v>
      </c>
      <c r="AI154" s="870">
        <v>0</v>
      </c>
      <c r="AJ154" s="433">
        <v>0</v>
      </c>
      <c r="AK154" s="433">
        <v>0</v>
      </c>
      <c r="AL154" s="433">
        <v>0</v>
      </c>
      <c r="AM154" s="433">
        <v>0</v>
      </c>
      <c r="AN154" s="433">
        <v>0</v>
      </c>
      <c r="AO154" s="535">
        <f t="shared" si="145"/>
        <v>0</v>
      </c>
      <c r="AP154" s="854">
        <f>I154+AH154</f>
        <v>6723799</v>
      </c>
      <c r="AQ154" s="434">
        <f>J154+W154</f>
        <v>4987981</v>
      </c>
      <c r="AR154" s="434">
        <f t="shared" si="146"/>
        <v>0</v>
      </c>
      <c r="AS154" s="434">
        <f>L154+AE154</f>
        <v>1685938</v>
      </c>
      <c r="AT154" s="434">
        <f t="shared" si="147"/>
        <v>49880</v>
      </c>
      <c r="AU154" s="512">
        <f t="shared" si="147"/>
        <v>0</v>
      </c>
      <c r="AV154" s="535">
        <f>O154+AO154</f>
        <v>9.8439999999999994</v>
      </c>
      <c r="AW154" s="517">
        <f t="shared" si="148"/>
        <v>0</v>
      </c>
      <c r="AX154" s="432">
        <v>0</v>
      </c>
      <c r="AY154" s="432">
        <v>0</v>
      </c>
      <c r="AZ154" s="432">
        <v>0</v>
      </c>
      <c r="BA154" s="432">
        <v>0</v>
      </c>
      <c r="BB154" s="432">
        <v>0</v>
      </c>
      <c r="BC154" s="985">
        <v>0</v>
      </c>
    </row>
    <row r="155" spans="1:55" ht="14.1" customHeight="1" x14ac:dyDescent="0.2">
      <c r="A155" s="450">
        <v>39</v>
      </c>
      <c r="B155" s="448">
        <v>2478</v>
      </c>
      <c r="C155" s="449">
        <v>600079929</v>
      </c>
      <c r="D155" s="448">
        <v>72743379</v>
      </c>
      <c r="E155" s="446" t="s">
        <v>589</v>
      </c>
      <c r="F155" s="450"/>
      <c r="G155" s="446"/>
      <c r="H155" s="445"/>
      <c r="I155" s="537">
        <v>53443986</v>
      </c>
      <c r="J155" s="444">
        <v>39188138</v>
      </c>
      <c r="K155" s="444">
        <v>388174</v>
      </c>
      <c r="L155" s="444">
        <v>13376793</v>
      </c>
      <c r="M155" s="444">
        <v>391881</v>
      </c>
      <c r="N155" s="444">
        <v>99000</v>
      </c>
      <c r="O155" s="642">
        <v>62.171000000000006</v>
      </c>
      <c r="P155" s="537">
        <f t="shared" ref="P155:BC155" si="150">SUM(P150:P154)</f>
        <v>264574</v>
      </c>
      <c r="Q155" s="443">
        <f t="shared" si="150"/>
        <v>0</v>
      </c>
      <c r="R155" s="443">
        <f t="shared" si="150"/>
        <v>125428</v>
      </c>
      <c r="S155" s="443">
        <f t="shared" si="150"/>
        <v>0</v>
      </c>
      <c r="T155" s="443">
        <f t="shared" si="150"/>
        <v>0</v>
      </c>
      <c r="U155" s="443">
        <f t="shared" si="150"/>
        <v>235670</v>
      </c>
      <c r="V155" s="443">
        <f t="shared" si="150"/>
        <v>0</v>
      </c>
      <c r="W155" s="443">
        <f t="shared" si="150"/>
        <v>625672</v>
      </c>
      <c r="X155" s="443">
        <f t="shared" si="150"/>
        <v>-264574</v>
      </c>
      <c r="Y155" s="443">
        <f t="shared" si="150"/>
        <v>0</v>
      </c>
      <c r="Z155" s="443">
        <f t="shared" si="150"/>
        <v>0</v>
      </c>
      <c r="AA155" s="443">
        <f t="shared" si="150"/>
        <v>-264574</v>
      </c>
      <c r="AB155" s="443">
        <f t="shared" si="150"/>
        <v>361098</v>
      </c>
      <c r="AC155" s="443">
        <f t="shared" si="150"/>
        <v>122051</v>
      </c>
      <c r="AD155" s="443">
        <f t="shared" si="150"/>
        <v>0</v>
      </c>
      <c r="AE155" s="443">
        <f t="shared" si="150"/>
        <v>122051</v>
      </c>
      <c r="AF155" s="443">
        <f t="shared" si="150"/>
        <v>6257</v>
      </c>
      <c r="AG155" s="443">
        <f t="shared" si="150"/>
        <v>0</v>
      </c>
      <c r="AH155" s="948">
        <f t="shared" si="150"/>
        <v>489406</v>
      </c>
      <c r="AI155" s="944">
        <f t="shared" si="150"/>
        <v>0.01</v>
      </c>
      <c r="AJ155" s="695">
        <f t="shared" si="150"/>
        <v>0.38</v>
      </c>
      <c r="AK155" s="695">
        <f t="shared" si="150"/>
        <v>0</v>
      </c>
      <c r="AL155" s="695">
        <f t="shared" si="150"/>
        <v>0</v>
      </c>
      <c r="AM155" s="695">
        <f t="shared" si="150"/>
        <v>0.56000000000000005</v>
      </c>
      <c r="AN155" s="695">
        <f t="shared" si="150"/>
        <v>0</v>
      </c>
      <c r="AO155" s="538">
        <f t="shared" si="150"/>
        <v>0.95000000000000007</v>
      </c>
      <c r="AP155" s="444">
        <f t="shared" si="150"/>
        <v>53933392</v>
      </c>
      <c r="AQ155" s="443">
        <f t="shared" si="150"/>
        <v>39813810</v>
      </c>
      <c r="AR155" s="490">
        <f t="shared" si="150"/>
        <v>123600</v>
      </c>
      <c r="AS155" s="443">
        <f t="shared" si="150"/>
        <v>13498844</v>
      </c>
      <c r="AT155" s="443">
        <f t="shared" si="150"/>
        <v>398138</v>
      </c>
      <c r="AU155" s="443">
        <f t="shared" si="150"/>
        <v>99000</v>
      </c>
      <c r="AV155" s="538">
        <f t="shared" si="150"/>
        <v>63.121000000000002</v>
      </c>
      <c r="AW155" s="794">
        <f t="shared" si="150"/>
        <v>99000</v>
      </c>
      <c r="AX155" s="791">
        <f t="shared" si="150"/>
        <v>0</v>
      </c>
      <c r="AY155" s="791">
        <f t="shared" si="150"/>
        <v>0</v>
      </c>
      <c r="AZ155" s="791">
        <f t="shared" si="150"/>
        <v>0</v>
      </c>
      <c r="BA155" s="791">
        <f t="shared" si="150"/>
        <v>0</v>
      </c>
      <c r="BB155" s="791">
        <f t="shared" si="150"/>
        <v>99000</v>
      </c>
      <c r="BC155" s="788">
        <f t="shared" si="150"/>
        <v>0</v>
      </c>
    </row>
    <row r="156" spans="1:55" ht="14.1" customHeight="1" x14ac:dyDescent="0.2">
      <c r="A156" s="440">
        <v>40</v>
      </c>
      <c r="B156" s="452">
        <v>2465</v>
      </c>
      <c r="C156" s="453">
        <v>650018273</v>
      </c>
      <c r="D156" s="452">
        <v>72741791</v>
      </c>
      <c r="E156" s="451" t="s">
        <v>590</v>
      </c>
      <c r="F156" s="440">
        <v>3111</v>
      </c>
      <c r="G156" s="451" t="s">
        <v>275</v>
      </c>
      <c r="H156" s="436" t="s">
        <v>260</v>
      </c>
      <c r="I156" s="536">
        <v>6470223</v>
      </c>
      <c r="J156" s="14">
        <v>4780017</v>
      </c>
      <c r="K156" s="14">
        <v>20000</v>
      </c>
      <c r="L156" s="14">
        <v>1622406</v>
      </c>
      <c r="M156" s="14">
        <v>47800</v>
      </c>
      <c r="N156" s="14">
        <v>0</v>
      </c>
      <c r="O156" s="106">
        <v>7.9355000000000002</v>
      </c>
      <c r="P156" s="579">
        <f t="shared" si="138"/>
        <v>0</v>
      </c>
      <c r="Q156" s="434">
        <v>0</v>
      </c>
      <c r="R156" s="434">
        <v>0</v>
      </c>
      <c r="S156" s="434">
        <v>0</v>
      </c>
      <c r="T156" s="434">
        <v>0</v>
      </c>
      <c r="U156" s="434">
        <v>0</v>
      </c>
      <c r="V156" s="434">
        <v>0</v>
      </c>
      <c r="W156" s="434">
        <f t="shared" si="139"/>
        <v>0</v>
      </c>
      <c r="X156" s="434">
        <v>0</v>
      </c>
      <c r="Y156" s="434">
        <v>0</v>
      </c>
      <c r="Z156" s="434">
        <v>0</v>
      </c>
      <c r="AA156" s="434">
        <f t="shared" si="140"/>
        <v>0</v>
      </c>
      <c r="AB156" s="434">
        <f t="shared" si="141"/>
        <v>0</v>
      </c>
      <c r="AC156" s="435">
        <f t="shared" si="142"/>
        <v>0</v>
      </c>
      <c r="AD156" s="434">
        <v>0</v>
      </c>
      <c r="AE156" s="434">
        <f t="shared" si="143"/>
        <v>0</v>
      </c>
      <c r="AF156" s="435">
        <f t="shared" si="144"/>
        <v>0</v>
      </c>
      <c r="AG156" s="14">
        <v>0</v>
      </c>
      <c r="AH156" s="905">
        <f t="shared" si="130"/>
        <v>0</v>
      </c>
      <c r="AI156" s="870">
        <v>0</v>
      </c>
      <c r="AJ156" s="433">
        <v>0</v>
      </c>
      <c r="AK156" s="433">
        <v>0</v>
      </c>
      <c r="AL156" s="433">
        <v>0</v>
      </c>
      <c r="AM156" s="433">
        <v>0</v>
      </c>
      <c r="AN156" s="433">
        <v>0</v>
      </c>
      <c r="AO156" s="535">
        <f t="shared" si="145"/>
        <v>0</v>
      </c>
      <c r="AP156" s="854">
        <f t="shared" ref="AP156:AP161" si="151">I156+AH156</f>
        <v>6470223</v>
      </c>
      <c r="AQ156" s="434">
        <f t="shared" ref="AQ156:AQ161" si="152">J156+W156</f>
        <v>4780017</v>
      </c>
      <c r="AR156" s="434">
        <f t="shared" ref="AR156:AR161" si="153">K156+AA156</f>
        <v>20000</v>
      </c>
      <c r="AS156" s="434">
        <f>L156+AE156</f>
        <v>1622406</v>
      </c>
      <c r="AT156" s="434">
        <f t="shared" ref="AT156:AU161" si="154">M156+AF156</f>
        <v>47800</v>
      </c>
      <c r="AU156" s="512">
        <f t="shared" si="154"/>
        <v>0</v>
      </c>
      <c r="AV156" s="535">
        <f t="shared" ref="AV156:AV161" si="155">O156+AO156</f>
        <v>7.9355000000000002</v>
      </c>
      <c r="AW156" s="517">
        <f t="shared" si="148"/>
        <v>0</v>
      </c>
      <c r="AX156" s="432">
        <v>0</v>
      </c>
      <c r="AY156" s="432">
        <v>0</v>
      </c>
      <c r="AZ156" s="432">
        <v>0</v>
      </c>
      <c r="BA156" s="432">
        <v>0</v>
      </c>
      <c r="BB156" s="432">
        <v>0</v>
      </c>
      <c r="BC156" s="985">
        <v>0</v>
      </c>
    </row>
    <row r="157" spans="1:55" ht="14.1" customHeight="1" x14ac:dyDescent="0.2">
      <c r="A157" s="440">
        <v>40</v>
      </c>
      <c r="B157" s="452">
        <v>2465</v>
      </c>
      <c r="C157" s="453">
        <v>650018273</v>
      </c>
      <c r="D157" s="452">
        <v>72741791</v>
      </c>
      <c r="E157" s="451" t="s">
        <v>590</v>
      </c>
      <c r="F157" s="440">
        <v>3113</v>
      </c>
      <c r="G157" s="451" t="s">
        <v>278</v>
      </c>
      <c r="H157" s="436" t="s">
        <v>260</v>
      </c>
      <c r="I157" s="536">
        <v>19639965</v>
      </c>
      <c r="J157" s="14">
        <v>14530004</v>
      </c>
      <c r="K157" s="14">
        <v>40000</v>
      </c>
      <c r="L157" s="14">
        <v>4924661</v>
      </c>
      <c r="M157" s="14">
        <v>145300</v>
      </c>
      <c r="N157" s="14">
        <v>0</v>
      </c>
      <c r="O157" s="106">
        <v>20.4543</v>
      </c>
      <c r="P157" s="579">
        <f t="shared" si="138"/>
        <v>0</v>
      </c>
      <c r="Q157" s="434">
        <v>0</v>
      </c>
      <c r="R157" s="434">
        <v>0</v>
      </c>
      <c r="S157" s="434">
        <v>0</v>
      </c>
      <c r="T157" s="434">
        <v>0</v>
      </c>
      <c r="U157" s="434">
        <v>0</v>
      </c>
      <c r="V157" s="434">
        <v>0</v>
      </c>
      <c r="W157" s="434">
        <f t="shared" si="139"/>
        <v>0</v>
      </c>
      <c r="X157" s="434">
        <v>0</v>
      </c>
      <c r="Y157" s="434">
        <v>0</v>
      </c>
      <c r="Z157" s="434">
        <v>0</v>
      </c>
      <c r="AA157" s="434">
        <f t="shared" si="140"/>
        <v>0</v>
      </c>
      <c r="AB157" s="434">
        <f t="shared" si="141"/>
        <v>0</v>
      </c>
      <c r="AC157" s="435">
        <f t="shared" si="142"/>
        <v>0</v>
      </c>
      <c r="AD157" s="434">
        <v>0</v>
      </c>
      <c r="AE157" s="434">
        <f t="shared" si="143"/>
        <v>0</v>
      </c>
      <c r="AF157" s="435">
        <f t="shared" si="144"/>
        <v>0</v>
      </c>
      <c r="AG157" s="14">
        <v>0</v>
      </c>
      <c r="AH157" s="905">
        <f t="shared" si="130"/>
        <v>0</v>
      </c>
      <c r="AI157" s="870">
        <v>-0.03</v>
      </c>
      <c r="AJ157" s="433">
        <v>0</v>
      </c>
      <c r="AK157" s="433">
        <v>0</v>
      </c>
      <c r="AL157" s="433">
        <v>0</v>
      </c>
      <c r="AM157" s="433">
        <v>0</v>
      </c>
      <c r="AN157" s="433">
        <v>0</v>
      </c>
      <c r="AO157" s="535">
        <f t="shared" si="145"/>
        <v>-0.03</v>
      </c>
      <c r="AP157" s="854">
        <f t="shared" si="151"/>
        <v>19639965</v>
      </c>
      <c r="AQ157" s="434">
        <f t="shared" si="152"/>
        <v>14530004</v>
      </c>
      <c r="AR157" s="434">
        <f t="shared" si="153"/>
        <v>40000</v>
      </c>
      <c r="AS157" s="434">
        <f>L157+AE157</f>
        <v>4924661</v>
      </c>
      <c r="AT157" s="434">
        <f t="shared" si="154"/>
        <v>145300</v>
      </c>
      <c r="AU157" s="512">
        <f t="shared" si="154"/>
        <v>0</v>
      </c>
      <c r="AV157" s="535">
        <f t="shared" si="155"/>
        <v>20.424299999999999</v>
      </c>
      <c r="AW157" s="517">
        <f t="shared" si="148"/>
        <v>0</v>
      </c>
      <c r="AX157" s="432">
        <v>0</v>
      </c>
      <c r="AY157" s="432">
        <v>0</v>
      </c>
      <c r="AZ157" s="432">
        <v>0</v>
      </c>
      <c r="BA157" s="432">
        <v>0</v>
      </c>
      <c r="BB157" s="432">
        <v>0</v>
      </c>
      <c r="BC157" s="985">
        <v>0</v>
      </c>
    </row>
    <row r="158" spans="1:55" ht="14.1" customHeight="1" x14ac:dyDescent="0.2">
      <c r="A158" s="440">
        <v>40</v>
      </c>
      <c r="B158" s="452">
        <v>2465</v>
      </c>
      <c r="C158" s="453">
        <v>650018273</v>
      </c>
      <c r="D158" s="452">
        <v>72741791</v>
      </c>
      <c r="E158" s="451" t="s">
        <v>590</v>
      </c>
      <c r="F158" s="440">
        <v>3113</v>
      </c>
      <c r="G158" s="451" t="s">
        <v>789</v>
      </c>
      <c r="H158" s="436" t="s">
        <v>260</v>
      </c>
      <c r="I158" s="536">
        <v>371263</v>
      </c>
      <c r="J158" s="432">
        <v>275418</v>
      </c>
      <c r="K158" s="432">
        <v>0</v>
      </c>
      <c r="L158" s="14">
        <v>93091</v>
      </c>
      <c r="M158" s="14">
        <v>2754</v>
      </c>
      <c r="N158" s="14">
        <v>0</v>
      </c>
      <c r="O158" s="570">
        <v>0.5</v>
      </c>
      <c r="P158" s="579">
        <f t="shared" si="138"/>
        <v>-20000</v>
      </c>
      <c r="Q158" s="434">
        <v>0</v>
      </c>
      <c r="R158" s="434">
        <v>0</v>
      </c>
      <c r="S158" s="434">
        <v>0</v>
      </c>
      <c r="T158" s="434">
        <v>0</v>
      </c>
      <c r="U158" s="434">
        <v>0</v>
      </c>
      <c r="V158" s="434">
        <v>0</v>
      </c>
      <c r="W158" s="434">
        <f t="shared" si="139"/>
        <v>-20000</v>
      </c>
      <c r="X158" s="434">
        <v>20000</v>
      </c>
      <c r="Y158" s="434">
        <v>0</v>
      </c>
      <c r="Z158" s="434">
        <v>0</v>
      </c>
      <c r="AA158" s="434">
        <f t="shared" si="140"/>
        <v>20000</v>
      </c>
      <c r="AB158" s="434">
        <f t="shared" si="141"/>
        <v>0</v>
      </c>
      <c r="AC158" s="435">
        <f t="shared" si="142"/>
        <v>0</v>
      </c>
      <c r="AD158" s="434">
        <v>0</v>
      </c>
      <c r="AE158" s="434">
        <f t="shared" si="143"/>
        <v>0</v>
      </c>
      <c r="AF158" s="435">
        <f t="shared" si="144"/>
        <v>-200</v>
      </c>
      <c r="AG158" s="14">
        <v>0</v>
      </c>
      <c r="AH158" s="905">
        <f t="shared" si="130"/>
        <v>-200</v>
      </c>
      <c r="AI158" s="870">
        <v>0</v>
      </c>
      <c r="AJ158" s="433">
        <v>0</v>
      </c>
      <c r="AK158" s="433">
        <v>0</v>
      </c>
      <c r="AL158" s="433">
        <v>0</v>
      </c>
      <c r="AM158" s="433">
        <v>0</v>
      </c>
      <c r="AN158" s="433">
        <v>0</v>
      </c>
      <c r="AO158" s="535">
        <f t="shared" si="145"/>
        <v>0</v>
      </c>
      <c r="AP158" s="854">
        <f t="shared" si="151"/>
        <v>371063</v>
      </c>
      <c r="AQ158" s="434">
        <f t="shared" si="152"/>
        <v>255418</v>
      </c>
      <c r="AR158" s="434">
        <f t="shared" si="153"/>
        <v>20000</v>
      </c>
      <c r="AS158" s="434">
        <f>L158+AE158</f>
        <v>93091</v>
      </c>
      <c r="AT158" s="434">
        <f t="shared" si="154"/>
        <v>2554</v>
      </c>
      <c r="AU158" s="512">
        <f t="shared" si="154"/>
        <v>0</v>
      </c>
      <c r="AV158" s="535">
        <f t="shared" si="155"/>
        <v>0.5</v>
      </c>
      <c r="AW158" s="517">
        <f t="shared" si="148"/>
        <v>0</v>
      </c>
      <c r="AX158" s="432">
        <v>0</v>
      </c>
      <c r="AY158" s="432">
        <v>0</v>
      </c>
      <c r="AZ158" s="432">
        <v>0</v>
      </c>
      <c r="BA158" s="432">
        <v>0</v>
      </c>
      <c r="BB158" s="432">
        <v>0</v>
      </c>
      <c r="BC158" s="985">
        <v>0</v>
      </c>
    </row>
    <row r="159" spans="1:55" ht="14.1" customHeight="1" x14ac:dyDescent="0.2">
      <c r="A159" s="440">
        <v>40</v>
      </c>
      <c r="B159" s="452">
        <v>2465</v>
      </c>
      <c r="C159" s="453">
        <v>650018273</v>
      </c>
      <c r="D159" s="452">
        <v>72741791</v>
      </c>
      <c r="E159" s="451" t="s">
        <v>841</v>
      </c>
      <c r="F159" s="440">
        <v>3113</v>
      </c>
      <c r="G159" s="45" t="s">
        <v>828</v>
      </c>
      <c r="H159" s="55" t="s">
        <v>260</v>
      </c>
      <c r="I159" s="536">
        <v>0</v>
      </c>
      <c r="J159" s="432">
        <v>0</v>
      </c>
      <c r="K159" s="432">
        <v>0</v>
      </c>
      <c r="L159" s="14">
        <v>0</v>
      </c>
      <c r="M159" s="14">
        <v>0</v>
      </c>
      <c r="N159" s="14">
        <v>0</v>
      </c>
      <c r="O159" s="570">
        <v>0</v>
      </c>
      <c r="P159" s="579">
        <f t="shared" si="138"/>
        <v>0</v>
      </c>
      <c r="Q159" s="434">
        <v>0</v>
      </c>
      <c r="R159" s="434">
        <v>0</v>
      </c>
      <c r="S159" s="434">
        <v>0</v>
      </c>
      <c r="T159" s="434">
        <v>0</v>
      </c>
      <c r="U159" s="434">
        <v>78557</v>
      </c>
      <c r="V159" s="434">
        <v>0</v>
      </c>
      <c r="W159" s="434">
        <f t="shared" si="139"/>
        <v>78557</v>
      </c>
      <c r="X159" s="434">
        <v>0</v>
      </c>
      <c r="Y159" s="434">
        <v>0</v>
      </c>
      <c r="Z159" s="434">
        <v>0</v>
      </c>
      <c r="AA159" s="434">
        <f t="shared" si="140"/>
        <v>0</v>
      </c>
      <c r="AB159" s="434">
        <f t="shared" si="141"/>
        <v>78557</v>
      </c>
      <c r="AC159" s="435">
        <f t="shared" si="142"/>
        <v>26552</v>
      </c>
      <c r="AD159" s="434">
        <v>0</v>
      </c>
      <c r="AE159" s="434">
        <f t="shared" si="143"/>
        <v>26552</v>
      </c>
      <c r="AF159" s="435">
        <f t="shared" si="144"/>
        <v>786</v>
      </c>
      <c r="AG159" s="14">
        <v>0</v>
      </c>
      <c r="AH159" s="905">
        <f t="shared" si="130"/>
        <v>105895</v>
      </c>
      <c r="AI159" s="870">
        <v>0</v>
      </c>
      <c r="AJ159" s="433">
        <v>0</v>
      </c>
      <c r="AK159" s="433">
        <v>0</v>
      </c>
      <c r="AL159" s="433">
        <v>0</v>
      </c>
      <c r="AM159" s="433">
        <v>0.19</v>
      </c>
      <c r="AN159" s="433">
        <v>0</v>
      </c>
      <c r="AO159" s="535">
        <f t="shared" si="145"/>
        <v>0.19</v>
      </c>
      <c r="AP159" s="854">
        <f t="shared" si="151"/>
        <v>105895</v>
      </c>
      <c r="AQ159" s="434">
        <f t="shared" si="152"/>
        <v>78557</v>
      </c>
      <c r="AR159" s="434">
        <f t="shared" si="153"/>
        <v>0</v>
      </c>
      <c r="AS159" s="434">
        <f t="shared" ref="AS159" si="156">L159+AE159</f>
        <v>26552</v>
      </c>
      <c r="AT159" s="434">
        <f t="shared" si="154"/>
        <v>786</v>
      </c>
      <c r="AU159" s="512">
        <f t="shared" si="154"/>
        <v>0</v>
      </c>
      <c r="AV159" s="535">
        <f t="shared" si="155"/>
        <v>0.19</v>
      </c>
      <c r="AW159" s="517">
        <f t="shared" si="148"/>
        <v>0</v>
      </c>
      <c r="AX159" s="432">
        <v>0</v>
      </c>
      <c r="AY159" s="432">
        <v>0</v>
      </c>
      <c r="AZ159" s="432">
        <v>0</v>
      </c>
      <c r="BA159" s="432">
        <v>0</v>
      </c>
      <c r="BB159" s="432">
        <v>0</v>
      </c>
      <c r="BC159" s="985">
        <v>0</v>
      </c>
    </row>
    <row r="160" spans="1:55" ht="14.1" customHeight="1" x14ac:dyDescent="0.2">
      <c r="A160" s="440">
        <v>40</v>
      </c>
      <c r="B160" s="452">
        <v>2465</v>
      </c>
      <c r="C160" s="453">
        <v>650018273</v>
      </c>
      <c r="D160" s="452">
        <v>72741791</v>
      </c>
      <c r="E160" s="451" t="s">
        <v>590</v>
      </c>
      <c r="F160" s="440">
        <v>3113</v>
      </c>
      <c r="G160" s="454" t="s">
        <v>276</v>
      </c>
      <c r="H160" s="436" t="s">
        <v>261</v>
      </c>
      <c r="I160" s="536">
        <v>5811892</v>
      </c>
      <c r="J160" s="432">
        <v>4291641</v>
      </c>
      <c r="K160" s="432">
        <v>20000</v>
      </c>
      <c r="L160" s="14">
        <v>1457334</v>
      </c>
      <c r="M160" s="14">
        <v>42917</v>
      </c>
      <c r="N160" s="14">
        <v>0</v>
      </c>
      <c r="O160" s="570">
        <v>10.62</v>
      </c>
      <c r="P160" s="579">
        <f t="shared" si="138"/>
        <v>0</v>
      </c>
      <c r="Q160" s="434">
        <v>0</v>
      </c>
      <c r="R160" s="434">
        <v>19087</v>
      </c>
      <c r="S160" s="434">
        <v>0</v>
      </c>
      <c r="T160" s="434">
        <v>0</v>
      </c>
      <c r="U160" s="434">
        <v>0</v>
      </c>
      <c r="V160" s="434">
        <v>0</v>
      </c>
      <c r="W160" s="434">
        <f t="shared" si="139"/>
        <v>19087</v>
      </c>
      <c r="X160" s="434">
        <v>0</v>
      </c>
      <c r="Y160" s="434">
        <v>0</v>
      </c>
      <c r="Z160" s="434">
        <v>0</v>
      </c>
      <c r="AA160" s="434">
        <f t="shared" si="140"/>
        <v>0</v>
      </c>
      <c r="AB160" s="434">
        <f t="shared" si="141"/>
        <v>19087</v>
      </c>
      <c r="AC160" s="435">
        <f t="shared" si="142"/>
        <v>6451</v>
      </c>
      <c r="AD160" s="434">
        <v>0</v>
      </c>
      <c r="AE160" s="434">
        <f t="shared" si="143"/>
        <v>6451</v>
      </c>
      <c r="AF160" s="435">
        <f t="shared" si="144"/>
        <v>191</v>
      </c>
      <c r="AG160" s="14">
        <v>0</v>
      </c>
      <c r="AH160" s="905">
        <f t="shared" si="130"/>
        <v>25729</v>
      </c>
      <c r="AI160" s="870">
        <v>0</v>
      </c>
      <c r="AJ160" s="433">
        <v>0.06</v>
      </c>
      <c r="AK160" s="433">
        <v>0</v>
      </c>
      <c r="AL160" s="433">
        <v>0</v>
      </c>
      <c r="AM160" s="433">
        <v>0</v>
      </c>
      <c r="AN160" s="433">
        <v>0</v>
      </c>
      <c r="AO160" s="535">
        <f t="shared" si="145"/>
        <v>0.06</v>
      </c>
      <c r="AP160" s="854">
        <f t="shared" si="151"/>
        <v>5837621</v>
      </c>
      <c r="AQ160" s="434">
        <f t="shared" si="152"/>
        <v>4310728</v>
      </c>
      <c r="AR160" s="434">
        <f t="shared" si="153"/>
        <v>20000</v>
      </c>
      <c r="AS160" s="434">
        <f>L160+AE160</f>
        <v>1463785</v>
      </c>
      <c r="AT160" s="434">
        <f t="shared" si="154"/>
        <v>43108</v>
      </c>
      <c r="AU160" s="512">
        <f t="shared" si="154"/>
        <v>0</v>
      </c>
      <c r="AV160" s="535">
        <f t="shared" si="155"/>
        <v>10.68</v>
      </c>
      <c r="AW160" s="517">
        <f t="shared" si="148"/>
        <v>0</v>
      </c>
      <c r="AX160" s="432">
        <v>0</v>
      </c>
      <c r="AY160" s="432">
        <v>0</v>
      </c>
      <c r="AZ160" s="432">
        <v>0</v>
      </c>
      <c r="BA160" s="432">
        <v>0</v>
      </c>
      <c r="BB160" s="432">
        <v>0</v>
      </c>
      <c r="BC160" s="985">
        <v>0</v>
      </c>
    </row>
    <row r="161" spans="1:55" ht="14.1" customHeight="1" x14ac:dyDescent="0.2">
      <c r="A161" s="440">
        <v>40</v>
      </c>
      <c r="B161" s="452">
        <v>2465</v>
      </c>
      <c r="C161" s="453">
        <v>650018273</v>
      </c>
      <c r="D161" s="452">
        <v>72741791</v>
      </c>
      <c r="E161" s="451" t="s">
        <v>590</v>
      </c>
      <c r="F161" s="440">
        <v>3143</v>
      </c>
      <c r="G161" s="454" t="s">
        <v>784</v>
      </c>
      <c r="H161" s="436" t="s">
        <v>260</v>
      </c>
      <c r="I161" s="536">
        <v>2931184</v>
      </c>
      <c r="J161" s="14">
        <v>2154617</v>
      </c>
      <c r="K161" s="14">
        <v>20000</v>
      </c>
      <c r="L161" s="14">
        <v>735021</v>
      </c>
      <c r="M161" s="14">
        <v>21546</v>
      </c>
      <c r="N161" s="14">
        <v>0</v>
      </c>
      <c r="O161" s="106">
        <v>4.2507000000000001</v>
      </c>
      <c r="P161" s="579">
        <f t="shared" si="138"/>
        <v>20000</v>
      </c>
      <c r="Q161" s="434">
        <v>0</v>
      </c>
      <c r="R161" s="434">
        <v>0</v>
      </c>
      <c r="S161" s="434">
        <v>0</v>
      </c>
      <c r="T161" s="434">
        <v>0</v>
      </c>
      <c r="U161" s="434">
        <v>0</v>
      </c>
      <c r="V161" s="434">
        <v>0</v>
      </c>
      <c r="W161" s="434">
        <f t="shared" si="139"/>
        <v>20000</v>
      </c>
      <c r="X161" s="434">
        <v>-20000</v>
      </c>
      <c r="Y161" s="434">
        <v>0</v>
      </c>
      <c r="Z161" s="434">
        <v>0</v>
      </c>
      <c r="AA161" s="434">
        <f t="shared" si="140"/>
        <v>-20000</v>
      </c>
      <c r="AB161" s="434">
        <f t="shared" si="141"/>
        <v>0</v>
      </c>
      <c r="AC161" s="435">
        <f t="shared" si="142"/>
        <v>0</v>
      </c>
      <c r="AD161" s="434">
        <v>0</v>
      </c>
      <c r="AE161" s="434">
        <f t="shared" si="143"/>
        <v>0</v>
      </c>
      <c r="AF161" s="435">
        <f t="shared" si="144"/>
        <v>200</v>
      </c>
      <c r="AG161" s="14">
        <v>0</v>
      </c>
      <c r="AH161" s="905">
        <f t="shared" si="130"/>
        <v>200</v>
      </c>
      <c r="AI161" s="870">
        <v>0</v>
      </c>
      <c r="AJ161" s="433">
        <v>0</v>
      </c>
      <c r="AK161" s="433">
        <v>0</v>
      </c>
      <c r="AL161" s="433">
        <v>0</v>
      </c>
      <c r="AM161" s="433">
        <v>0</v>
      </c>
      <c r="AN161" s="433">
        <v>0</v>
      </c>
      <c r="AO161" s="535">
        <f t="shared" si="145"/>
        <v>0</v>
      </c>
      <c r="AP161" s="854">
        <f t="shared" si="151"/>
        <v>2931384</v>
      </c>
      <c r="AQ161" s="434">
        <f t="shared" si="152"/>
        <v>2174617</v>
      </c>
      <c r="AR161" s="434">
        <f t="shared" si="153"/>
        <v>0</v>
      </c>
      <c r="AS161" s="434">
        <f>L161+AE161</f>
        <v>735021</v>
      </c>
      <c r="AT161" s="434">
        <f t="shared" si="154"/>
        <v>21746</v>
      </c>
      <c r="AU161" s="512">
        <f t="shared" si="154"/>
        <v>0</v>
      </c>
      <c r="AV161" s="535">
        <f t="shared" si="155"/>
        <v>4.2507000000000001</v>
      </c>
      <c r="AW161" s="517">
        <f t="shared" si="148"/>
        <v>0</v>
      </c>
      <c r="AX161" s="432">
        <v>0</v>
      </c>
      <c r="AY161" s="432">
        <v>0</v>
      </c>
      <c r="AZ161" s="432">
        <v>0</v>
      </c>
      <c r="BA161" s="432">
        <v>0</v>
      </c>
      <c r="BB161" s="432">
        <v>0</v>
      </c>
      <c r="BC161" s="985">
        <v>0</v>
      </c>
    </row>
    <row r="162" spans="1:55" ht="14.1" customHeight="1" x14ac:dyDescent="0.2">
      <c r="A162" s="450">
        <v>40</v>
      </c>
      <c r="B162" s="448">
        <v>2465</v>
      </c>
      <c r="C162" s="449">
        <v>650018273</v>
      </c>
      <c r="D162" s="448">
        <v>72741791</v>
      </c>
      <c r="E162" s="446" t="s">
        <v>591</v>
      </c>
      <c r="F162" s="450"/>
      <c r="G162" s="446"/>
      <c r="H162" s="445"/>
      <c r="I162" s="537">
        <v>35224527</v>
      </c>
      <c r="J162" s="444">
        <v>26031697</v>
      </c>
      <c r="K162" s="444">
        <v>100000</v>
      </c>
      <c r="L162" s="444">
        <v>8832513</v>
      </c>
      <c r="M162" s="444">
        <v>260317</v>
      </c>
      <c r="N162" s="444">
        <v>0</v>
      </c>
      <c r="O162" s="642">
        <v>43.7605</v>
      </c>
      <c r="P162" s="537">
        <f t="shared" ref="P162:BC162" si="157">SUM(P156:P161)</f>
        <v>0</v>
      </c>
      <c r="Q162" s="443">
        <f t="shared" si="157"/>
        <v>0</v>
      </c>
      <c r="R162" s="443">
        <f t="shared" si="157"/>
        <v>19087</v>
      </c>
      <c r="S162" s="443">
        <f t="shared" si="157"/>
        <v>0</v>
      </c>
      <c r="T162" s="443">
        <f t="shared" si="157"/>
        <v>0</v>
      </c>
      <c r="U162" s="443">
        <f t="shared" si="157"/>
        <v>78557</v>
      </c>
      <c r="V162" s="443">
        <f t="shared" si="157"/>
        <v>0</v>
      </c>
      <c r="W162" s="443">
        <f t="shared" si="157"/>
        <v>97644</v>
      </c>
      <c r="X162" s="443">
        <f t="shared" si="157"/>
        <v>0</v>
      </c>
      <c r="Y162" s="443">
        <f t="shared" si="157"/>
        <v>0</v>
      </c>
      <c r="Z162" s="443">
        <f t="shared" si="157"/>
        <v>0</v>
      </c>
      <c r="AA162" s="443">
        <f t="shared" si="157"/>
        <v>0</v>
      </c>
      <c r="AB162" s="443">
        <f t="shared" si="157"/>
        <v>97644</v>
      </c>
      <c r="AC162" s="443">
        <f t="shared" si="157"/>
        <v>33003</v>
      </c>
      <c r="AD162" s="443">
        <f t="shared" si="157"/>
        <v>0</v>
      </c>
      <c r="AE162" s="443">
        <f t="shared" si="157"/>
        <v>33003</v>
      </c>
      <c r="AF162" s="443">
        <f t="shared" si="157"/>
        <v>977</v>
      </c>
      <c r="AG162" s="443">
        <f t="shared" si="157"/>
        <v>0</v>
      </c>
      <c r="AH162" s="948">
        <f t="shared" si="157"/>
        <v>131624</v>
      </c>
      <c r="AI162" s="944">
        <f t="shared" si="157"/>
        <v>-0.03</v>
      </c>
      <c r="AJ162" s="695">
        <f t="shared" si="157"/>
        <v>0.06</v>
      </c>
      <c r="AK162" s="695">
        <f t="shared" si="157"/>
        <v>0</v>
      </c>
      <c r="AL162" s="695">
        <f t="shared" si="157"/>
        <v>0</v>
      </c>
      <c r="AM162" s="695">
        <f t="shared" si="157"/>
        <v>0.19</v>
      </c>
      <c r="AN162" s="695">
        <f t="shared" si="157"/>
        <v>0</v>
      </c>
      <c r="AO162" s="538">
        <f t="shared" si="157"/>
        <v>0.22</v>
      </c>
      <c r="AP162" s="444">
        <f t="shared" si="157"/>
        <v>35356151</v>
      </c>
      <c r="AQ162" s="443">
        <f t="shared" si="157"/>
        <v>26129341</v>
      </c>
      <c r="AR162" s="490">
        <f t="shared" si="157"/>
        <v>100000</v>
      </c>
      <c r="AS162" s="443">
        <f t="shared" si="157"/>
        <v>8865516</v>
      </c>
      <c r="AT162" s="443">
        <f t="shared" si="157"/>
        <v>261294</v>
      </c>
      <c r="AU162" s="443">
        <f t="shared" si="157"/>
        <v>0</v>
      </c>
      <c r="AV162" s="538">
        <f t="shared" si="157"/>
        <v>43.980499999999999</v>
      </c>
      <c r="AW162" s="794">
        <f t="shared" si="157"/>
        <v>0</v>
      </c>
      <c r="AX162" s="791">
        <f t="shared" si="157"/>
        <v>0</v>
      </c>
      <c r="AY162" s="791">
        <f t="shared" si="157"/>
        <v>0</v>
      </c>
      <c r="AZ162" s="791">
        <f t="shared" si="157"/>
        <v>0</v>
      </c>
      <c r="BA162" s="791">
        <f t="shared" si="157"/>
        <v>0</v>
      </c>
      <c r="BB162" s="791">
        <f t="shared" si="157"/>
        <v>0</v>
      </c>
      <c r="BC162" s="788">
        <f t="shared" si="157"/>
        <v>0</v>
      </c>
    </row>
    <row r="163" spans="1:55" ht="14.1" customHeight="1" x14ac:dyDescent="0.2">
      <c r="A163" s="440">
        <v>41</v>
      </c>
      <c r="B163" s="452">
        <v>2480</v>
      </c>
      <c r="C163" s="453">
        <v>600080293</v>
      </c>
      <c r="D163" s="452">
        <v>46744924</v>
      </c>
      <c r="E163" s="451" t="s">
        <v>592</v>
      </c>
      <c r="F163" s="440">
        <v>3113</v>
      </c>
      <c r="G163" s="451" t="s">
        <v>278</v>
      </c>
      <c r="H163" s="436" t="s">
        <v>260</v>
      </c>
      <c r="I163" s="536">
        <v>34546886</v>
      </c>
      <c r="J163" s="14">
        <v>25608401</v>
      </c>
      <c r="K163" s="14">
        <v>20000</v>
      </c>
      <c r="L163" s="14">
        <v>8662400</v>
      </c>
      <c r="M163" s="14">
        <v>256085</v>
      </c>
      <c r="N163" s="14">
        <v>0</v>
      </c>
      <c r="O163" s="106">
        <v>32.2881</v>
      </c>
      <c r="P163" s="579">
        <f t="shared" si="138"/>
        <v>20000</v>
      </c>
      <c r="Q163" s="434">
        <v>0</v>
      </c>
      <c r="R163" s="434">
        <v>0</v>
      </c>
      <c r="S163" s="434">
        <v>0</v>
      </c>
      <c r="T163" s="434">
        <v>0</v>
      </c>
      <c r="U163" s="434">
        <v>0</v>
      </c>
      <c r="V163" s="434">
        <v>0</v>
      </c>
      <c r="W163" s="434">
        <f t="shared" si="139"/>
        <v>20000</v>
      </c>
      <c r="X163" s="434">
        <v>-20000</v>
      </c>
      <c r="Y163" s="434">
        <v>0</v>
      </c>
      <c r="Z163" s="434">
        <v>0</v>
      </c>
      <c r="AA163" s="434">
        <f t="shared" si="140"/>
        <v>-20000</v>
      </c>
      <c r="AB163" s="434">
        <f t="shared" si="141"/>
        <v>0</v>
      </c>
      <c r="AC163" s="435">
        <f t="shared" si="142"/>
        <v>0</v>
      </c>
      <c r="AD163" s="434">
        <v>0</v>
      </c>
      <c r="AE163" s="434">
        <f t="shared" si="143"/>
        <v>0</v>
      </c>
      <c r="AF163" s="435">
        <f t="shared" si="144"/>
        <v>200</v>
      </c>
      <c r="AG163" s="14">
        <v>0</v>
      </c>
      <c r="AH163" s="905">
        <f t="shared" si="130"/>
        <v>200</v>
      </c>
      <c r="AI163" s="870">
        <v>0.03</v>
      </c>
      <c r="AJ163" s="433">
        <v>0</v>
      </c>
      <c r="AK163" s="433">
        <v>0</v>
      </c>
      <c r="AL163" s="433">
        <v>0</v>
      </c>
      <c r="AM163" s="433">
        <v>0</v>
      </c>
      <c r="AN163" s="433">
        <v>0</v>
      </c>
      <c r="AO163" s="535">
        <f t="shared" si="145"/>
        <v>0.03</v>
      </c>
      <c r="AP163" s="854">
        <f t="shared" ref="AP163:AP168" si="158">I163+AH163</f>
        <v>34547086</v>
      </c>
      <c r="AQ163" s="434">
        <f t="shared" ref="AQ163:AQ168" si="159">J163+W163</f>
        <v>25628401</v>
      </c>
      <c r="AR163" s="434">
        <f t="shared" ref="AR163:AR168" si="160">K163+AA163</f>
        <v>0</v>
      </c>
      <c r="AS163" s="434">
        <f>L163+AE163</f>
        <v>8662400</v>
      </c>
      <c r="AT163" s="434">
        <f t="shared" ref="AT163:AU168" si="161">M163+AF163</f>
        <v>256285</v>
      </c>
      <c r="AU163" s="512">
        <f t="shared" si="161"/>
        <v>0</v>
      </c>
      <c r="AV163" s="535">
        <f t="shared" ref="AV163:AV168" si="162">O163+AO163</f>
        <v>32.318100000000001</v>
      </c>
      <c r="AW163" s="517">
        <f t="shared" si="148"/>
        <v>0</v>
      </c>
      <c r="AX163" s="432">
        <v>0</v>
      </c>
      <c r="AY163" s="432">
        <v>0</v>
      </c>
      <c r="AZ163" s="432">
        <v>0</v>
      </c>
      <c r="BA163" s="432">
        <v>0</v>
      </c>
      <c r="BB163" s="432">
        <v>0</v>
      </c>
      <c r="BC163" s="985">
        <v>0</v>
      </c>
    </row>
    <row r="164" spans="1:55" ht="14.1" customHeight="1" x14ac:dyDescent="0.2">
      <c r="A164" s="440">
        <v>41</v>
      </c>
      <c r="B164" s="452">
        <v>2480</v>
      </c>
      <c r="C164" s="453">
        <v>600080293</v>
      </c>
      <c r="D164" s="452">
        <v>46744924</v>
      </c>
      <c r="E164" s="451" t="s">
        <v>592</v>
      </c>
      <c r="F164" s="440">
        <v>3113</v>
      </c>
      <c r="G164" s="451" t="s">
        <v>789</v>
      </c>
      <c r="H164" s="436" t="s">
        <v>260</v>
      </c>
      <c r="I164" s="536">
        <v>790909</v>
      </c>
      <c r="J164" s="14">
        <v>586728</v>
      </c>
      <c r="K164" s="14">
        <v>0</v>
      </c>
      <c r="L164" s="14">
        <v>198314</v>
      </c>
      <c r="M164" s="14">
        <v>5867</v>
      </c>
      <c r="N164" s="14">
        <v>0</v>
      </c>
      <c r="O164" s="106">
        <v>1</v>
      </c>
      <c r="P164" s="579">
        <f t="shared" si="138"/>
        <v>0</v>
      </c>
      <c r="Q164" s="434">
        <v>0</v>
      </c>
      <c r="R164" s="434">
        <v>0</v>
      </c>
      <c r="S164" s="434">
        <v>0</v>
      </c>
      <c r="T164" s="434">
        <v>0</v>
      </c>
      <c r="U164" s="434">
        <v>0</v>
      </c>
      <c r="V164" s="434">
        <v>0</v>
      </c>
      <c r="W164" s="434">
        <f t="shared" si="139"/>
        <v>0</v>
      </c>
      <c r="X164" s="434">
        <v>0</v>
      </c>
      <c r="Y164" s="434">
        <v>0</v>
      </c>
      <c r="Z164" s="434">
        <v>0</v>
      </c>
      <c r="AA164" s="434">
        <f t="shared" si="140"/>
        <v>0</v>
      </c>
      <c r="AB164" s="434">
        <f t="shared" si="141"/>
        <v>0</v>
      </c>
      <c r="AC164" s="435">
        <f t="shared" si="142"/>
        <v>0</v>
      </c>
      <c r="AD164" s="434">
        <v>0</v>
      </c>
      <c r="AE164" s="434">
        <f t="shared" si="143"/>
        <v>0</v>
      </c>
      <c r="AF164" s="435">
        <f t="shared" si="144"/>
        <v>0</v>
      </c>
      <c r="AG164" s="14">
        <v>0</v>
      </c>
      <c r="AH164" s="905">
        <f t="shared" si="130"/>
        <v>0</v>
      </c>
      <c r="AI164" s="870">
        <v>0</v>
      </c>
      <c r="AJ164" s="433">
        <v>0</v>
      </c>
      <c r="AK164" s="433">
        <v>0</v>
      </c>
      <c r="AL164" s="433">
        <v>0</v>
      </c>
      <c r="AM164" s="433">
        <v>0</v>
      </c>
      <c r="AN164" s="433">
        <v>0</v>
      </c>
      <c r="AO164" s="535">
        <f t="shared" si="145"/>
        <v>0</v>
      </c>
      <c r="AP164" s="854">
        <f t="shared" si="158"/>
        <v>790909</v>
      </c>
      <c r="AQ164" s="434">
        <f t="shared" si="159"/>
        <v>586728</v>
      </c>
      <c r="AR164" s="434">
        <f t="shared" si="160"/>
        <v>0</v>
      </c>
      <c r="AS164" s="434">
        <f>L164+AE164</f>
        <v>198314</v>
      </c>
      <c r="AT164" s="434">
        <f t="shared" si="161"/>
        <v>5867</v>
      </c>
      <c r="AU164" s="512">
        <f t="shared" si="161"/>
        <v>0</v>
      </c>
      <c r="AV164" s="535">
        <f t="shared" si="162"/>
        <v>1</v>
      </c>
      <c r="AW164" s="517">
        <f t="shared" si="148"/>
        <v>0</v>
      </c>
      <c r="AX164" s="432">
        <v>0</v>
      </c>
      <c r="AY164" s="432">
        <v>0</v>
      </c>
      <c r="AZ164" s="432">
        <v>0</v>
      </c>
      <c r="BA164" s="432">
        <v>0</v>
      </c>
      <c r="BB164" s="432">
        <v>0</v>
      </c>
      <c r="BC164" s="985">
        <v>0</v>
      </c>
    </row>
    <row r="165" spans="1:55" ht="14.1" customHeight="1" x14ac:dyDescent="0.2">
      <c r="A165" s="440">
        <v>41</v>
      </c>
      <c r="B165" s="452">
        <v>2480</v>
      </c>
      <c r="C165" s="453">
        <v>600080293</v>
      </c>
      <c r="D165" s="452">
        <v>46744924</v>
      </c>
      <c r="E165" s="451" t="s">
        <v>842</v>
      </c>
      <c r="F165" s="440">
        <v>3113</v>
      </c>
      <c r="G165" s="45" t="s">
        <v>828</v>
      </c>
      <c r="H165" s="55" t="s">
        <v>260</v>
      </c>
      <c r="I165" s="536">
        <v>0</v>
      </c>
      <c r="J165" s="432">
        <v>0</v>
      </c>
      <c r="K165" s="432">
        <v>0</v>
      </c>
      <c r="L165" s="14">
        <v>0</v>
      </c>
      <c r="M165" s="14">
        <v>0</v>
      </c>
      <c r="N165" s="14">
        <v>0</v>
      </c>
      <c r="O165" s="570">
        <v>0</v>
      </c>
      <c r="P165" s="579">
        <f t="shared" si="138"/>
        <v>0</v>
      </c>
      <c r="Q165" s="434">
        <v>0</v>
      </c>
      <c r="R165" s="434">
        <v>0</v>
      </c>
      <c r="S165" s="434">
        <v>0</v>
      </c>
      <c r="T165" s="434">
        <v>0</v>
      </c>
      <c r="U165" s="434">
        <v>157114</v>
      </c>
      <c r="V165" s="434">
        <v>0</v>
      </c>
      <c r="W165" s="434">
        <f t="shared" si="139"/>
        <v>157114</v>
      </c>
      <c r="X165" s="434">
        <v>0</v>
      </c>
      <c r="Y165" s="434">
        <v>0</v>
      </c>
      <c r="Z165" s="434">
        <v>0</v>
      </c>
      <c r="AA165" s="434">
        <f t="shared" si="140"/>
        <v>0</v>
      </c>
      <c r="AB165" s="434">
        <f t="shared" si="141"/>
        <v>157114</v>
      </c>
      <c r="AC165" s="435">
        <f t="shared" si="142"/>
        <v>53105</v>
      </c>
      <c r="AD165" s="434">
        <v>0</v>
      </c>
      <c r="AE165" s="434">
        <f t="shared" si="143"/>
        <v>53105</v>
      </c>
      <c r="AF165" s="435">
        <f t="shared" si="144"/>
        <v>1571</v>
      </c>
      <c r="AG165" s="14">
        <v>0</v>
      </c>
      <c r="AH165" s="905">
        <f t="shared" si="130"/>
        <v>211790</v>
      </c>
      <c r="AI165" s="870">
        <v>0</v>
      </c>
      <c r="AJ165" s="433">
        <v>0</v>
      </c>
      <c r="AK165" s="433">
        <v>0</v>
      </c>
      <c r="AL165" s="433">
        <v>0</v>
      </c>
      <c r="AM165" s="433">
        <v>0.37</v>
      </c>
      <c r="AN165" s="433">
        <v>0</v>
      </c>
      <c r="AO165" s="535">
        <f t="shared" si="145"/>
        <v>0.37</v>
      </c>
      <c r="AP165" s="854">
        <f t="shared" si="158"/>
        <v>211790</v>
      </c>
      <c r="AQ165" s="434">
        <f t="shared" si="159"/>
        <v>157114</v>
      </c>
      <c r="AR165" s="434">
        <f t="shared" si="160"/>
        <v>0</v>
      </c>
      <c r="AS165" s="434">
        <f t="shared" ref="AS165" si="163">L165+AE165</f>
        <v>53105</v>
      </c>
      <c r="AT165" s="434">
        <f t="shared" si="161"/>
        <v>1571</v>
      </c>
      <c r="AU165" s="512">
        <f t="shared" si="161"/>
        <v>0</v>
      </c>
      <c r="AV165" s="535">
        <f t="shared" si="162"/>
        <v>0.37</v>
      </c>
      <c r="AW165" s="517">
        <f t="shared" si="148"/>
        <v>0</v>
      </c>
      <c r="AX165" s="432">
        <v>0</v>
      </c>
      <c r="AY165" s="432">
        <v>0</v>
      </c>
      <c r="AZ165" s="432">
        <v>0</v>
      </c>
      <c r="BA165" s="432">
        <v>0</v>
      </c>
      <c r="BB165" s="432">
        <v>0</v>
      </c>
      <c r="BC165" s="985">
        <v>0</v>
      </c>
    </row>
    <row r="166" spans="1:55" ht="14.1" customHeight="1" x14ac:dyDescent="0.2">
      <c r="A166" s="440">
        <v>41</v>
      </c>
      <c r="B166" s="452">
        <v>2480</v>
      </c>
      <c r="C166" s="453">
        <v>600080293</v>
      </c>
      <c r="D166" s="452">
        <v>46744924</v>
      </c>
      <c r="E166" s="451" t="s">
        <v>592</v>
      </c>
      <c r="F166" s="440">
        <v>3113</v>
      </c>
      <c r="G166" s="454" t="s">
        <v>276</v>
      </c>
      <c r="H166" s="436" t="s">
        <v>261</v>
      </c>
      <c r="I166" s="536">
        <v>2060223</v>
      </c>
      <c r="J166" s="432">
        <v>1528356</v>
      </c>
      <c r="K166" s="432">
        <v>0</v>
      </c>
      <c r="L166" s="14">
        <v>516584</v>
      </c>
      <c r="M166" s="14">
        <v>15283</v>
      </c>
      <c r="N166" s="14">
        <v>0</v>
      </c>
      <c r="O166" s="570">
        <v>3.62</v>
      </c>
      <c r="P166" s="579">
        <f t="shared" si="138"/>
        <v>0</v>
      </c>
      <c r="Q166" s="434">
        <v>0</v>
      </c>
      <c r="R166" s="434">
        <v>47768</v>
      </c>
      <c r="S166" s="434">
        <v>0</v>
      </c>
      <c r="T166" s="434">
        <v>0</v>
      </c>
      <c r="U166" s="434">
        <v>0</v>
      </c>
      <c r="V166" s="434">
        <v>0</v>
      </c>
      <c r="W166" s="434">
        <f t="shared" si="139"/>
        <v>47768</v>
      </c>
      <c r="X166" s="434">
        <v>0</v>
      </c>
      <c r="Y166" s="434">
        <v>0</v>
      </c>
      <c r="Z166" s="434">
        <v>0</v>
      </c>
      <c r="AA166" s="434">
        <f t="shared" si="140"/>
        <v>0</v>
      </c>
      <c r="AB166" s="434">
        <f t="shared" si="141"/>
        <v>47768</v>
      </c>
      <c r="AC166" s="435">
        <f t="shared" si="142"/>
        <v>16146</v>
      </c>
      <c r="AD166" s="434">
        <v>0</v>
      </c>
      <c r="AE166" s="434">
        <f t="shared" si="143"/>
        <v>16146</v>
      </c>
      <c r="AF166" s="435">
        <f t="shared" si="144"/>
        <v>478</v>
      </c>
      <c r="AG166" s="14">
        <v>0</v>
      </c>
      <c r="AH166" s="905">
        <f t="shared" si="130"/>
        <v>64392</v>
      </c>
      <c r="AI166" s="870">
        <v>0</v>
      </c>
      <c r="AJ166" s="433">
        <v>0.12</v>
      </c>
      <c r="AK166" s="433">
        <v>0</v>
      </c>
      <c r="AL166" s="433">
        <v>0</v>
      </c>
      <c r="AM166" s="433">
        <v>0</v>
      </c>
      <c r="AN166" s="433">
        <v>0</v>
      </c>
      <c r="AO166" s="535">
        <f t="shared" si="145"/>
        <v>0.12</v>
      </c>
      <c r="AP166" s="854">
        <f t="shared" si="158"/>
        <v>2124615</v>
      </c>
      <c r="AQ166" s="434">
        <f t="shared" si="159"/>
        <v>1576124</v>
      </c>
      <c r="AR166" s="434">
        <f t="shared" si="160"/>
        <v>0</v>
      </c>
      <c r="AS166" s="434">
        <f>L166+AE166</f>
        <v>532730</v>
      </c>
      <c r="AT166" s="434">
        <f t="shared" si="161"/>
        <v>15761</v>
      </c>
      <c r="AU166" s="512">
        <f t="shared" si="161"/>
        <v>0</v>
      </c>
      <c r="AV166" s="535">
        <f t="shared" si="162"/>
        <v>3.74</v>
      </c>
      <c r="AW166" s="517">
        <f t="shared" si="148"/>
        <v>0</v>
      </c>
      <c r="AX166" s="432">
        <v>0</v>
      </c>
      <c r="AY166" s="432">
        <v>0</v>
      </c>
      <c r="AZ166" s="432">
        <v>0</v>
      </c>
      <c r="BA166" s="432">
        <v>0</v>
      </c>
      <c r="BB166" s="432">
        <v>0</v>
      </c>
      <c r="BC166" s="985">
        <v>0</v>
      </c>
    </row>
    <row r="167" spans="1:55" ht="14.1" customHeight="1" x14ac:dyDescent="0.2">
      <c r="A167" s="440">
        <v>41</v>
      </c>
      <c r="B167" s="452">
        <v>2480</v>
      </c>
      <c r="C167" s="453">
        <v>600080293</v>
      </c>
      <c r="D167" s="452">
        <v>46744924</v>
      </c>
      <c r="E167" s="451" t="s">
        <v>592</v>
      </c>
      <c r="F167" s="440">
        <v>3143</v>
      </c>
      <c r="G167" s="454" t="s">
        <v>784</v>
      </c>
      <c r="H167" s="436" t="s">
        <v>260</v>
      </c>
      <c r="I167" s="536">
        <v>3704620</v>
      </c>
      <c r="J167" s="14">
        <v>2748235</v>
      </c>
      <c r="K167" s="14">
        <v>0</v>
      </c>
      <c r="L167" s="14">
        <v>928903</v>
      </c>
      <c r="M167" s="14">
        <v>27482</v>
      </c>
      <c r="N167" s="14">
        <v>0</v>
      </c>
      <c r="O167" s="106">
        <v>5.1100000000000003</v>
      </c>
      <c r="P167" s="579">
        <f t="shared" si="138"/>
        <v>0</v>
      </c>
      <c r="Q167" s="434">
        <v>0</v>
      </c>
      <c r="R167" s="434">
        <v>0</v>
      </c>
      <c r="S167" s="434">
        <v>0</v>
      </c>
      <c r="T167" s="434">
        <v>0</v>
      </c>
      <c r="U167" s="434">
        <v>0</v>
      </c>
      <c r="V167" s="434">
        <v>0</v>
      </c>
      <c r="W167" s="434">
        <f t="shared" si="139"/>
        <v>0</v>
      </c>
      <c r="X167" s="434">
        <v>0</v>
      </c>
      <c r="Y167" s="434">
        <v>0</v>
      </c>
      <c r="Z167" s="434">
        <v>0</v>
      </c>
      <c r="AA167" s="434">
        <f t="shared" si="140"/>
        <v>0</v>
      </c>
      <c r="AB167" s="434">
        <f t="shared" si="141"/>
        <v>0</v>
      </c>
      <c r="AC167" s="435">
        <f t="shared" si="142"/>
        <v>0</v>
      </c>
      <c r="AD167" s="434">
        <v>0</v>
      </c>
      <c r="AE167" s="434">
        <f t="shared" si="143"/>
        <v>0</v>
      </c>
      <c r="AF167" s="435">
        <f t="shared" si="144"/>
        <v>0</v>
      </c>
      <c r="AG167" s="14">
        <v>0</v>
      </c>
      <c r="AH167" s="905">
        <f t="shared" si="130"/>
        <v>0</v>
      </c>
      <c r="AI167" s="870">
        <v>0</v>
      </c>
      <c r="AJ167" s="433">
        <v>0</v>
      </c>
      <c r="AK167" s="433">
        <v>0</v>
      </c>
      <c r="AL167" s="433">
        <v>0</v>
      </c>
      <c r="AM167" s="433">
        <v>0</v>
      </c>
      <c r="AN167" s="433">
        <v>0</v>
      </c>
      <c r="AO167" s="535">
        <f t="shared" si="145"/>
        <v>0</v>
      </c>
      <c r="AP167" s="854">
        <f t="shared" si="158"/>
        <v>3704620</v>
      </c>
      <c r="AQ167" s="434">
        <f t="shared" si="159"/>
        <v>2748235</v>
      </c>
      <c r="AR167" s="434">
        <f t="shared" si="160"/>
        <v>0</v>
      </c>
      <c r="AS167" s="434">
        <f>L167+AE167</f>
        <v>928903</v>
      </c>
      <c r="AT167" s="434">
        <f t="shared" si="161"/>
        <v>27482</v>
      </c>
      <c r="AU167" s="512">
        <f t="shared" si="161"/>
        <v>0</v>
      </c>
      <c r="AV167" s="535">
        <f t="shared" si="162"/>
        <v>5.1100000000000003</v>
      </c>
      <c r="AW167" s="517">
        <f t="shared" si="148"/>
        <v>0</v>
      </c>
      <c r="AX167" s="432">
        <v>0</v>
      </c>
      <c r="AY167" s="432">
        <v>0</v>
      </c>
      <c r="AZ167" s="432">
        <v>0</v>
      </c>
      <c r="BA167" s="432">
        <v>0</v>
      </c>
      <c r="BB167" s="432">
        <v>0</v>
      </c>
      <c r="BC167" s="985">
        <v>0</v>
      </c>
    </row>
    <row r="168" spans="1:55" ht="14.1" customHeight="1" x14ac:dyDescent="0.2">
      <c r="A168" s="440">
        <v>41</v>
      </c>
      <c r="B168" s="452">
        <v>2480</v>
      </c>
      <c r="C168" s="453">
        <v>600080293</v>
      </c>
      <c r="D168" s="452">
        <v>46744924</v>
      </c>
      <c r="E168" s="451" t="s">
        <v>592</v>
      </c>
      <c r="F168" s="440">
        <v>3143</v>
      </c>
      <c r="G168" s="454" t="s">
        <v>280</v>
      </c>
      <c r="H168" s="436" t="s">
        <v>261</v>
      </c>
      <c r="I168" s="536">
        <v>1002469</v>
      </c>
      <c r="J168" s="432">
        <v>743671</v>
      </c>
      <c r="K168" s="432">
        <v>0</v>
      </c>
      <c r="L168" s="14">
        <v>251361</v>
      </c>
      <c r="M168" s="14">
        <v>7437</v>
      </c>
      <c r="N168" s="14">
        <v>0</v>
      </c>
      <c r="O168" s="570">
        <v>1.38</v>
      </c>
      <c r="P168" s="579">
        <f t="shared" si="138"/>
        <v>0</v>
      </c>
      <c r="Q168" s="434">
        <v>0</v>
      </c>
      <c r="R168" s="434">
        <v>0</v>
      </c>
      <c r="S168" s="434">
        <v>0</v>
      </c>
      <c r="T168" s="434">
        <v>0</v>
      </c>
      <c r="U168" s="434">
        <v>0</v>
      </c>
      <c r="V168" s="434">
        <v>0</v>
      </c>
      <c r="W168" s="434">
        <f t="shared" si="139"/>
        <v>0</v>
      </c>
      <c r="X168" s="434">
        <v>0</v>
      </c>
      <c r="Y168" s="434">
        <v>0</v>
      </c>
      <c r="Z168" s="434">
        <v>0</v>
      </c>
      <c r="AA168" s="434">
        <f t="shared" si="140"/>
        <v>0</v>
      </c>
      <c r="AB168" s="434">
        <f t="shared" si="141"/>
        <v>0</v>
      </c>
      <c r="AC168" s="435">
        <f t="shared" si="142"/>
        <v>0</v>
      </c>
      <c r="AD168" s="434">
        <v>0</v>
      </c>
      <c r="AE168" s="434">
        <f t="shared" si="143"/>
        <v>0</v>
      </c>
      <c r="AF168" s="435">
        <f t="shared" si="144"/>
        <v>0</v>
      </c>
      <c r="AG168" s="14">
        <v>0</v>
      </c>
      <c r="AH168" s="905">
        <f t="shared" si="130"/>
        <v>0</v>
      </c>
      <c r="AI168" s="870">
        <v>0</v>
      </c>
      <c r="AJ168" s="433">
        <v>0</v>
      </c>
      <c r="AK168" s="433">
        <v>0</v>
      </c>
      <c r="AL168" s="433">
        <v>0</v>
      </c>
      <c r="AM168" s="433">
        <v>0</v>
      </c>
      <c r="AN168" s="433">
        <v>0</v>
      </c>
      <c r="AO168" s="535">
        <f t="shared" si="145"/>
        <v>0</v>
      </c>
      <c r="AP168" s="854">
        <f t="shared" si="158"/>
        <v>1002469</v>
      </c>
      <c r="AQ168" s="434">
        <f t="shared" si="159"/>
        <v>743671</v>
      </c>
      <c r="AR168" s="434">
        <f t="shared" si="160"/>
        <v>0</v>
      </c>
      <c r="AS168" s="434">
        <f>L168+AE168</f>
        <v>251361</v>
      </c>
      <c r="AT168" s="434">
        <f t="shared" si="161"/>
        <v>7437</v>
      </c>
      <c r="AU168" s="512">
        <f t="shared" si="161"/>
        <v>0</v>
      </c>
      <c r="AV168" s="535">
        <f t="shared" si="162"/>
        <v>1.38</v>
      </c>
      <c r="AW168" s="517">
        <f t="shared" si="148"/>
        <v>0</v>
      </c>
      <c r="AX168" s="432">
        <v>0</v>
      </c>
      <c r="AY168" s="432">
        <v>0</v>
      </c>
      <c r="AZ168" s="432">
        <v>0</v>
      </c>
      <c r="BA168" s="432">
        <v>0</v>
      </c>
      <c r="BB168" s="432">
        <v>0</v>
      </c>
      <c r="BC168" s="985">
        <v>0</v>
      </c>
    </row>
    <row r="169" spans="1:55" ht="14.1" customHeight="1" x14ac:dyDescent="0.2">
      <c r="A169" s="450">
        <v>41</v>
      </c>
      <c r="B169" s="448">
        <v>2480</v>
      </c>
      <c r="C169" s="449">
        <v>600080293</v>
      </c>
      <c r="D169" s="448">
        <v>46744924</v>
      </c>
      <c r="E169" s="446" t="s">
        <v>593</v>
      </c>
      <c r="F169" s="450"/>
      <c r="G169" s="446"/>
      <c r="H169" s="445"/>
      <c r="I169" s="537">
        <v>42105107</v>
      </c>
      <c r="J169" s="444">
        <v>31215391</v>
      </c>
      <c r="K169" s="444">
        <v>20000</v>
      </c>
      <c r="L169" s="444">
        <v>10557562</v>
      </c>
      <c r="M169" s="444">
        <v>312154</v>
      </c>
      <c r="N169" s="444">
        <v>0</v>
      </c>
      <c r="O169" s="642">
        <v>43.398099999999999</v>
      </c>
      <c r="P169" s="537">
        <f t="shared" ref="P169:BC169" si="164">SUM(P163:P168)</f>
        <v>20000</v>
      </c>
      <c r="Q169" s="443">
        <f t="shared" si="164"/>
        <v>0</v>
      </c>
      <c r="R169" s="443">
        <f t="shared" si="164"/>
        <v>47768</v>
      </c>
      <c r="S169" s="443">
        <f t="shared" si="164"/>
        <v>0</v>
      </c>
      <c r="T169" s="443">
        <f t="shared" si="164"/>
        <v>0</v>
      </c>
      <c r="U169" s="443">
        <f t="shared" si="164"/>
        <v>157114</v>
      </c>
      <c r="V169" s="443">
        <f t="shared" si="164"/>
        <v>0</v>
      </c>
      <c r="W169" s="443">
        <f t="shared" si="164"/>
        <v>224882</v>
      </c>
      <c r="X169" s="443">
        <f t="shared" si="164"/>
        <v>-20000</v>
      </c>
      <c r="Y169" s="443">
        <f t="shared" si="164"/>
        <v>0</v>
      </c>
      <c r="Z169" s="443">
        <f t="shared" si="164"/>
        <v>0</v>
      </c>
      <c r="AA169" s="443">
        <f t="shared" si="164"/>
        <v>-20000</v>
      </c>
      <c r="AB169" s="443">
        <f t="shared" si="164"/>
        <v>204882</v>
      </c>
      <c r="AC169" s="443">
        <f t="shared" si="164"/>
        <v>69251</v>
      </c>
      <c r="AD169" s="443">
        <f t="shared" si="164"/>
        <v>0</v>
      </c>
      <c r="AE169" s="443">
        <f t="shared" si="164"/>
        <v>69251</v>
      </c>
      <c r="AF169" s="443">
        <f t="shared" si="164"/>
        <v>2249</v>
      </c>
      <c r="AG169" s="443">
        <f t="shared" si="164"/>
        <v>0</v>
      </c>
      <c r="AH169" s="948">
        <f t="shared" si="164"/>
        <v>276382</v>
      </c>
      <c r="AI169" s="944">
        <f t="shared" si="164"/>
        <v>0.03</v>
      </c>
      <c r="AJ169" s="695">
        <f t="shared" si="164"/>
        <v>0.12</v>
      </c>
      <c r="AK169" s="695">
        <f t="shared" si="164"/>
        <v>0</v>
      </c>
      <c r="AL169" s="695">
        <f t="shared" si="164"/>
        <v>0</v>
      </c>
      <c r="AM169" s="695">
        <f t="shared" si="164"/>
        <v>0.37</v>
      </c>
      <c r="AN169" s="695">
        <f t="shared" si="164"/>
        <v>0</v>
      </c>
      <c r="AO169" s="538">
        <f t="shared" si="164"/>
        <v>0.52</v>
      </c>
      <c r="AP169" s="444">
        <f t="shared" si="164"/>
        <v>42381489</v>
      </c>
      <c r="AQ169" s="443">
        <f t="shared" si="164"/>
        <v>31440273</v>
      </c>
      <c r="AR169" s="490">
        <f t="shared" si="164"/>
        <v>0</v>
      </c>
      <c r="AS169" s="443">
        <f t="shared" si="164"/>
        <v>10626813</v>
      </c>
      <c r="AT169" s="443">
        <f t="shared" si="164"/>
        <v>314403</v>
      </c>
      <c r="AU169" s="443">
        <f t="shared" si="164"/>
        <v>0</v>
      </c>
      <c r="AV169" s="538">
        <f t="shared" si="164"/>
        <v>43.918100000000003</v>
      </c>
      <c r="AW169" s="794">
        <f t="shared" si="164"/>
        <v>0</v>
      </c>
      <c r="AX169" s="791">
        <f t="shared" si="164"/>
        <v>0</v>
      </c>
      <c r="AY169" s="791">
        <f t="shared" si="164"/>
        <v>0</v>
      </c>
      <c r="AZ169" s="791">
        <f t="shared" si="164"/>
        <v>0</v>
      </c>
      <c r="BA169" s="791">
        <f t="shared" si="164"/>
        <v>0</v>
      </c>
      <c r="BB169" s="791">
        <f t="shared" si="164"/>
        <v>0</v>
      </c>
      <c r="BC169" s="788">
        <f t="shared" si="164"/>
        <v>0</v>
      </c>
    </row>
    <row r="170" spans="1:55" ht="14.1" customHeight="1" x14ac:dyDescent="0.2">
      <c r="A170" s="440">
        <v>42</v>
      </c>
      <c r="B170" s="452">
        <v>2482</v>
      </c>
      <c r="C170" s="453">
        <v>600079945</v>
      </c>
      <c r="D170" s="452">
        <v>72741716</v>
      </c>
      <c r="E170" s="451" t="s">
        <v>594</v>
      </c>
      <c r="F170" s="440">
        <v>3113</v>
      </c>
      <c r="G170" s="451" t="s">
        <v>278</v>
      </c>
      <c r="H170" s="436" t="s">
        <v>260</v>
      </c>
      <c r="I170" s="536">
        <v>15723028</v>
      </c>
      <c r="J170" s="14">
        <v>11589607</v>
      </c>
      <c r="K170" s="14">
        <v>74916</v>
      </c>
      <c r="L170" s="14">
        <v>3942609</v>
      </c>
      <c r="M170" s="14">
        <v>115896</v>
      </c>
      <c r="N170" s="14">
        <v>0</v>
      </c>
      <c r="O170" s="106">
        <v>15.197100000000001</v>
      </c>
      <c r="P170" s="579">
        <f t="shared" si="138"/>
        <v>-84</v>
      </c>
      <c r="Q170" s="434">
        <v>0</v>
      </c>
      <c r="R170" s="434">
        <v>0</v>
      </c>
      <c r="S170" s="434">
        <v>0</v>
      </c>
      <c r="T170" s="434">
        <v>0</v>
      </c>
      <c r="U170" s="434">
        <v>0</v>
      </c>
      <c r="V170" s="434">
        <v>0</v>
      </c>
      <c r="W170" s="434">
        <f t="shared" si="139"/>
        <v>-84</v>
      </c>
      <c r="X170" s="434">
        <v>84</v>
      </c>
      <c r="Y170" s="434">
        <v>0</v>
      </c>
      <c r="Z170" s="434">
        <v>0</v>
      </c>
      <c r="AA170" s="434">
        <f t="shared" si="140"/>
        <v>84</v>
      </c>
      <c r="AB170" s="434">
        <f t="shared" si="141"/>
        <v>0</v>
      </c>
      <c r="AC170" s="435">
        <f t="shared" si="142"/>
        <v>0</v>
      </c>
      <c r="AD170" s="434">
        <v>0</v>
      </c>
      <c r="AE170" s="434">
        <f t="shared" si="143"/>
        <v>0</v>
      </c>
      <c r="AF170" s="435">
        <f t="shared" si="144"/>
        <v>-1</v>
      </c>
      <c r="AG170" s="14">
        <v>0</v>
      </c>
      <c r="AH170" s="905">
        <f t="shared" si="130"/>
        <v>-1</v>
      </c>
      <c r="AI170" s="870">
        <v>0</v>
      </c>
      <c r="AJ170" s="433">
        <v>0</v>
      </c>
      <c r="AK170" s="433">
        <v>0</v>
      </c>
      <c r="AL170" s="433">
        <v>0</v>
      </c>
      <c r="AM170" s="433">
        <v>0</v>
      </c>
      <c r="AN170" s="433">
        <v>0</v>
      </c>
      <c r="AO170" s="535">
        <f t="shared" si="145"/>
        <v>0</v>
      </c>
      <c r="AP170" s="854">
        <f>I170+AH170</f>
        <v>15723027</v>
      </c>
      <c r="AQ170" s="434">
        <f>J170+W170</f>
        <v>11589523</v>
      </c>
      <c r="AR170" s="434">
        <f t="shared" ref="AR170:AR174" si="165">K170+AA170</f>
        <v>75000</v>
      </c>
      <c r="AS170" s="434">
        <f>L170+AE170</f>
        <v>3942609</v>
      </c>
      <c r="AT170" s="434">
        <f t="shared" ref="AT170:AU174" si="166">M170+AF170</f>
        <v>115895</v>
      </c>
      <c r="AU170" s="512">
        <f t="shared" si="166"/>
        <v>0</v>
      </c>
      <c r="AV170" s="535">
        <f>O170+AO170</f>
        <v>15.197100000000001</v>
      </c>
      <c r="AW170" s="517">
        <f t="shared" si="148"/>
        <v>0</v>
      </c>
      <c r="AX170" s="432">
        <v>0</v>
      </c>
      <c r="AY170" s="432">
        <v>0</v>
      </c>
      <c r="AZ170" s="432">
        <v>0</v>
      </c>
      <c r="BA170" s="432">
        <v>0</v>
      </c>
      <c r="BB170" s="432">
        <v>0</v>
      </c>
      <c r="BC170" s="985">
        <v>0</v>
      </c>
    </row>
    <row r="171" spans="1:55" ht="14.1" customHeight="1" x14ac:dyDescent="0.2">
      <c r="A171" s="440">
        <v>42</v>
      </c>
      <c r="B171" s="452">
        <v>2482</v>
      </c>
      <c r="C171" s="453">
        <v>600079945</v>
      </c>
      <c r="D171" s="452">
        <v>72741716</v>
      </c>
      <c r="E171" s="451" t="s">
        <v>594</v>
      </c>
      <c r="F171" s="440">
        <v>3113</v>
      </c>
      <c r="G171" s="451" t="s">
        <v>789</v>
      </c>
      <c r="H171" s="436" t="s">
        <v>260</v>
      </c>
      <c r="I171" s="536">
        <v>380532</v>
      </c>
      <c r="J171" s="432">
        <v>282294</v>
      </c>
      <c r="K171" s="432">
        <v>0</v>
      </c>
      <c r="L171" s="14">
        <v>95415</v>
      </c>
      <c r="M171" s="14">
        <v>2823</v>
      </c>
      <c r="N171" s="14">
        <v>0</v>
      </c>
      <c r="O171" s="570">
        <v>0.5</v>
      </c>
      <c r="P171" s="579">
        <f t="shared" si="138"/>
        <v>0</v>
      </c>
      <c r="Q171" s="434">
        <v>0</v>
      </c>
      <c r="R171" s="434">
        <v>0</v>
      </c>
      <c r="S171" s="434">
        <v>0</v>
      </c>
      <c r="T171" s="434">
        <v>0</v>
      </c>
      <c r="U171" s="434">
        <v>0</v>
      </c>
      <c r="V171" s="434">
        <v>0</v>
      </c>
      <c r="W171" s="434">
        <f t="shared" si="139"/>
        <v>0</v>
      </c>
      <c r="X171" s="434">
        <v>0</v>
      </c>
      <c r="Y171" s="434">
        <v>0</v>
      </c>
      <c r="Z171" s="434">
        <v>0</v>
      </c>
      <c r="AA171" s="434">
        <f t="shared" si="140"/>
        <v>0</v>
      </c>
      <c r="AB171" s="434">
        <f t="shared" si="141"/>
        <v>0</v>
      </c>
      <c r="AC171" s="435">
        <f t="shared" si="142"/>
        <v>0</v>
      </c>
      <c r="AD171" s="434">
        <v>0</v>
      </c>
      <c r="AE171" s="434">
        <f t="shared" si="143"/>
        <v>0</v>
      </c>
      <c r="AF171" s="435">
        <f t="shared" si="144"/>
        <v>0</v>
      </c>
      <c r="AG171" s="14">
        <v>0</v>
      </c>
      <c r="AH171" s="905">
        <f t="shared" si="130"/>
        <v>0</v>
      </c>
      <c r="AI171" s="870">
        <v>0</v>
      </c>
      <c r="AJ171" s="433">
        <v>0</v>
      </c>
      <c r="AK171" s="433">
        <v>0</v>
      </c>
      <c r="AL171" s="433">
        <v>0</v>
      </c>
      <c r="AM171" s="433">
        <v>0</v>
      </c>
      <c r="AN171" s="433">
        <v>0</v>
      </c>
      <c r="AO171" s="535">
        <f t="shared" si="145"/>
        <v>0</v>
      </c>
      <c r="AP171" s="854">
        <f>I171+AH171</f>
        <v>380532</v>
      </c>
      <c r="AQ171" s="434">
        <f>J171+W171</f>
        <v>282294</v>
      </c>
      <c r="AR171" s="434">
        <f t="shared" si="165"/>
        <v>0</v>
      </c>
      <c r="AS171" s="434">
        <f>L171+AE171</f>
        <v>95415</v>
      </c>
      <c r="AT171" s="434">
        <f t="shared" si="166"/>
        <v>2823</v>
      </c>
      <c r="AU171" s="512">
        <f t="shared" si="166"/>
        <v>0</v>
      </c>
      <c r="AV171" s="535">
        <f>O171+AO171</f>
        <v>0.5</v>
      </c>
      <c r="AW171" s="517">
        <f t="shared" si="148"/>
        <v>0</v>
      </c>
      <c r="AX171" s="432">
        <v>0</v>
      </c>
      <c r="AY171" s="432">
        <v>0</v>
      </c>
      <c r="AZ171" s="432">
        <v>0</v>
      </c>
      <c r="BA171" s="432">
        <v>0</v>
      </c>
      <c r="BB171" s="432">
        <v>0</v>
      </c>
      <c r="BC171" s="985">
        <v>0</v>
      </c>
    </row>
    <row r="172" spans="1:55" ht="14.1" customHeight="1" x14ac:dyDescent="0.2">
      <c r="A172" s="440">
        <v>42</v>
      </c>
      <c r="B172" s="452">
        <v>2482</v>
      </c>
      <c r="C172" s="453">
        <v>600079945</v>
      </c>
      <c r="D172" s="452">
        <v>72741716</v>
      </c>
      <c r="E172" s="451" t="s">
        <v>843</v>
      </c>
      <c r="F172" s="440">
        <v>3113</v>
      </c>
      <c r="G172" s="45" t="s">
        <v>828</v>
      </c>
      <c r="H172" s="55" t="s">
        <v>260</v>
      </c>
      <c r="I172" s="536">
        <v>0</v>
      </c>
      <c r="J172" s="432">
        <v>0</v>
      </c>
      <c r="K172" s="432">
        <v>0</v>
      </c>
      <c r="L172" s="14">
        <v>0</v>
      </c>
      <c r="M172" s="14">
        <v>0</v>
      </c>
      <c r="N172" s="14">
        <v>0</v>
      </c>
      <c r="O172" s="570">
        <v>0</v>
      </c>
      <c r="P172" s="579">
        <f t="shared" si="138"/>
        <v>0</v>
      </c>
      <c r="Q172" s="434">
        <v>0</v>
      </c>
      <c r="R172" s="434">
        <v>0</v>
      </c>
      <c r="S172" s="434">
        <v>0</v>
      </c>
      <c r="T172" s="434">
        <v>0</v>
      </c>
      <c r="U172" s="434">
        <v>78557</v>
      </c>
      <c r="V172" s="434">
        <v>0</v>
      </c>
      <c r="W172" s="434">
        <f t="shared" si="139"/>
        <v>78557</v>
      </c>
      <c r="X172" s="434">
        <v>0</v>
      </c>
      <c r="Y172" s="434">
        <v>0</v>
      </c>
      <c r="Z172" s="434">
        <v>0</v>
      </c>
      <c r="AA172" s="434">
        <f t="shared" si="140"/>
        <v>0</v>
      </c>
      <c r="AB172" s="434">
        <f t="shared" si="141"/>
        <v>78557</v>
      </c>
      <c r="AC172" s="435">
        <f t="shared" si="142"/>
        <v>26552</v>
      </c>
      <c r="AD172" s="434">
        <v>0</v>
      </c>
      <c r="AE172" s="434">
        <f t="shared" si="143"/>
        <v>26552</v>
      </c>
      <c r="AF172" s="435">
        <f t="shared" si="144"/>
        <v>786</v>
      </c>
      <c r="AG172" s="14">
        <v>0</v>
      </c>
      <c r="AH172" s="905">
        <f t="shared" si="130"/>
        <v>105895</v>
      </c>
      <c r="AI172" s="870">
        <v>0</v>
      </c>
      <c r="AJ172" s="433">
        <v>0</v>
      </c>
      <c r="AK172" s="433">
        <v>0</v>
      </c>
      <c r="AL172" s="433">
        <v>0</v>
      </c>
      <c r="AM172" s="433">
        <v>0.19</v>
      </c>
      <c r="AN172" s="433">
        <v>0</v>
      </c>
      <c r="AO172" s="535">
        <f t="shared" si="145"/>
        <v>0.19</v>
      </c>
      <c r="AP172" s="854">
        <f>I172+AH172</f>
        <v>105895</v>
      </c>
      <c r="AQ172" s="434">
        <f>J172+W172</f>
        <v>78557</v>
      </c>
      <c r="AR172" s="434">
        <f t="shared" si="165"/>
        <v>0</v>
      </c>
      <c r="AS172" s="434">
        <f t="shared" ref="AS172" si="167">L172+AE172</f>
        <v>26552</v>
      </c>
      <c r="AT172" s="434">
        <f t="shared" si="166"/>
        <v>786</v>
      </c>
      <c r="AU172" s="512">
        <f t="shared" si="166"/>
        <v>0</v>
      </c>
      <c r="AV172" s="535">
        <f>O172+AO172</f>
        <v>0.19</v>
      </c>
      <c r="AW172" s="517">
        <f t="shared" si="148"/>
        <v>0</v>
      </c>
      <c r="AX172" s="432">
        <v>0</v>
      </c>
      <c r="AY172" s="432">
        <v>0</v>
      </c>
      <c r="AZ172" s="432">
        <v>0</v>
      </c>
      <c r="BA172" s="432">
        <v>0</v>
      </c>
      <c r="BB172" s="432">
        <v>0</v>
      </c>
      <c r="BC172" s="985">
        <v>0</v>
      </c>
    </row>
    <row r="173" spans="1:55" ht="14.1" customHeight="1" x14ac:dyDescent="0.2">
      <c r="A173" s="440">
        <v>42</v>
      </c>
      <c r="B173" s="452">
        <v>2482</v>
      </c>
      <c r="C173" s="453">
        <v>600079945</v>
      </c>
      <c r="D173" s="452">
        <v>72741716</v>
      </c>
      <c r="E173" s="451" t="s">
        <v>594</v>
      </c>
      <c r="F173" s="440">
        <v>3113</v>
      </c>
      <c r="G173" s="454" t="s">
        <v>276</v>
      </c>
      <c r="H173" s="436" t="s">
        <v>261</v>
      </c>
      <c r="I173" s="536">
        <v>3037520</v>
      </c>
      <c r="J173" s="432">
        <v>2253353</v>
      </c>
      <c r="K173" s="432">
        <v>0</v>
      </c>
      <c r="L173" s="14">
        <v>761634</v>
      </c>
      <c r="M173" s="14">
        <v>22533</v>
      </c>
      <c r="N173" s="14">
        <v>0</v>
      </c>
      <c r="O173" s="570">
        <v>5.34</v>
      </c>
      <c r="P173" s="579">
        <f t="shared" si="138"/>
        <v>0</v>
      </c>
      <c r="Q173" s="434">
        <v>0</v>
      </c>
      <c r="R173" s="434">
        <v>-154443</v>
      </c>
      <c r="S173" s="434">
        <v>0</v>
      </c>
      <c r="T173" s="434">
        <v>0</v>
      </c>
      <c r="U173" s="434">
        <v>0</v>
      </c>
      <c r="V173" s="434">
        <v>0</v>
      </c>
      <c r="W173" s="434">
        <f t="shared" si="139"/>
        <v>-154443</v>
      </c>
      <c r="X173" s="434">
        <v>0</v>
      </c>
      <c r="Y173" s="434">
        <v>0</v>
      </c>
      <c r="Z173" s="434">
        <v>0</v>
      </c>
      <c r="AA173" s="434">
        <f t="shared" si="140"/>
        <v>0</v>
      </c>
      <c r="AB173" s="434">
        <f t="shared" si="141"/>
        <v>-154443</v>
      </c>
      <c r="AC173" s="435">
        <f t="shared" si="142"/>
        <v>-52202</v>
      </c>
      <c r="AD173" s="434">
        <v>0</v>
      </c>
      <c r="AE173" s="434">
        <f t="shared" si="143"/>
        <v>-52202</v>
      </c>
      <c r="AF173" s="435">
        <f t="shared" si="144"/>
        <v>-1544</v>
      </c>
      <c r="AG173" s="14">
        <v>0</v>
      </c>
      <c r="AH173" s="905">
        <f t="shared" si="130"/>
        <v>-208189</v>
      </c>
      <c r="AI173" s="870">
        <v>0</v>
      </c>
      <c r="AJ173" s="433">
        <v>-0.34</v>
      </c>
      <c r="AK173" s="433">
        <v>0</v>
      </c>
      <c r="AL173" s="433">
        <v>0</v>
      </c>
      <c r="AM173" s="433">
        <v>0</v>
      </c>
      <c r="AN173" s="433">
        <v>0</v>
      </c>
      <c r="AO173" s="535">
        <f t="shared" si="145"/>
        <v>-0.34</v>
      </c>
      <c r="AP173" s="854">
        <f>I173+AH173</f>
        <v>2829331</v>
      </c>
      <c r="AQ173" s="434">
        <f>J173+W173</f>
        <v>2098910</v>
      </c>
      <c r="AR173" s="434">
        <f t="shared" si="165"/>
        <v>0</v>
      </c>
      <c r="AS173" s="434">
        <f>L173+AE173</f>
        <v>709432</v>
      </c>
      <c r="AT173" s="434">
        <f t="shared" si="166"/>
        <v>20989</v>
      </c>
      <c r="AU173" s="512">
        <f t="shared" si="166"/>
        <v>0</v>
      </c>
      <c r="AV173" s="535">
        <f>O173+AO173</f>
        <v>5</v>
      </c>
      <c r="AW173" s="517">
        <f t="shared" si="148"/>
        <v>0</v>
      </c>
      <c r="AX173" s="432">
        <v>0</v>
      </c>
      <c r="AY173" s="432">
        <v>0</v>
      </c>
      <c r="AZ173" s="432">
        <v>0</v>
      </c>
      <c r="BA173" s="432">
        <v>0</v>
      </c>
      <c r="BB173" s="432">
        <v>0</v>
      </c>
      <c r="BC173" s="985">
        <v>0</v>
      </c>
    </row>
    <row r="174" spans="1:55" ht="14.1" customHeight="1" x14ac:dyDescent="0.2">
      <c r="A174" s="440">
        <v>42</v>
      </c>
      <c r="B174" s="452">
        <v>2482</v>
      </c>
      <c r="C174" s="453">
        <v>600079945</v>
      </c>
      <c r="D174" s="452">
        <v>72741716</v>
      </c>
      <c r="E174" s="451" t="s">
        <v>594</v>
      </c>
      <c r="F174" s="440">
        <v>3143</v>
      </c>
      <c r="G174" s="454" t="s">
        <v>785</v>
      </c>
      <c r="H174" s="436" t="s">
        <v>260</v>
      </c>
      <c r="I174" s="536">
        <v>2238815</v>
      </c>
      <c r="J174" s="14">
        <v>1660842</v>
      </c>
      <c r="K174" s="14">
        <v>0</v>
      </c>
      <c r="L174" s="14">
        <v>561365</v>
      </c>
      <c r="M174" s="14">
        <v>16608</v>
      </c>
      <c r="N174" s="14">
        <v>0</v>
      </c>
      <c r="O174" s="106">
        <v>2.9643000000000002</v>
      </c>
      <c r="P174" s="579">
        <f t="shared" si="138"/>
        <v>0</v>
      </c>
      <c r="Q174" s="434">
        <v>0</v>
      </c>
      <c r="R174" s="434">
        <v>0</v>
      </c>
      <c r="S174" s="434">
        <v>0</v>
      </c>
      <c r="T174" s="434">
        <v>0</v>
      </c>
      <c r="U174" s="434">
        <v>0</v>
      </c>
      <c r="V174" s="434">
        <v>0</v>
      </c>
      <c r="W174" s="434">
        <f t="shared" si="139"/>
        <v>0</v>
      </c>
      <c r="X174" s="434">
        <v>0</v>
      </c>
      <c r="Y174" s="434">
        <v>0</v>
      </c>
      <c r="Z174" s="434">
        <v>0</v>
      </c>
      <c r="AA174" s="434">
        <f t="shared" si="140"/>
        <v>0</v>
      </c>
      <c r="AB174" s="434">
        <f t="shared" si="141"/>
        <v>0</v>
      </c>
      <c r="AC174" s="435">
        <f t="shared" si="142"/>
        <v>0</v>
      </c>
      <c r="AD174" s="434">
        <v>0</v>
      </c>
      <c r="AE174" s="434">
        <f t="shared" si="143"/>
        <v>0</v>
      </c>
      <c r="AF174" s="435">
        <f t="shared" si="144"/>
        <v>0</v>
      </c>
      <c r="AG174" s="14">
        <v>0</v>
      </c>
      <c r="AH174" s="905">
        <f t="shared" si="130"/>
        <v>0</v>
      </c>
      <c r="AI174" s="870">
        <v>0</v>
      </c>
      <c r="AJ174" s="433">
        <v>0</v>
      </c>
      <c r="AK174" s="433">
        <v>0</v>
      </c>
      <c r="AL174" s="433">
        <v>0</v>
      </c>
      <c r="AM174" s="433">
        <v>0</v>
      </c>
      <c r="AN174" s="433">
        <v>0</v>
      </c>
      <c r="AO174" s="535">
        <f t="shared" si="145"/>
        <v>0</v>
      </c>
      <c r="AP174" s="854">
        <f>I174+AH174</f>
        <v>2238815</v>
      </c>
      <c r="AQ174" s="434">
        <f>J174+W174</f>
        <v>1660842</v>
      </c>
      <c r="AR174" s="434">
        <f t="shared" si="165"/>
        <v>0</v>
      </c>
      <c r="AS174" s="434">
        <f>L174+AE174</f>
        <v>561365</v>
      </c>
      <c r="AT174" s="434">
        <f t="shared" si="166"/>
        <v>16608</v>
      </c>
      <c r="AU174" s="512">
        <f t="shared" si="166"/>
        <v>0</v>
      </c>
      <c r="AV174" s="535">
        <f>O174+AO174</f>
        <v>2.9643000000000002</v>
      </c>
      <c r="AW174" s="517">
        <f t="shared" si="148"/>
        <v>0</v>
      </c>
      <c r="AX174" s="432">
        <v>0</v>
      </c>
      <c r="AY174" s="432">
        <v>0</v>
      </c>
      <c r="AZ174" s="432">
        <v>0</v>
      </c>
      <c r="BA174" s="432">
        <v>0</v>
      </c>
      <c r="BB174" s="432">
        <v>0</v>
      </c>
      <c r="BC174" s="985">
        <v>0</v>
      </c>
    </row>
    <row r="175" spans="1:55" ht="14.1" customHeight="1" x14ac:dyDescent="0.2">
      <c r="A175" s="450">
        <v>42</v>
      </c>
      <c r="B175" s="448">
        <v>2482</v>
      </c>
      <c r="C175" s="449">
        <v>600079945</v>
      </c>
      <c r="D175" s="448">
        <v>72741716</v>
      </c>
      <c r="E175" s="446" t="s">
        <v>595</v>
      </c>
      <c r="F175" s="450"/>
      <c r="G175" s="446"/>
      <c r="H175" s="445"/>
      <c r="I175" s="537">
        <v>21379895</v>
      </c>
      <c r="J175" s="444">
        <v>15786096</v>
      </c>
      <c r="K175" s="444">
        <v>74916</v>
      </c>
      <c r="L175" s="444">
        <v>5361023</v>
      </c>
      <c r="M175" s="444">
        <v>157860</v>
      </c>
      <c r="N175" s="444">
        <v>0</v>
      </c>
      <c r="O175" s="642">
        <v>24.001400000000004</v>
      </c>
      <c r="P175" s="537">
        <f t="shared" ref="P175:BC175" si="168">SUM(P170:P174)</f>
        <v>-84</v>
      </c>
      <c r="Q175" s="443">
        <f t="shared" si="168"/>
        <v>0</v>
      </c>
      <c r="R175" s="443">
        <f t="shared" si="168"/>
        <v>-154443</v>
      </c>
      <c r="S175" s="443">
        <f t="shared" si="168"/>
        <v>0</v>
      </c>
      <c r="T175" s="443">
        <f t="shared" si="168"/>
        <v>0</v>
      </c>
      <c r="U175" s="443">
        <f t="shared" si="168"/>
        <v>78557</v>
      </c>
      <c r="V175" s="443">
        <f t="shared" si="168"/>
        <v>0</v>
      </c>
      <c r="W175" s="443">
        <f t="shared" si="168"/>
        <v>-75970</v>
      </c>
      <c r="X175" s="443">
        <f t="shared" si="168"/>
        <v>84</v>
      </c>
      <c r="Y175" s="443">
        <f t="shared" si="168"/>
        <v>0</v>
      </c>
      <c r="Z175" s="443">
        <f t="shared" si="168"/>
        <v>0</v>
      </c>
      <c r="AA175" s="443">
        <f t="shared" si="168"/>
        <v>84</v>
      </c>
      <c r="AB175" s="443">
        <f t="shared" si="168"/>
        <v>-75886</v>
      </c>
      <c r="AC175" s="443">
        <f t="shared" si="168"/>
        <v>-25650</v>
      </c>
      <c r="AD175" s="443">
        <f t="shared" si="168"/>
        <v>0</v>
      </c>
      <c r="AE175" s="443">
        <f t="shared" si="168"/>
        <v>-25650</v>
      </c>
      <c r="AF175" s="443">
        <f t="shared" si="168"/>
        <v>-759</v>
      </c>
      <c r="AG175" s="443">
        <f t="shared" si="168"/>
        <v>0</v>
      </c>
      <c r="AH175" s="948">
        <f t="shared" si="168"/>
        <v>-102295</v>
      </c>
      <c r="AI175" s="944">
        <f t="shared" si="168"/>
        <v>0</v>
      </c>
      <c r="AJ175" s="695">
        <f t="shared" si="168"/>
        <v>-0.34</v>
      </c>
      <c r="AK175" s="695">
        <f t="shared" si="168"/>
        <v>0</v>
      </c>
      <c r="AL175" s="695">
        <f t="shared" si="168"/>
        <v>0</v>
      </c>
      <c r="AM175" s="695">
        <f t="shared" si="168"/>
        <v>0.19</v>
      </c>
      <c r="AN175" s="695">
        <f t="shared" si="168"/>
        <v>0</v>
      </c>
      <c r="AO175" s="538">
        <f t="shared" si="168"/>
        <v>-0.15000000000000002</v>
      </c>
      <c r="AP175" s="444">
        <f t="shared" si="168"/>
        <v>21277600</v>
      </c>
      <c r="AQ175" s="443">
        <f t="shared" si="168"/>
        <v>15710126</v>
      </c>
      <c r="AR175" s="490">
        <f t="shared" si="168"/>
        <v>75000</v>
      </c>
      <c r="AS175" s="443">
        <f t="shared" si="168"/>
        <v>5335373</v>
      </c>
      <c r="AT175" s="443">
        <f t="shared" si="168"/>
        <v>157101</v>
      </c>
      <c r="AU175" s="443">
        <f t="shared" si="168"/>
        <v>0</v>
      </c>
      <c r="AV175" s="538">
        <f t="shared" si="168"/>
        <v>23.851400000000002</v>
      </c>
      <c r="AW175" s="794">
        <f t="shared" si="168"/>
        <v>0</v>
      </c>
      <c r="AX175" s="791">
        <f t="shared" si="168"/>
        <v>0</v>
      </c>
      <c r="AY175" s="791">
        <f t="shared" si="168"/>
        <v>0</v>
      </c>
      <c r="AZ175" s="791">
        <f t="shared" si="168"/>
        <v>0</v>
      </c>
      <c r="BA175" s="791">
        <f t="shared" si="168"/>
        <v>0</v>
      </c>
      <c r="BB175" s="791">
        <f t="shared" si="168"/>
        <v>0</v>
      </c>
      <c r="BC175" s="788">
        <f t="shared" si="168"/>
        <v>0</v>
      </c>
    </row>
    <row r="176" spans="1:55" ht="14.1" customHeight="1" x14ac:dyDescent="0.2">
      <c r="A176" s="440">
        <v>43</v>
      </c>
      <c r="B176" s="452">
        <v>2328</v>
      </c>
      <c r="C176" s="453">
        <v>691006041</v>
      </c>
      <c r="D176" s="452">
        <v>71294988</v>
      </c>
      <c r="E176" s="451" t="s">
        <v>596</v>
      </c>
      <c r="F176" s="440">
        <v>3113</v>
      </c>
      <c r="G176" s="451" t="s">
        <v>278</v>
      </c>
      <c r="H176" s="436" t="s">
        <v>260</v>
      </c>
      <c r="I176" s="536">
        <v>29240268</v>
      </c>
      <c r="J176" s="14">
        <v>21691594</v>
      </c>
      <c r="K176" s="14">
        <v>0</v>
      </c>
      <c r="L176" s="14">
        <v>7331758</v>
      </c>
      <c r="M176" s="14">
        <v>216916</v>
      </c>
      <c r="N176" s="14">
        <v>0</v>
      </c>
      <c r="O176" s="106">
        <v>28.636399999999998</v>
      </c>
      <c r="P176" s="579">
        <f t="shared" si="138"/>
        <v>0</v>
      </c>
      <c r="Q176" s="434">
        <v>0</v>
      </c>
      <c r="R176" s="434">
        <v>0</v>
      </c>
      <c r="S176" s="434">
        <v>0</v>
      </c>
      <c r="T176" s="434">
        <v>0</v>
      </c>
      <c r="U176" s="434">
        <v>0</v>
      </c>
      <c r="V176" s="434">
        <v>0</v>
      </c>
      <c r="W176" s="434">
        <f t="shared" si="139"/>
        <v>0</v>
      </c>
      <c r="X176" s="434">
        <v>0</v>
      </c>
      <c r="Y176" s="434">
        <v>0</v>
      </c>
      <c r="Z176" s="434">
        <v>0</v>
      </c>
      <c r="AA176" s="434">
        <f t="shared" si="140"/>
        <v>0</v>
      </c>
      <c r="AB176" s="434">
        <f t="shared" si="141"/>
        <v>0</v>
      </c>
      <c r="AC176" s="435">
        <f t="shared" si="142"/>
        <v>0</v>
      </c>
      <c r="AD176" s="434">
        <v>0</v>
      </c>
      <c r="AE176" s="434">
        <f t="shared" si="143"/>
        <v>0</v>
      </c>
      <c r="AF176" s="435">
        <f t="shared" si="144"/>
        <v>0</v>
      </c>
      <c r="AG176" s="14">
        <v>0</v>
      </c>
      <c r="AH176" s="905">
        <f t="shared" si="130"/>
        <v>0</v>
      </c>
      <c r="AI176" s="870">
        <v>0</v>
      </c>
      <c r="AJ176" s="433">
        <v>0</v>
      </c>
      <c r="AK176" s="433">
        <v>0</v>
      </c>
      <c r="AL176" s="433">
        <v>0</v>
      </c>
      <c r="AM176" s="433">
        <v>0</v>
      </c>
      <c r="AN176" s="433">
        <v>0</v>
      </c>
      <c r="AO176" s="535">
        <f t="shared" si="145"/>
        <v>0</v>
      </c>
      <c r="AP176" s="854">
        <f>I176+AH176</f>
        <v>29240268</v>
      </c>
      <c r="AQ176" s="434">
        <f>J176+W176</f>
        <v>21691594</v>
      </c>
      <c r="AR176" s="434">
        <f t="shared" ref="AR176:AR180" si="169">K176+AA176</f>
        <v>0</v>
      </c>
      <c r="AS176" s="434">
        <f>L176+AE176</f>
        <v>7331758</v>
      </c>
      <c r="AT176" s="434">
        <f t="shared" ref="AT176:AU180" si="170">M176+AF176</f>
        <v>216916</v>
      </c>
      <c r="AU176" s="512">
        <f t="shared" si="170"/>
        <v>0</v>
      </c>
      <c r="AV176" s="535">
        <f>O176+AO176</f>
        <v>28.636399999999998</v>
      </c>
      <c r="AW176" s="517">
        <f t="shared" si="148"/>
        <v>0</v>
      </c>
      <c r="AX176" s="432">
        <v>0</v>
      </c>
      <c r="AY176" s="432">
        <v>0</v>
      </c>
      <c r="AZ176" s="432">
        <v>0</v>
      </c>
      <c r="BA176" s="432">
        <v>0</v>
      </c>
      <c r="BB176" s="432">
        <v>0</v>
      </c>
      <c r="BC176" s="985">
        <v>0</v>
      </c>
    </row>
    <row r="177" spans="1:55" ht="14.1" customHeight="1" x14ac:dyDescent="0.2">
      <c r="A177" s="440">
        <v>43</v>
      </c>
      <c r="B177" s="452">
        <v>2328</v>
      </c>
      <c r="C177" s="453">
        <v>691006041</v>
      </c>
      <c r="D177" s="452">
        <v>71294988</v>
      </c>
      <c r="E177" s="451" t="s">
        <v>596</v>
      </c>
      <c r="F177" s="440">
        <v>3113</v>
      </c>
      <c r="G177" s="451" t="s">
        <v>789</v>
      </c>
      <c r="H177" s="436" t="s">
        <v>260</v>
      </c>
      <c r="I177" s="536">
        <v>0</v>
      </c>
      <c r="J177" s="432">
        <v>0</v>
      </c>
      <c r="K177" s="432">
        <v>0</v>
      </c>
      <c r="L177" s="14">
        <v>0</v>
      </c>
      <c r="M177" s="14">
        <v>0</v>
      </c>
      <c r="N177" s="14">
        <v>0</v>
      </c>
      <c r="O177" s="570">
        <v>0</v>
      </c>
      <c r="P177" s="579">
        <f t="shared" si="138"/>
        <v>0</v>
      </c>
      <c r="Q177" s="434">
        <v>0</v>
      </c>
      <c r="R177" s="434">
        <v>0</v>
      </c>
      <c r="S177" s="434">
        <v>0</v>
      </c>
      <c r="T177" s="434">
        <v>183612</v>
      </c>
      <c r="U177" s="434">
        <v>0</v>
      </c>
      <c r="V177" s="434">
        <v>0</v>
      </c>
      <c r="W177" s="434">
        <f t="shared" si="139"/>
        <v>183612</v>
      </c>
      <c r="X177" s="434">
        <v>0</v>
      </c>
      <c r="Y177" s="434">
        <v>0</v>
      </c>
      <c r="Z177" s="434">
        <v>0</v>
      </c>
      <c r="AA177" s="434">
        <f t="shared" si="140"/>
        <v>0</v>
      </c>
      <c r="AB177" s="434">
        <f t="shared" si="141"/>
        <v>183612</v>
      </c>
      <c r="AC177" s="435">
        <f t="shared" si="142"/>
        <v>62061</v>
      </c>
      <c r="AD177" s="434">
        <v>0</v>
      </c>
      <c r="AE177" s="434">
        <f t="shared" si="143"/>
        <v>62061</v>
      </c>
      <c r="AF177" s="435">
        <f t="shared" si="144"/>
        <v>1836</v>
      </c>
      <c r="AG177" s="14">
        <v>0</v>
      </c>
      <c r="AH177" s="905">
        <f t="shared" si="130"/>
        <v>247509</v>
      </c>
      <c r="AI177" s="870">
        <v>0</v>
      </c>
      <c r="AJ177" s="433">
        <v>0</v>
      </c>
      <c r="AK177" s="433">
        <v>0.33</v>
      </c>
      <c r="AL177" s="433">
        <v>0</v>
      </c>
      <c r="AM177" s="433">
        <v>0</v>
      </c>
      <c r="AN177" s="433">
        <v>0</v>
      </c>
      <c r="AO177" s="535">
        <f t="shared" si="145"/>
        <v>0.33</v>
      </c>
      <c r="AP177" s="854">
        <f>I177+AH177</f>
        <v>247509</v>
      </c>
      <c r="AQ177" s="434">
        <f>J177+W177</f>
        <v>183612</v>
      </c>
      <c r="AR177" s="434">
        <f t="shared" si="169"/>
        <v>0</v>
      </c>
      <c r="AS177" s="434">
        <f t="shared" ref="AS177:AS178" si="171">L177+AE177</f>
        <v>62061</v>
      </c>
      <c r="AT177" s="434">
        <f t="shared" si="170"/>
        <v>1836</v>
      </c>
      <c r="AU177" s="512">
        <f t="shared" si="170"/>
        <v>0</v>
      </c>
      <c r="AV177" s="535">
        <f>O177+AO177</f>
        <v>0.33</v>
      </c>
      <c r="AW177" s="517">
        <f t="shared" si="148"/>
        <v>0</v>
      </c>
      <c r="AX177" s="432">
        <v>0</v>
      </c>
      <c r="AY177" s="432">
        <v>0</v>
      </c>
      <c r="AZ177" s="432">
        <v>0</v>
      </c>
      <c r="BA177" s="432">
        <v>0</v>
      </c>
      <c r="BB177" s="432">
        <v>0</v>
      </c>
      <c r="BC177" s="985">
        <v>0</v>
      </c>
    </row>
    <row r="178" spans="1:55" ht="14.1" customHeight="1" x14ac:dyDescent="0.2">
      <c r="A178" s="440">
        <v>43</v>
      </c>
      <c r="B178" s="452">
        <v>2328</v>
      </c>
      <c r="C178" s="453">
        <v>691006041</v>
      </c>
      <c r="D178" s="452">
        <v>71294988</v>
      </c>
      <c r="E178" s="451" t="s">
        <v>844</v>
      </c>
      <c r="F178" s="440">
        <v>3113</v>
      </c>
      <c r="G178" s="45" t="s">
        <v>828</v>
      </c>
      <c r="H178" s="55" t="s">
        <v>260</v>
      </c>
      <c r="I178" s="536">
        <v>0</v>
      </c>
      <c r="J178" s="432">
        <v>0</v>
      </c>
      <c r="K178" s="432">
        <v>0</v>
      </c>
      <c r="L178" s="14">
        <v>0</v>
      </c>
      <c r="M178" s="14">
        <v>0</v>
      </c>
      <c r="N178" s="14">
        <v>0</v>
      </c>
      <c r="O178" s="570">
        <v>0</v>
      </c>
      <c r="P178" s="579">
        <f t="shared" si="138"/>
        <v>0</v>
      </c>
      <c r="Q178" s="434">
        <v>0</v>
      </c>
      <c r="R178" s="434">
        <v>0</v>
      </c>
      <c r="S178" s="434">
        <v>0</v>
      </c>
      <c r="T178" s="434">
        <v>0</v>
      </c>
      <c r="U178" s="434">
        <v>157114</v>
      </c>
      <c r="V178" s="434">
        <v>0</v>
      </c>
      <c r="W178" s="434">
        <f t="shared" si="139"/>
        <v>157114</v>
      </c>
      <c r="X178" s="434">
        <v>0</v>
      </c>
      <c r="Y178" s="434">
        <v>0</v>
      </c>
      <c r="Z178" s="434">
        <v>0</v>
      </c>
      <c r="AA178" s="434">
        <f t="shared" si="140"/>
        <v>0</v>
      </c>
      <c r="AB178" s="434">
        <f t="shared" si="141"/>
        <v>157114</v>
      </c>
      <c r="AC178" s="435">
        <f t="shared" si="142"/>
        <v>53105</v>
      </c>
      <c r="AD178" s="434">
        <v>0</v>
      </c>
      <c r="AE178" s="434">
        <f t="shared" si="143"/>
        <v>53105</v>
      </c>
      <c r="AF178" s="435">
        <f t="shared" si="144"/>
        <v>1571</v>
      </c>
      <c r="AG178" s="14">
        <v>0</v>
      </c>
      <c r="AH178" s="905">
        <f t="shared" si="130"/>
        <v>211790</v>
      </c>
      <c r="AI178" s="870">
        <v>0</v>
      </c>
      <c r="AJ178" s="433">
        <v>0</v>
      </c>
      <c r="AK178" s="433">
        <v>0</v>
      </c>
      <c r="AL178" s="433">
        <v>0</v>
      </c>
      <c r="AM178" s="433">
        <v>0.37</v>
      </c>
      <c r="AN178" s="433">
        <v>0</v>
      </c>
      <c r="AO178" s="535">
        <f t="shared" si="145"/>
        <v>0.37</v>
      </c>
      <c r="AP178" s="854">
        <f>I178+AH178</f>
        <v>211790</v>
      </c>
      <c r="AQ178" s="434">
        <f>J178+W178</f>
        <v>157114</v>
      </c>
      <c r="AR178" s="434">
        <f t="shared" si="169"/>
        <v>0</v>
      </c>
      <c r="AS178" s="434">
        <f t="shared" si="171"/>
        <v>53105</v>
      </c>
      <c r="AT178" s="434">
        <f t="shared" si="170"/>
        <v>1571</v>
      </c>
      <c r="AU178" s="512">
        <f t="shared" si="170"/>
        <v>0</v>
      </c>
      <c r="AV178" s="535">
        <f>O178+AO178</f>
        <v>0.37</v>
      </c>
      <c r="AW178" s="517">
        <f t="shared" si="148"/>
        <v>0</v>
      </c>
      <c r="AX178" s="432">
        <v>0</v>
      </c>
      <c r="AY178" s="432">
        <v>0</v>
      </c>
      <c r="AZ178" s="432">
        <v>0</v>
      </c>
      <c r="BA178" s="432">
        <v>0</v>
      </c>
      <c r="BB178" s="432">
        <v>0</v>
      </c>
      <c r="BC178" s="985">
        <v>0</v>
      </c>
    </row>
    <row r="179" spans="1:55" ht="14.1" customHeight="1" x14ac:dyDescent="0.2">
      <c r="A179" s="440">
        <v>43</v>
      </c>
      <c r="B179" s="452">
        <v>2328</v>
      </c>
      <c r="C179" s="453">
        <v>691006041</v>
      </c>
      <c r="D179" s="452">
        <v>71294988</v>
      </c>
      <c r="E179" s="451" t="s">
        <v>596</v>
      </c>
      <c r="F179" s="440">
        <v>3113</v>
      </c>
      <c r="G179" s="454" t="s">
        <v>276</v>
      </c>
      <c r="H179" s="436" t="s">
        <v>261</v>
      </c>
      <c r="I179" s="536">
        <v>3765655</v>
      </c>
      <c r="J179" s="432">
        <v>2793513</v>
      </c>
      <c r="K179" s="432">
        <v>0</v>
      </c>
      <c r="L179" s="14">
        <v>944207</v>
      </c>
      <c r="M179" s="14">
        <v>27935</v>
      </c>
      <c r="N179" s="14">
        <v>0</v>
      </c>
      <c r="O179" s="570">
        <v>6.8</v>
      </c>
      <c r="P179" s="579">
        <f t="shared" si="138"/>
        <v>0</v>
      </c>
      <c r="Q179" s="434">
        <v>0</v>
      </c>
      <c r="R179" s="434">
        <v>-399266</v>
      </c>
      <c r="S179" s="434">
        <v>0</v>
      </c>
      <c r="T179" s="434">
        <v>0</v>
      </c>
      <c r="U179" s="434">
        <v>0</v>
      </c>
      <c r="V179" s="434">
        <v>0</v>
      </c>
      <c r="W179" s="434">
        <f t="shared" si="139"/>
        <v>-399266</v>
      </c>
      <c r="X179" s="434">
        <v>0</v>
      </c>
      <c r="Y179" s="434">
        <v>0</v>
      </c>
      <c r="Z179" s="434">
        <v>0</v>
      </c>
      <c r="AA179" s="434">
        <f t="shared" si="140"/>
        <v>0</v>
      </c>
      <c r="AB179" s="434">
        <f t="shared" si="141"/>
        <v>-399266</v>
      </c>
      <c r="AC179" s="435">
        <f t="shared" si="142"/>
        <v>-134952</v>
      </c>
      <c r="AD179" s="434">
        <v>0</v>
      </c>
      <c r="AE179" s="434">
        <f t="shared" si="143"/>
        <v>-134952</v>
      </c>
      <c r="AF179" s="435">
        <f t="shared" si="144"/>
        <v>-3993</v>
      </c>
      <c r="AG179" s="14">
        <v>0</v>
      </c>
      <c r="AH179" s="905">
        <f t="shared" si="130"/>
        <v>-538211</v>
      </c>
      <c r="AI179" s="870">
        <v>0</v>
      </c>
      <c r="AJ179" s="433">
        <v>-0.89</v>
      </c>
      <c r="AK179" s="433">
        <v>0</v>
      </c>
      <c r="AL179" s="433">
        <v>0</v>
      </c>
      <c r="AM179" s="433">
        <v>0</v>
      </c>
      <c r="AN179" s="433">
        <v>0</v>
      </c>
      <c r="AO179" s="535">
        <f t="shared" si="145"/>
        <v>-0.89</v>
      </c>
      <c r="AP179" s="854">
        <f>I179+AH179</f>
        <v>3227444</v>
      </c>
      <c r="AQ179" s="434">
        <f>J179+W179</f>
        <v>2394247</v>
      </c>
      <c r="AR179" s="434">
        <f t="shared" si="169"/>
        <v>0</v>
      </c>
      <c r="AS179" s="434">
        <f>L179+AE179</f>
        <v>809255</v>
      </c>
      <c r="AT179" s="434">
        <f t="shared" si="170"/>
        <v>23942</v>
      </c>
      <c r="AU179" s="512">
        <f t="shared" si="170"/>
        <v>0</v>
      </c>
      <c r="AV179" s="535">
        <f>O179+AO179</f>
        <v>5.91</v>
      </c>
      <c r="AW179" s="517">
        <f t="shared" si="148"/>
        <v>0</v>
      </c>
      <c r="AX179" s="432">
        <v>0</v>
      </c>
      <c r="AY179" s="432">
        <v>0</v>
      </c>
      <c r="AZ179" s="432">
        <v>0</v>
      </c>
      <c r="BA179" s="432">
        <v>0</v>
      </c>
      <c r="BB179" s="432">
        <v>0</v>
      </c>
      <c r="BC179" s="985">
        <v>0</v>
      </c>
    </row>
    <row r="180" spans="1:55" ht="14.1" customHeight="1" x14ac:dyDescent="0.2">
      <c r="A180" s="440">
        <v>43</v>
      </c>
      <c r="B180" s="452">
        <v>2328</v>
      </c>
      <c r="C180" s="453">
        <v>691006041</v>
      </c>
      <c r="D180" s="452">
        <v>71294988</v>
      </c>
      <c r="E180" s="451" t="s">
        <v>596</v>
      </c>
      <c r="F180" s="440">
        <v>3143</v>
      </c>
      <c r="G180" s="454" t="s">
        <v>784</v>
      </c>
      <c r="H180" s="436" t="s">
        <v>260</v>
      </c>
      <c r="I180" s="536">
        <v>3358118</v>
      </c>
      <c r="J180" s="14">
        <v>2491185</v>
      </c>
      <c r="K180" s="14">
        <v>0</v>
      </c>
      <c r="L180" s="14">
        <v>842021</v>
      </c>
      <c r="M180" s="14">
        <v>24912</v>
      </c>
      <c r="N180" s="14">
        <v>0</v>
      </c>
      <c r="O180" s="106">
        <v>4.7</v>
      </c>
      <c r="P180" s="579">
        <f t="shared" si="138"/>
        <v>0</v>
      </c>
      <c r="Q180" s="434">
        <v>0</v>
      </c>
      <c r="R180" s="434">
        <v>0</v>
      </c>
      <c r="S180" s="434">
        <v>0</v>
      </c>
      <c r="T180" s="434">
        <v>0</v>
      </c>
      <c r="U180" s="434">
        <v>0</v>
      </c>
      <c r="V180" s="434">
        <v>0</v>
      </c>
      <c r="W180" s="434">
        <f t="shared" si="139"/>
        <v>0</v>
      </c>
      <c r="X180" s="434">
        <v>0</v>
      </c>
      <c r="Y180" s="434">
        <v>0</v>
      </c>
      <c r="Z180" s="434">
        <v>0</v>
      </c>
      <c r="AA180" s="434">
        <f t="shared" si="140"/>
        <v>0</v>
      </c>
      <c r="AB180" s="434">
        <f t="shared" si="141"/>
        <v>0</v>
      </c>
      <c r="AC180" s="435">
        <f t="shared" si="142"/>
        <v>0</v>
      </c>
      <c r="AD180" s="434">
        <v>0</v>
      </c>
      <c r="AE180" s="434">
        <f t="shared" si="143"/>
        <v>0</v>
      </c>
      <c r="AF180" s="435">
        <f t="shared" si="144"/>
        <v>0</v>
      </c>
      <c r="AG180" s="14">
        <v>0</v>
      </c>
      <c r="AH180" s="905">
        <f t="shared" si="130"/>
        <v>0</v>
      </c>
      <c r="AI180" s="870">
        <v>0</v>
      </c>
      <c r="AJ180" s="433">
        <v>0</v>
      </c>
      <c r="AK180" s="433">
        <v>0</v>
      </c>
      <c r="AL180" s="433">
        <v>0</v>
      </c>
      <c r="AM180" s="433">
        <v>0</v>
      </c>
      <c r="AN180" s="433">
        <v>0</v>
      </c>
      <c r="AO180" s="535">
        <f t="shared" si="145"/>
        <v>0</v>
      </c>
      <c r="AP180" s="854">
        <f>I180+AH180</f>
        <v>3358118</v>
      </c>
      <c r="AQ180" s="434">
        <f>J180+W180</f>
        <v>2491185</v>
      </c>
      <c r="AR180" s="434">
        <f t="shared" si="169"/>
        <v>0</v>
      </c>
      <c r="AS180" s="434">
        <f>L180+AE180</f>
        <v>842021</v>
      </c>
      <c r="AT180" s="434">
        <f t="shared" si="170"/>
        <v>24912</v>
      </c>
      <c r="AU180" s="512">
        <f t="shared" si="170"/>
        <v>0</v>
      </c>
      <c r="AV180" s="535">
        <f>O180+AO180</f>
        <v>4.7</v>
      </c>
      <c r="AW180" s="517">
        <f t="shared" si="148"/>
        <v>0</v>
      </c>
      <c r="AX180" s="432">
        <v>0</v>
      </c>
      <c r="AY180" s="432">
        <v>0</v>
      </c>
      <c r="AZ180" s="432">
        <v>0</v>
      </c>
      <c r="BA180" s="432">
        <v>0</v>
      </c>
      <c r="BB180" s="432">
        <v>0</v>
      </c>
      <c r="BC180" s="985">
        <v>0</v>
      </c>
    </row>
    <row r="181" spans="1:55" ht="14.1" customHeight="1" x14ac:dyDescent="0.2">
      <c r="A181" s="450">
        <v>43</v>
      </c>
      <c r="B181" s="448">
        <v>2328</v>
      </c>
      <c r="C181" s="449">
        <v>691006041</v>
      </c>
      <c r="D181" s="448">
        <v>71294988</v>
      </c>
      <c r="E181" s="446" t="s">
        <v>597</v>
      </c>
      <c r="F181" s="450"/>
      <c r="G181" s="446"/>
      <c r="H181" s="445"/>
      <c r="I181" s="537">
        <v>36364041</v>
      </c>
      <c r="J181" s="444">
        <v>26976292</v>
      </c>
      <c r="K181" s="444">
        <v>0</v>
      </c>
      <c r="L181" s="444">
        <v>9117986</v>
      </c>
      <c r="M181" s="444">
        <v>269763</v>
      </c>
      <c r="N181" s="444">
        <v>0</v>
      </c>
      <c r="O181" s="642">
        <v>40.136400000000002</v>
      </c>
      <c r="P181" s="537">
        <f t="shared" ref="P181:BC181" si="172">SUM(P176:P180)</f>
        <v>0</v>
      </c>
      <c r="Q181" s="443">
        <f t="shared" si="172"/>
        <v>0</v>
      </c>
      <c r="R181" s="443">
        <f t="shared" si="172"/>
        <v>-399266</v>
      </c>
      <c r="S181" s="443">
        <f t="shared" si="172"/>
        <v>0</v>
      </c>
      <c r="T181" s="443">
        <f t="shared" si="172"/>
        <v>183612</v>
      </c>
      <c r="U181" s="443">
        <f t="shared" si="172"/>
        <v>157114</v>
      </c>
      <c r="V181" s="443">
        <f t="shared" si="172"/>
        <v>0</v>
      </c>
      <c r="W181" s="443">
        <f t="shared" si="172"/>
        <v>-58540</v>
      </c>
      <c r="X181" s="443">
        <f t="shared" si="172"/>
        <v>0</v>
      </c>
      <c r="Y181" s="443">
        <f t="shared" si="172"/>
        <v>0</v>
      </c>
      <c r="Z181" s="443">
        <f t="shared" si="172"/>
        <v>0</v>
      </c>
      <c r="AA181" s="443">
        <f t="shared" si="172"/>
        <v>0</v>
      </c>
      <c r="AB181" s="443">
        <f t="shared" si="172"/>
        <v>-58540</v>
      </c>
      <c r="AC181" s="443">
        <f t="shared" si="172"/>
        <v>-19786</v>
      </c>
      <c r="AD181" s="443">
        <f t="shared" si="172"/>
        <v>0</v>
      </c>
      <c r="AE181" s="443">
        <f t="shared" si="172"/>
        <v>-19786</v>
      </c>
      <c r="AF181" s="443">
        <f t="shared" si="172"/>
        <v>-586</v>
      </c>
      <c r="AG181" s="443">
        <f t="shared" si="172"/>
        <v>0</v>
      </c>
      <c r="AH181" s="948">
        <f t="shared" si="172"/>
        <v>-78912</v>
      </c>
      <c r="AI181" s="944">
        <f t="shared" si="172"/>
        <v>0</v>
      </c>
      <c r="AJ181" s="695">
        <f t="shared" si="172"/>
        <v>-0.89</v>
      </c>
      <c r="AK181" s="695">
        <f t="shared" si="172"/>
        <v>0.33</v>
      </c>
      <c r="AL181" s="695">
        <f t="shared" si="172"/>
        <v>0</v>
      </c>
      <c r="AM181" s="695">
        <f t="shared" si="172"/>
        <v>0.37</v>
      </c>
      <c r="AN181" s="695">
        <f t="shared" si="172"/>
        <v>0</v>
      </c>
      <c r="AO181" s="538">
        <f t="shared" si="172"/>
        <v>-0.19000000000000006</v>
      </c>
      <c r="AP181" s="444">
        <f t="shared" si="172"/>
        <v>36285129</v>
      </c>
      <c r="AQ181" s="443">
        <f t="shared" si="172"/>
        <v>26917752</v>
      </c>
      <c r="AR181" s="490">
        <f t="shared" si="172"/>
        <v>0</v>
      </c>
      <c r="AS181" s="443">
        <f t="shared" si="172"/>
        <v>9098200</v>
      </c>
      <c r="AT181" s="443">
        <f t="shared" si="172"/>
        <v>269177</v>
      </c>
      <c r="AU181" s="443">
        <f t="shared" si="172"/>
        <v>0</v>
      </c>
      <c r="AV181" s="538">
        <f t="shared" si="172"/>
        <v>39.946399999999997</v>
      </c>
      <c r="AW181" s="794">
        <f t="shared" si="172"/>
        <v>0</v>
      </c>
      <c r="AX181" s="791">
        <f t="shared" si="172"/>
        <v>0</v>
      </c>
      <c r="AY181" s="791">
        <f t="shared" si="172"/>
        <v>0</v>
      </c>
      <c r="AZ181" s="791">
        <f t="shared" si="172"/>
        <v>0</v>
      </c>
      <c r="BA181" s="791">
        <f t="shared" si="172"/>
        <v>0</v>
      </c>
      <c r="BB181" s="791">
        <f t="shared" si="172"/>
        <v>0</v>
      </c>
      <c r="BC181" s="788">
        <f t="shared" si="172"/>
        <v>0</v>
      </c>
    </row>
    <row r="182" spans="1:55" ht="14.1" customHeight="1" x14ac:dyDescent="0.2">
      <c r="A182" s="440">
        <v>44</v>
      </c>
      <c r="B182" s="452">
        <v>2486</v>
      </c>
      <c r="C182" s="453">
        <v>600079970</v>
      </c>
      <c r="D182" s="452">
        <v>46744908</v>
      </c>
      <c r="E182" s="451" t="s">
        <v>598</v>
      </c>
      <c r="F182" s="440">
        <v>3113</v>
      </c>
      <c r="G182" s="451" t="s">
        <v>278</v>
      </c>
      <c r="H182" s="436" t="s">
        <v>260</v>
      </c>
      <c r="I182" s="536">
        <v>19472194</v>
      </c>
      <c r="J182" s="14">
        <v>14231843</v>
      </c>
      <c r="K182" s="14">
        <v>215000</v>
      </c>
      <c r="L182" s="14">
        <v>4883033</v>
      </c>
      <c r="M182" s="14">
        <v>142318</v>
      </c>
      <c r="N182" s="14">
        <v>0</v>
      </c>
      <c r="O182" s="106">
        <v>18.391000000000002</v>
      </c>
      <c r="P182" s="579">
        <f t="shared" si="138"/>
        <v>0</v>
      </c>
      <c r="Q182" s="434">
        <v>0</v>
      </c>
      <c r="R182" s="434">
        <v>0</v>
      </c>
      <c r="S182" s="434">
        <v>0</v>
      </c>
      <c r="T182" s="434">
        <v>0</v>
      </c>
      <c r="U182" s="434">
        <v>0</v>
      </c>
      <c r="V182" s="434">
        <v>0</v>
      </c>
      <c r="W182" s="434">
        <f t="shared" si="139"/>
        <v>0</v>
      </c>
      <c r="X182" s="434">
        <v>0</v>
      </c>
      <c r="Y182" s="434">
        <v>0</v>
      </c>
      <c r="Z182" s="434">
        <v>0</v>
      </c>
      <c r="AA182" s="434">
        <f t="shared" si="140"/>
        <v>0</v>
      </c>
      <c r="AB182" s="434">
        <f t="shared" si="141"/>
        <v>0</v>
      </c>
      <c r="AC182" s="435">
        <f t="shared" si="142"/>
        <v>0</v>
      </c>
      <c r="AD182" s="434">
        <v>0</v>
      </c>
      <c r="AE182" s="434">
        <f t="shared" si="143"/>
        <v>0</v>
      </c>
      <c r="AF182" s="435">
        <f t="shared" si="144"/>
        <v>0</v>
      </c>
      <c r="AG182" s="14">
        <v>0</v>
      </c>
      <c r="AH182" s="905">
        <f t="shared" si="130"/>
        <v>0</v>
      </c>
      <c r="AI182" s="870">
        <v>0</v>
      </c>
      <c r="AJ182" s="433">
        <v>0</v>
      </c>
      <c r="AK182" s="433">
        <v>0</v>
      </c>
      <c r="AL182" s="433">
        <v>0</v>
      </c>
      <c r="AM182" s="433">
        <v>0</v>
      </c>
      <c r="AN182" s="433">
        <v>0</v>
      </c>
      <c r="AO182" s="535">
        <f t="shared" si="145"/>
        <v>0</v>
      </c>
      <c r="AP182" s="854">
        <f t="shared" ref="AP182:AP187" si="173">I182+AH182</f>
        <v>19472194</v>
      </c>
      <c r="AQ182" s="434">
        <f t="shared" ref="AQ182:AQ187" si="174">J182+W182</f>
        <v>14231843</v>
      </c>
      <c r="AR182" s="434">
        <f t="shared" ref="AR182:AR187" si="175">K182+AA182</f>
        <v>215000</v>
      </c>
      <c r="AS182" s="434">
        <f>L182+AE182</f>
        <v>4883033</v>
      </c>
      <c r="AT182" s="434">
        <f>M182+AF182</f>
        <v>142318</v>
      </c>
      <c r="AU182" s="512">
        <f>N182+AG182</f>
        <v>0</v>
      </c>
      <c r="AV182" s="535">
        <f t="shared" ref="AV182:AV187" si="176">O182+AO182</f>
        <v>18.391000000000002</v>
      </c>
      <c r="AW182" s="517">
        <f t="shared" si="148"/>
        <v>0</v>
      </c>
      <c r="AX182" s="432">
        <v>0</v>
      </c>
      <c r="AY182" s="432">
        <v>0</v>
      </c>
      <c r="AZ182" s="432">
        <v>0</v>
      </c>
      <c r="BA182" s="432">
        <v>0</v>
      </c>
      <c r="BB182" s="432">
        <v>0</v>
      </c>
      <c r="BC182" s="985">
        <v>0</v>
      </c>
    </row>
    <row r="183" spans="1:55" ht="14.1" customHeight="1" x14ac:dyDescent="0.2">
      <c r="A183" s="440">
        <v>44</v>
      </c>
      <c r="B183" s="452">
        <v>2486</v>
      </c>
      <c r="C183" s="453">
        <v>600079970</v>
      </c>
      <c r="D183" s="452">
        <v>46744908</v>
      </c>
      <c r="E183" s="451" t="s">
        <v>598</v>
      </c>
      <c r="F183" s="440">
        <v>3113</v>
      </c>
      <c r="G183" s="451" t="s">
        <v>789</v>
      </c>
      <c r="H183" s="436" t="s">
        <v>260</v>
      </c>
      <c r="I183" s="536">
        <v>278424</v>
      </c>
      <c r="J183" s="14">
        <v>206546</v>
      </c>
      <c r="K183" s="14">
        <v>0</v>
      </c>
      <c r="L183" s="14">
        <v>69813</v>
      </c>
      <c r="M183" s="14">
        <v>2065</v>
      </c>
      <c r="N183" s="14">
        <v>0</v>
      </c>
      <c r="O183" s="106">
        <v>0.37</v>
      </c>
      <c r="P183" s="579">
        <f t="shared" si="138"/>
        <v>0</v>
      </c>
      <c r="Q183" s="434">
        <v>0</v>
      </c>
      <c r="R183" s="434">
        <v>0</v>
      </c>
      <c r="S183" s="434">
        <v>0</v>
      </c>
      <c r="T183" s="434">
        <v>0</v>
      </c>
      <c r="U183" s="434">
        <v>0</v>
      </c>
      <c r="V183" s="434">
        <v>0</v>
      </c>
      <c r="W183" s="434">
        <f t="shared" si="139"/>
        <v>0</v>
      </c>
      <c r="X183" s="434">
        <v>0</v>
      </c>
      <c r="Y183" s="434">
        <v>0</v>
      </c>
      <c r="Z183" s="434">
        <v>0</v>
      </c>
      <c r="AA183" s="434">
        <f t="shared" si="140"/>
        <v>0</v>
      </c>
      <c r="AB183" s="434">
        <f t="shared" si="141"/>
        <v>0</v>
      </c>
      <c r="AC183" s="435">
        <f t="shared" si="142"/>
        <v>0</v>
      </c>
      <c r="AD183" s="434">
        <v>0</v>
      </c>
      <c r="AE183" s="434">
        <f t="shared" si="143"/>
        <v>0</v>
      </c>
      <c r="AF183" s="435">
        <f t="shared" si="144"/>
        <v>0</v>
      </c>
      <c r="AG183" s="14">
        <v>0</v>
      </c>
      <c r="AH183" s="905">
        <f t="shared" si="130"/>
        <v>0</v>
      </c>
      <c r="AI183" s="870">
        <v>0</v>
      </c>
      <c r="AJ183" s="433">
        <v>0</v>
      </c>
      <c r="AK183" s="433">
        <v>0</v>
      </c>
      <c r="AL183" s="433">
        <v>0</v>
      </c>
      <c r="AM183" s="433">
        <v>0</v>
      </c>
      <c r="AN183" s="433">
        <v>0</v>
      </c>
      <c r="AO183" s="535">
        <f t="shared" si="145"/>
        <v>0</v>
      </c>
      <c r="AP183" s="854">
        <f t="shared" si="173"/>
        <v>278424</v>
      </c>
      <c r="AQ183" s="434">
        <f t="shared" si="174"/>
        <v>206546</v>
      </c>
      <c r="AR183" s="434">
        <f t="shared" si="175"/>
        <v>0</v>
      </c>
      <c r="AS183" s="434">
        <f>L183+AE183</f>
        <v>69813</v>
      </c>
      <c r="AT183" s="434">
        <f t="shared" ref="AT183:AU187" si="177">M183+AF183</f>
        <v>2065</v>
      </c>
      <c r="AU183" s="512">
        <f t="shared" si="177"/>
        <v>0</v>
      </c>
      <c r="AV183" s="535">
        <f t="shared" si="176"/>
        <v>0.37</v>
      </c>
      <c r="AW183" s="517">
        <f t="shared" si="148"/>
        <v>0</v>
      </c>
      <c r="AX183" s="432">
        <v>0</v>
      </c>
      <c r="AY183" s="432">
        <v>0</v>
      </c>
      <c r="AZ183" s="432">
        <v>0</v>
      </c>
      <c r="BA183" s="432">
        <v>0</v>
      </c>
      <c r="BB183" s="432">
        <v>0</v>
      </c>
      <c r="BC183" s="985">
        <v>0</v>
      </c>
    </row>
    <row r="184" spans="1:55" ht="14.1" customHeight="1" x14ac:dyDescent="0.2">
      <c r="A184" s="440">
        <v>44</v>
      </c>
      <c r="B184" s="452">
        <v>2486</v>
      </c>
      <c r="C184" s="453">
        <v>600079970</v>
      </c>
      <c r="D184" s="452">
        <v>46744908</v>
      </c>
      <c r="E184" s="451" t="s">
        <v>845</v>
      </c>
      <c r="F184" s="440">
        <v>3113</v>
      </c>
      <c r="G184" s="45" t="s">
        <v>828</v>
      </c>
      <c r="H184" s="55" t="s">
        <v>260</v>
      </c>
      <c r="I184" s="536">
        <v>0</v>
      </c>
      <c r="J184" s="432">
        <v>0</v>
      </c>
      <c r="K184" s="432">
        <v>0</v>
      </c>
      <c r="L184" s="14">
        <v>0</v>
      </c>
      <c r="M184" s="14">
        <v>0</v>
      </c>
      <c r="N184" s="14">
        <v>0</v>
      </c>
      <c r="O184" s="570">
        <v>0</v>
      </c>
      <c r="P184" s="579">
        <f t="shared" si="138"/>
        <v>0</v>
      </c>
      <c r="Q184" s="434">
        <v>0</v>
      </c>
      <c r="R184" s="434">
        <v>0</v>
      </c>
      <c r="S184" s="434">
        <v>0</v>
      </c>
      <c r="T184" s="434">
        <v>0</v>
      </c>
      <c r="U184" s="434">
        <v>78557</v>
      </c>
      <c r="V184" s="434">
        <v>0</v>
      </c>
      <c r="W184" s="434">
        <f t="shared" si="139"/>
        <v>78557</v>
      </c>
      <c r="X184" s="434">
        <v>0</v>
      </c>
      <c r="Y184" s="434">
        <v>0</v>
      </c>
      <c r="Z184" s="434">
        <v>0</v>
      </c>
      <c r="AA184" s="434">
        <f t="shared" si="140"/>
        <v>0</v>
      </c>
      <c r="AB184" s="434">
        <f t="shared" si="141"/>
        <v>78557</v>
      </c>
      <c r="AC184" s="435">
        <f t="shared" si="142"/>
        <v>26552</v>
      </c>
      <c r="AD184" s="434">
        <v>0</v>
      </c>
      <c r="AE184" s="434">
        <f t="shared" si="143"/>
        <v>26552</v>
      </c>
      <c r="AF184" s="435">
        <f t="shared" si="144"/>
        <v>786</v>
      </c>
      <c r="AG184" s="14">
        <v>0</v>
      </c>
      <c r="AH184" s="905">
        <f t="shared" si="130"/>
        <v>105895</v>
      </c>
      <c r="AI184" s="870">
        <v>0</v>
      </c>
      <c r="AJ184" s="433">
        <v>0</v>
      </c>
      <c r="AK184" s="433">
        <v>0</v>
      </c>
      <c r="AL184" s="433">
        <v>0</v>
      </c>
      <c r="AM184" s="433">
        <v>0.19</v>
      </c>
      <c r="AN184" s="433">
        <v>0</v>
      </c>
      <c r="AO184" s="535">
        <f t="shared" si="145"/>
        <v>0.19</v>
      </c>
      <c r="AP184" s="854">
        <f t="shared" si="173"/>
        <v>105895</v>
      </c>
      <c r="AQ184" s="434">
        <f t="shared" si="174"/>
        <v>78557</v>
      </c>
      <c r="AR184" s="434">
        <f t="shared" si="175"/>
        <v>0</v>
      </c>
      <c r="AS184" s="434">
        <f t="shared" ref="AS184" si="178">L184+AE184</f>
        <v>26552</v>
      </c>
      <c r="AT184" s="434">
        <f t="shared" si="177"/>
        <v>786</v>
      </c>
      <c r="AU184" s="512">
        <f t="shared" si="177"/>
        <v>0</v>
      </c>
      <c r="AV184" s="535">
        <f t="shared" si="176"/>
        <v>0.19</v>
      </c>
      <c r="AW184" s="517">
        <f t="shared" si="148"/>
        <v>0</v>
      </c>
      <c r="AX184" s="432">
        <v>0</v>
      </c>
      <c r="AY184" s="432">
        <v>0</v>
      </c>
      <c r="AZ184" s="432">
        <v>0</v>
      </c>
      <c r="BA184" s="432">
        <v>0</v>
      </c>
      <c r="BB184" s="432">
        <v>0</v>
      </c>
      <c r="BC184" s="985">
        <v>0</v>
      </c>
    </row>
    <row r="185" spans="1:55" ht="14.1" customHeight="1" x14ac:dyDescent="0.2">
      <c r="A185" s="440">
        <v>44</v>
      </c>
      <c r="B185" s="452">
        <v>2486</v>
      </c>
      <c r="C185" s="453">
        <v>600079970</v>
      </c>
      <c r="D185" s="452">
        <v>46744908</v>
      </c>
      <c r="E185" s="451" t="s">
        <v>598</v>
      </c>
      <c r="F185" s="440">
        <v>3113</v>
      </c>
      <c r="G185" s="454" t="s">
        <v>276</v>
      </c>
      <c r="H185" s="436" t="s">
        <v>261</v>
      </c>
      <c r="I185" s="536">
        <v>2140047</v>
      </c>
      <c r="J185" s="432">
        <v>1587572</v>
      </c>
      <c r="K185" s="432">
        <v>0</v>
      </c>
      <c r="L185" s="14">
        <v>536599</v>
      </c>
      <c r="M185" s="14">
        <v>15876</v>
      </c>
      <c r="N185" s="14">
        <v>0</v>
      </c>
      <c r="O185" s="570">
        <v>3.92</v>
      </c>
      <c r="P185" s="579">
        <f t="shared" si="138"/>
        <v>0</v>
      </c>
      <c r="Q185" s="434">
        <v>0</v>
      </c>
      <c r="R185" s="434">
        <v>8830</v>
      </c>
      <c r="S185" s="434">
        <v>0</v>
      </c>
      <c r="T185" s="434">
        <v>0</v>
      </c>
      <c r="U185" s="434">
        <v>0</v>
      </c>
      <c r="V185" s="434">
        <v>0</v>
      </c>
      <c r="W185" s="434">
        <f t="shared" si="139"/>
        <v>8830</v>
      </c>
      <c r="X185" s="434">
        <v>0</v>
      </c>
      <c r="Y185" s="434">
        <v>0</v>
      </c>
      <c r="Z185" s="434">
        <v>0</v>
      </c>
      <c r="AA185" s="434">
        <f t="shared" si="140"/>
        <v>0</v>
      </c>
      <c r="AB185" s="434">
        <f t="shared" si="141"/>
        <v>8830</v>
      </c>
      <c r="AC185" s="435">
        <f t="shared" si="142"/>
        <v>2985</v>
      </c>
      <c r="AD185" s="434">
        <v>0</v>
      </c>
      <c r="AE185" s="434">
        <f t="shared" si="143"/>
        <v>2985</v>
      </c>
      <c r="AF185" s="435">
        <f t="shared" si="144"/>
        <v>88</v>
      </c>
      <c r="AG185" s="14">
        <v>0</v>
      </c>
      <c r="AH185" s="905">
        <f t="shared" si="130"/>
        <v>11903</v>
      </c>
      <c r="AI185" s="870">
        <v>0</v>
      </c>
      <c r="AJ185" s="433">
        <v>0.02</v>
      </c>
      <c r="AK185" s="433">
        <v>0</v>
      </c>
      <c r="AL185" s="433">
        <v>0</v>
      </c>
      <c r="AM185" s="433">
        <v>0</v>
      </c>
      <c r="AN185" s="433">
        <v>0</v>
      </c>
      <c r="AO185" s="535">
        <f t="shared" si="145"/>
        <v>0.02</v>
      </c>
      <c r="AP185" s="854">
        <f t="shared" si="173"/>
        <v>2151950</v>
      </c>
      <c r="AQ185" s="434">
        <f t="shared" si="174"/>
        <v>1596402</v>
      </c>
      <c r="AR185" s="434">
        <f t="shared" si="175"/>
        <v>0</v>
      </c>
      <c r="AS185" s="434">
        <f>L185+AE185</f>
        <v>539584</v>
      </c>
      <c r="AT185" s="434">
        <f t="shared" si="177"/>
        <v>15964</v>
      </c>
      <c r="AU185" s="512">
        <f t="shared" si="177"/>
        <v>0</v>
      </c>
      <c r="AV185" s="535">
        <f t="shared" si="176"/>
        <v>3.94</v>
      </c>
      <c r="AW185" s="517">
        <f t="shared" si="148"/>
        <v>0</v>
      </c>
      <c r="AX185" s="432">
        <v>0</v>
      </c>
      <c r="AY185" s="432">
        <v>0</v>
      </c>
      <c r="AZ185" s="432">
        <v>0</v>
      </c>
      <c r="BA185" s="432">
        <v>0</v>
      </c>
      <c r="BB185" s="432">
        <v>0</v>
      </c>
      <c r="BC185" s="985">
        <v>0</v>
      </c>
    </row>
    <row r="186" spans="1:55" ht="14.1" customHeight="1" x14ac:dyDescent="0.2">
      <c r="A186" s="440">
        <v>44</v>
      </c>
      <c r="B186" s="452">
        <v>2486</v>
      </c>
      <c r="C186" s="453">
        <v>600079970</v>
      </c>
      <c r="D186" s="452">
        <v>46744908</v>
      </c>
      <c r="E186" s="451" t="s">
        <v>598</v>
      </c>
      <c r="F186" s="440">
        <v>3143</v>
      </c>
      <c r="G186" s="454" t="s">
        <v>784</v>
      </c>
      <c r="H186" s="436" t="s">
        <v>260</v>
      </c>
      <c r="I186" s="536">
        <v>2233701</v>
      </c>
      <c r="J186" s="14">
        <v>1642159</v>
      </c>
      <c r="K186" s="14">
        <v>15000</v>
      </c>
      <c r="L186" s="14">
        <v>560120</v>
      </c>
      <c r="M186" s="14">
        <v>16422</v>
      </c>
      <c r="N186" s="14">
        <v>0</v>
      </c>
      <c r="O186" s="106">
        <v>3</v>
      </c>
      <c r="P186" s="579">
        <f t="shared" si="138"/>
        <v>0</v>
      </c>
      <c r="Q186" s="434">
        <v>0</v>
      </c>
      <c r="R186" s="434">
        <v>0</v>
      </c>
      <c r="S186" s="434">
        <v>0</v>
      </c>
      <c r="T186" s="434">
        <v>0</v>
      </c>
      <c r="U186" s="434">
        <v>0</v>
      </c>
      <c r="V186" s="434">
        <v>0</v>
      </c>
      <c r="W186" s="434">
        <f t="shared" si="139"/>
        <v>0</v>
      </c>
      <c r="X186" s="434">
        <v>0</v>
      </c>
      <c r="Y186" s="434">
        <v>0</v>
      </c>
      <c r="Z186" s="434">
        <v>0</v>
      </c>
      <c r="AA186" s="434">
        <f t="shared" si="140"/>
        <v>0</v>
      </c>
      <c r="AB186" s="434">
        <f t="shared" si="141"/>
        <v>0</v>
      </c>
      <c r="AC186" s="435">
        <f t="shared" si="142"/>
        <v>0</v>
      </c>
      <c r="AD186" s="434">
        <v>0</v>
      </c>
      <c r="AE186" s="434">
        <f t="shared" si="143"/>
        <v>0</v>
      </c>
      <c r="AF186" s="435">
        <f t="shared" si="144"/>
        <v>0</v>
      </c>
      <c r="AG186" s="14">
        <v>0</v>
      </c>
      <c r="AH186" s="905">
        <f t="shared" si="130"/>
        <v>0</v>
      </c>
      <c r="AI186" s="870">
        <v>0</v>
      </c>
      <c r="AJ186" s="433">
        <v>0</v>
      </c>
      <c r="AK186" s="433">
        <v>0</v>
      </c>
      <c r="AL186" s="433">
        <v>0</v>
      </c>
      <c r="AM186" s="433">
        <v>0</v>
      </c>
      <c r="AN186" s="433">
        <v>0</v>
      </c>
      <c r="AO186" s="535">
        <f t="shared" si="145"/>
        <v>0</v>
      </c>
      <c r="AP186" s="854">
        <f t="shared" si="173"/>
        <v>2233701</v>
      </c>
      <c r="AQ186" s="434">
        <f t="shared" si="174"/>
        <v>1642159</v>
      </c>
      <c r="AR186" s="434">
        <f t="shared" si="175"/>
        <v>15000</v>
      </c>
      <c r="AS186" s="434">
        <f>L186+AE186</f>
        <v>560120</v>
      </c>
      <c r="AT186" s="434">
        <f t="shared" si="177"/>
        <v>16422</v>
      </c>
      <c r="AU186" s="512">
        <f t="shared" si="177"/>
        <v>0</v>
      </c>
      <c r="AV186" s="535">
        <f t="shared" si="176"/>
        <v>3</v>
      </c>
      <c r="AW186" s="517">
        <f t="shared" si="148"/>
        <v>0</v>
      </c>
      <c r="AX186" s="432">
        <v>0</v>
      </c>
      <c r="AY186" s="432">
        <v>0</v>
      </c>
      <c r="AZ186" s="432">
        <v>0</v>
      </c>
      <c r="BA186" s="432">
        <v>0</v>
      </c>
      <c r="BB186" s="432">
        <v>0</v>
      </c>
      <c r="BC186" s="985">
        <v>0</v>
      </c>
    </row>
    <row r="187" spans="1:55" ht="14.1" customHeight="1" x14ac:dyDescent="0.2">
      <c r="A187" s="440">
        <v>44</v>
      </c>
      <c r="B187" s="452">
        <v>2486</v>
      </c>
      <c r="C187" s="453">
        <v>600079970</v>
      </c>
      <c r="D187" s="452">
        <v>46744908</v>
      </c>
      <c r="E187" s="451" t="s">
        <v>598</v>
      </c>
      <c r="F187" s="440">
        <v>3233</v>
      </c>
      <c r="G187" s="451" t="s">
        <v>281</v>
      </c>
      <c r="H187" s="436" t="s">
        <v>261</v>
      </c>
      <c r="I187" s="536">
        <v>280454</v>
      </c>
      <c r="J187" s="432">
        <v>108794</v>
      </c>
      <c r="K187" s="432">
        <v>100000</v>
      </c>
      <c r="L187" s="14">
        <v>70572</v>
      </c>
      <c r="M187" s="14">
        <v>1088</v>
      </c>
      <c r="N187" s="14">
        <v>0</v>
      </c>
      <c r="O187" s="570">
        <v>0.17999999999999997</v>
      </c>
      <c r="P187" s="579">
        <f t="shared" si="138"/>
        <v>0</v>
      </c>
      <c r="Q187" s="434">
        <v>0</v>
      </c>
      <c r="R187" s="434">
        <v>0</v>
      </c>
      <c r="S187" s="434">
        <v>0</v>
      </c>
      <c r="T187" s="434">
        <v>0</v>
      </c>
      <c r="U187" s="434">
        <v>0</v>
      </c>
      <c r="V187" s="434">
        <v>0</v>
      </c>
      <c r="W187" s="434">
        <f t="shared" si="139"/>
        <v>0</v>
      </c>
      <c r="X187" s="434">
        <v>0</v>
      </c>
      <c r="Y187" s="434">
        <v>0</v>
      </c>
      <c r="Z187" s="434">
        <v>0</v>
      </c>
      <c r="AA187" s="434">
        <f t="shared" si="140"/>
        <v>0</v>
      </c>
      <c r="AB187" s="434">
        <f t="shared" si="141"/>
        <v>0</v>
      </c>
      <c r="AC187" s="435">
        <f t="shared" si="142"/>
        <v>0</v>
      </c>
      <c r="AD187" s="434">
        <v>0</v>
      </c>
      <c r="AE187" s="434">
        <f t="shared" si="143"/>
        <v>0</v>
      </c>
      <c r="AF187" s="435">
        <f t="shared" si="144"/>
        <v>0</v>
      </c>
      <c r="AG187" s="14">
        <v>0</v>
      </c>
      <c r="AH187" s="905">
        <f t="shared" si="130"/>
        <v>0</v>
      </c>
      <c r="AI187" s="870">
        <v>0</v>
      </c>
      <c r="AJ187" s="433">
        <v>0</v>
      </c>
      <c r="AK187" s="433">
        <v>0</v>
      </c>
      <c r="AL187" s="433">
        <v>0</v>
      </c>
      <c r="AM187" s="433">
        <v>0</v>
      </c>
      <c r="AN187" s="433">
        <v>0</v>
      </c>
      <c r="AO187" s="535">
        <f t="shared" si="145"/>
        <v>0</v>
      </c>
      <c r="AP187" s="854">
        <f t="shared" si="173"/>
        <v>280454</v>
      </c>
      <c r="AQ187" s="434">
        <f t="shared" si="174"/>
        <v>108794</v>
      </c>
      <c r="AR187" s="434">
        <f t="shared" si="175"/>
        <v>100000</v>
      </c>
      <c r="AS187" s="434">
        <f>L187+AE187</f>
        <v>70572</v>
      </c>
      <c r="AT187" s="434">
        <f t="shared" si="177"/>
        <v>1088</v>
      </c>
      <c r="AU187" s="512">
        <f t="shared" si="177"/>
        <v>0</v>
      </c>
      <c r="AV187" s="535">
        <f t="shared" si="176"/>
        <v>0.17999999999999997</v>
      </c>
      <c r="AW187" s="517">
        <f t="shared" si="148"/>
        <v>0</v>
      </c>
      <c r="AX187" s="432">
        <v>0</v>
      </c>
      <c r="AY187" s="432">
        <v>0</v>
      </c>
      <c r="AZ187" s="432">
        <v>0</v>
      </c>
      <c r="BA187" s="432">
        <v>0</v>
      </c>
      <c r="BB187" s="432">
        <v>0</v>
      </c>
      <c r="BC187" s="985">
        <v>0</v>
      </c>
    </row>
    <row r="188" spans="1:55" ht="14.1" customHeight="1" x14ac:dyDescent="0.2">
      <c r="A188" s="450">
        <v>44</v>
      </c>
      <c r="B188" s="448">
        <v>2486</v>
      </c>
      <c r="C188" s="449">
        <v>600079970</v>
      </c>
      <c r="D188" s="448">
        <v>46744908</v>
      </c>
      <c r="E188" s="446" t="s">
        <v>599</v>
      </c>
      <c r="F188" s="450"/>
      <c r="G188" s="446"/>
      <c r="H188" s="445"/>
      <c r="I188" s="537">
        <v>24404820</v>
      </c>
      <c r="J188" s="444">
        <v>17776914</v>
      </c>
      <c r="K188" s="444">
        <v>330000</v>
      </c>
      <c r="L188" s="444">
        <v>6120137</v>
      </c>
      <c r="M188" s="444">
        <v>177769</v>
      </c>
      <c r="N188" s="444">
        <v>0</v>
      </c>
      <c r="O188" s="642">
        <v>25.861000000000004</v>
      </c>
      <c r="P188" s="537">
        <f t="shared" ref="P188:BC188" si="179">SUM(P182:P187)</f>
        <v>0</v>
      </c>
      <c r="Q188" s="443">
        <f t="shared" si="179"/>
        <v>0</v>
      </c>
      <c r="R188" s="443">
        <f t="shared" si="179"/>
        <v>8830</v>
      </c>
      <c r="S188" s="443">
        <f t="shared" si="179"/>
        <v>0</v>
      </c>
      <c r="T188" s="443">
        <f t="shared" si="179"/>
        <v>0</v>
      </c>
      <c r="U188" s="443">
        <f t="shared" si="179"/>
        <v>78557</v>
      </c>
      <c r="V188" s="443">
        <f t="shared" si="179"/>
        <v>0</v>
      </c>
      <c r="W188" s="443">
        <f t="shared" si="179"/>
        <v>87387</v>
      </c>
      <c r="X188" s="443">
        <f t="shared" si="179"/>
        <v>0</v>
      </c>
      <c r="Y188" s="443">
        <f t="shared" si="179"/>
        <v>0</v>
      </c>
      <c r="Z188" s="443">
        <f t="shared" si="179"/>
        <v>0</v>
      </c>
      <c r="AA188" s="443">
        <f t="shared" si="179"/>
        <v>0</v>
      </c>
      <c r="AB188" s="443">
        <f t="shared" si="179"/>
        <v>87387</v>
      </c>
      <c r="AC188" s="443">
        <f t="shared" si="179"/>
        <v>29537</v>
      </c>
      <c r="AD188" s="443">
        <f t="shared" si="179"/>
        <v>0</v>
      </c>
      <c r="AE188" s="443">
        <f t="shared" si="179"/>
        <v>29537</v>
      </c>
      <c r="AF188" s="443">
        <f t="shared" si="179"/>
        <v>874</v>
      </c>
      <c r="AG188" s="443">
        <f t="shared" si="179"/>
        <v>0</v>
      </c>
      <c r="AH188" s="948">
        <f t="shared" si="179"/>
        <v>117798</v>
      </c>
      <c r="AI188" s="944">
        <f t="shared" si="179"/>
        <v>0</v>
      </c>
      <c r="AJ188" s="695">
        <f t="shared" si="179"/>
        <v>0.02</v>
      </c>
      <c r="AK188" s="695">
        <f t="shared" si="179"/>
        <v>0</v>
      </c>
      <c r="AL188" s="695">
        <f t="shared" si="179"/>
        <v>0</v>
      </c>
      <c r="AM188" s="695">
        <f t="shared" si="179"/>
        <v>0.19</v>
      </c>
      <c r="AN188" s="695">
        <f t="shared" si="179"/>
        <v>0</v>
      </c>
      <c r="AO188" s="538">
        <f t="shared" si="179"/>
        <v>0.21</v>
      </c>
      <c r="AP188" s="444">
        <f t="shared" si="179"/>
        <v>24522618</v>
      </c>
      <c r="AQ188" s="443">
        <f t="shared" si="179"/>
        <v>17864301</v>
      </c>
      <c r="AR188" s="490">
        <f t="shared" si="179"/>
        <v>330000</v>
      </c>
      <c r="AS188" s="443">
        <f t="shared" si="179"/>
        <v>6149674</v>
      </c>
      <c r="AT188" s="443">
        <f t="shared" si="179"/>
        <v>178643</v>
      </c>
      <c r="AU188" s="443">
        <f t="shared" si="179"/>
        <v>0</v>
      </c>
      <c r="AV188" s="538">
        <f t="shared" si="179"/>
        <v>26.071000000000005</v>
      </c>
      <c r="AW188" s="794">
        <f t="shared" si="179"/>
        <v>0</v>
      </c>
      <c r="AX188" s="791">
        <f t="shared" si="179"/>
        <v>0</v>
      </c>
      <c r="AY188" s="791">
        <f t="shared" si="179"/>
        <v>0</v>
      </c>
      <c r="AZ188" s="791">
        <f t="shared" si="179"/>
        <v>0</v>
      </c>
      <c r="BA188" s="791">
        <f t="shared" si="179"/>
        <v>0</v>
      </c>
      <c r="BB188" s="791">
        <f t="shared" si="179"/>
        <v>0</v>
      </c>
      <c r="BC188" s="788">
        <f t="shared" si="179"/>
        <v>0</v>
      </c>
    </row>
    <row r="189" spans="1:55" ht="14.1" customHeight="1" x14ac:dyDescent="0.2">
      <c r="A189" s="440">
        <v>45</v>
      </c>
      <c r="B189" s="452">
        <v>2487</v>
      </c>
      <c r="C189" s="453">
        <v>600079996</v>
      </c>
      <c r="D189" s="452">
        <v>68974639</v>
      </c>
      <c r="E189" s="451" t="s">
        <v>600</v>
      </c>
      <c r="F189" s="440">
        <v>3113</v>
      </c>
      <c r="G189" s="451" t="s">
        <v>278</v>
      </c>
      <c r="H189" s="436" t="s">
        <v>260</v>
      </c>
      <c r="I189" s="536">
        <v>27562504</v>
      </c>
      <c r="J189" s="14">
        <v>20397332</v>
      </c>
      <c r="K189" s="14">
        <v>50000</v>
      </c>
      <c r="L189" s="14">
        <v>6911198</v>
      </c>
      <c r="M189" s="14">
        <v>203974</v>
      </c>
      <c r="N189" s="14">
        <v>0</v>
      </c>
      <c r="O189" s="106">
        <v>27.5411</v>
      </c>
      <c r="P189" s="579">
        <f t="shared" si="138"/>
        <v>0</v>
      </c>
      <c r="Q189" s="434">
        <v>0</v>
      </c>
      <c r="R189" s="434">
        <v>0</v>
      </c>
      <c r="S189" s="434">
        <v>0</v>
      </c>
      <c r="T189" s="434">
        <v>0</v>
      </c>
      <c r="U189" s="434">
        <v>0</v>
      </c>
      <c r="V189" s="434">
        <v>0</v>
      </c>
      <c r="W189" s="434">
        <f t="shared" si="139"/>
        <v>0</v>
      </c>
      <c r="X189" s="434">
        <v>0</v>
      </c>
      <c r="Y189" s="434">
        <v>0</v>
      </c>
      <c r="Z189" s="434">
        <v>0</v>
      </c>
      <c r="AA189" s="434">
        <f t="shared" si="140"/>
        <v>0</v>
      </c>
      <c r="AB189" s="434">
        <f t="shared" si="141"/>
        <v>0</v>
      </c>
      <c r="AC189" s="435">
        <f t="shared" si="142"/>
        <v>0</v>
      </c>
      <c r="AD189" s="434">
        <v>0</v>
      </c>
      <c r="AE189" s="434">
        <f t="shared" si="143"/>
        <v>0</v>
      </c>
      <c r="AF189" s="435">
        <f t="shared" si="144"/>
        <v>0</v>
      </c>
      <c r="AG189" s="14">
        <v>0</v>
      </c>
      <c r="AH189" s="905">
        <f t="shared" si="130"/>
        <v>0</v>
      </c>
      <c r="AI189" s="870">
        <v>0</v>
      </c>
      <c r="AJ189" s="433">
        <v>0</v>
      </c>
      <c r="AK189" s="433">
        <v>0</v>
      </c>
      <c r="AL189" s="433">
        <v>0</v>
      </c>
      <c r="AM189" s="433">
        <v>0</v>
      </c>
      <c r="AN189" s="433">
        <v>0</v>
      </c>
      <c r="AO189" s="535">
        <f t="shared" si="145"/>
        <v>0</v>
      </c>
      <c r="AP189" s="854">
        <f>I189+AH189</f>
        <v>27562504</v>
      </c>
      <c r="AQ189" s="434">
        <f>J189+W189</f>
        <v>20397332</v>
      </c>
      <c r="AR189" s="434">
        <f t="shared" ref="AR189:AR193" si="180">K189+AA189</f>
        <v>50000</v>
      </c>
      <c r="AS189" s="434">
        <f>L189+AE189</f>
        <v>6911198</v>
      </c>
      <c r="AT189" s="434">
        <f t="shared" ref="AT189:AU193" si="181">M189+AF189</f>
        <v>203974</v>
      </c>
      <c r="AU189" s="512">
        <f t="shared" si="181"/>
        <v>0</v>
      </c>
      <c r="AV189" s="535">
        <f>O189+AO189</f>
        <v>27.5411</v>
      </c>
      <c r="AW189" s="517">
        <f t="shared" si="148"/>
        <v>0</v>
      </c>
      <c r="AX189" s="432">
        <v>0</v>
      </c>
      <c r="AY189" s="432">
        <v>0</v>
      </c>
      <c r="AZ189" s="432">
        <v>0</v>
      </c>
      <c r="BA189" s="432">
        <v>0</v>
      </c>
      <c r="BB189" s="432">
        <v>0</v>
      </c>
      <c r="BC189" s="985">
        <v>0</v>
      </c>
    </row>
    <row r="190" spans="1:55" ht="14.1" customHeight="1" x14ac:dyDescent="0.2">
      <c r="A190" s="440">
        <v>45</v>
      </c>
      <c r="B190" s="452">
        <v>2487</v>
      </c>
      <c r="C190" s="453">
        <v>600079996</v>
      </c>
      <c r="D190" s="452">
        <v>68974639</v>
      </c>
      <c r="E190" s="451" t="s">
        <v>600</v>
      </c>
      <c r="F190" s="440">
        <v>3113</v>
      </c>
      <c r="G190" s="451" t="s">
        <v>789</v>
      </c>
      <c r="H190" s="436" t="s">
        <v>260</v>
      </c>
      <c r="I190" s="536">
        <v>575464</v>
      </c>
      <c r="J190" s="14">
        <v>426902</v>
      </c>
      <c r="K190" s="14">
        <v>0</v>
      </c>
      <c r="L190" s="14">
        <v>144293</v>
      </c>
      <c r="M190" s="14">
        <v>4269</v>
      </c>
      <c r="N190" s="14">
        <v>0</v>
      </c>
      <c r="O190" s="106">
        <v>0.8</v>
      </c>
      <c r="P190" s="579">
        <f t="shared" si="138"/>
        <v>0</v>
      </c>
      <c r="Q190" s="434">
        <v>0</v>
      </c>
      <c r="R190" s="434">
        <v>0</v>
      </c>
      <c r="S190" s="434">
        <v>0</v>
      </c>
      <c r="T190" s="434">
        <v>0</v>
      </c>
      <c r="U190" s="434">
        <v>0</v>
      </c>
      <c r="V190" s="434">
        <v>0</v>
      </c>
      <c r="W190" s="434">
        <f t="shared" si="139"/>
        <v>0</v>
      </c>
      <c r="X190" s="434">
        <v>0</v>
      </c>
      <c r="Y190" s="434">
        <v>0</v>
      </c>
      <c r="Z190" s="434">
        <v>0</v>
      </c>
      <c r="AA190" s="434">
        <f t="shared" si="140"/>
        <v>0</v>
      </c>
      <c r="AB190" s="434">
        <f t="shared" si="141"/>
        <v>0</v>
      </c>
      <c r="AC190" s="435">
        <f t="shared" si="142"/>
        <v>0</v>
      </c>
      <c r="AD190" s="434">
        <v>0</v>
      </c>
      <c r="AE190" s="434">
        <f t="shared" si="143"/>
        <v>0</v>
      </c>
      <c r="AF190" s="435">
        <f t="shared" si="144"/>
        <v>0</v>
      </c>
      <c r="AG190" s="14">
        <v>0</v>
      </c>
      <c r="AH190" s="905">
        <f t="shared" si="130"/>
        <v>0</v>
      </c>
      <c r="AI190" s="870">
        <v>0</v>
      </c>
      <c r="AJ190" s="433">
        <v>0</v>
      </c>
      <c r="AK190" s="433">
        <v>0</v>
      </c>
      <c r="AL190" s="433">
        <v>0</v>
      </c>
      <c r="AM190" s="433">
        <v>0</v>
      </c>
      <c r="AN190" s="433">
        <v>0</v>
      </c>
      <c r="AO190" s="535">
        <f t="shared" si="145"/>
        <v>0</v>
      </c>
      <c r="AP190" s="854">
        <f>I190+AH190</f>
        <v>575464</v>
      </c>
      <c r="AQ190" s="434">
        <f>J190+W190</f>
        <v>426902</v>
      </c>
      <c r="AR190" s="434">
        <f t="shared" si="180"/>
        <v>0</v>
      </c>
      <c r="AS190" s="434">
        <f>L190+AE190</f>
        <v>144293</v>
      </c>
      <c r="AT190" s="434">
        <f t="shared" si="181"/>
        <v>4269</v>
      </c>
      <c r="AU190" s="512">
        <f t="shared" si="181"/>
        <v>0</v>
      </c>
      <c r="AV190" s="535">
        <f>O190+AO190</f>
        <v>0.8</v>
      </c>
      <c r="AW190" s="517">
        <f t="shared" si="148"/>
        <v>0</v>
      </c>
      <c r="AX190" s="432">
        <v>0</v>
      </c>
      <c r="AY190" s="432">
        <v>0</v>
      </c>
      <c r="AZ190" s="432">
        <v>0</v>
      </c>
      <c r="BA190" s="432">
        <v>0</v>
      </c>
      <c r="BB190" s="432">
        <v>0</v>
      </c>
      <c r="BC190" s="985">
        <v>0</v>
      </c>
    </row>
    <row r="191" spans="1:55" ht="14.1" customHeight="1" x14ac:dyDescent="0.2">
      <c r="A191" s="440">
        <v>45</v>
      </c>
      <c r="B191" s="452">
        <v>2487</v>
      </c>
      <c r="C191" s="453">
        <v>600079996</v>
      </c>
      <c r="D191" s="452">
        <v>68974639</v>
      </c>
      <c r="E191" s="451" t="s">
        <v>846</v>
      </c>
      <c r="F191" s="440">
        <v>3113</v>
      </c>
      <c r="G191" s="45" t="s">
        <v>828</v>
      </c>
      <c r="H191" s="55" t="s">
        <v>260</v>
      </c>
      <c r="I191" s="536">
        <v>0</v>
      </c>
      <c r="J191" s="432">
        <v>0</v>
      </c>
      <c r="K191" s="432">
        <v>0</v>
      </c>
      <c r="L191" s="14">
        <v>0</v>
      </c>
      <c r="M191" s="14">
        <v>0</v>
      </c>
      <c r="N191" s="14">
        <v>0</v>
      </c>
      <c r="O191" s="570">
        <v>0</v>
      </c>
      <c r="P191" s="579">
        <f t="shared" si="138"/>
        <v>0</v>
      </c>
      <c r="Q191" s="434">
        <v>0</v>
      </c>
      <c r="R191" s="434">
        <v>0</v>
      </c>
      <c r="S191" s="434">
        <v>0</v>
      </c>
      <c r="T191" s="434">
        <v>0</v>
      </c>
      <c r="U191" s="434">
        <v>157114</v>
      </c>
      <c r="V191" s="434">
        <v>0</v>
      </c>
      <c r="W191" s="434">
        <f t="shared" si="139"/>
        <v>157114</v>
      </c>
      <c r="X191" s="434">
        <v>0</v>
      </c>
      <c r="Y191" s="434">
        <v>0</v>
      </c>
      <c r="Z191" s="434">
        <v>0</v>
      </c>
      <c r="AA191" s="434">
        <f t="shared" si="140"/>
        <v>0</v>
      </c>
      <c r="AB191" s="434">
        <f t="shared" si="141"/>
        <v>157114</v>
      </c>
      <c r="AC191" s="435">
        <f t="shared" si="142"/>
        <v>53105</v>
      </c>
      <c r="AD191" s="434">
        <v>0</v>
      </c>
      <c r="AE191" s="434">
        <f t="shared" si="143"/>
        <v>53105</v>
      </c>
      <c r="AF191" s="435">
        <f t="shared" si="144"/>
        <v>1571</v>
      </c>
      <c r="AG191" s="14">
        <v>0</v>
      </c>
      <c r="AH191" s="905">
        <f t="shared" si="130"/>
        <v>211790</v>
      </c>
      <c r="AI191" s="870">
        <v>0</v>
      </c>
      <c r="AJ191" s="433">
        <v>0</v>
      </c>
      <c r="AK191" s="433">
        <v>0</v>
      </c>
      <c r="AL191" s="433">
        <v>0</v>
      </c>
      <c r="AM191" s="433">
        <v>0.37</v>
      </c>
      <c r="AN191" s="433">
        <v>0</v>
      </c>
      <c r="AO191" s="535">
        <f t="shared" si="145"/>
        <v>0.37</v>
      </c>
      <c r="AP191" s="854">
        <f>I191+AH191</f>
        <v>211790</v>
      </c>
      <c r="AQ191" s="434">
        <f>J191+W191</f>
        <v>157114</v>
      </c>
      <c r="AR191" s="434">
        <f t="shared" si="180"/>
        <v>0</v>
      </c>
      <c r="AS191" s="434">
        <f t="shared" ref="AS191" si="182">L191+AE191</f>
        <v>53105</v>
      </c>
      <c r="AT191" s="434">
        <f t="shared" si="181"/>
        <v>1571</v>
      </c>
      <c r="AU191" s="512">
        <f t="shared" si="181"/>
        <v>0</v>
      </c>
      <c r="AV191" s="535">
        <f>O191+AO191</f>
        <v>0.37</v>
      </c>
      <c r="AW191" s="517">
        <f t="shared" si="148"/>
        <v>0</v>
      </c>
      <c r="AX191" s="432">
        <v>0</v>
      </c>
      <c r="AY191" s="432">
        <v>0</v>
      </c>
      <c r="AZ191" s="432">
        <v>0</v>
      </c>
      <c r="BA191" s="432">
        <v>0</v>
      </c>
      <c r="BB191" s="432">
        <v>0</v>
      </c>
      <c r="BC191" s="985">
        <v>0</v>
      </c>
    </row>
    <row r="192" spans="1:55" ht="14.1" customHeight="1" x14ac:dyDescent="0.2">
      <c r="A192" s="440">
        <v>45</v>
      </c>
      <c r="B192" s="452">
        <v>2487</v>
      </c>
      <c r="C192" s="453">
        <v>600079996</v>
      </c>
      <c r="D192" s="452">
        <v>68974639</v>
      </c>
      <c r="E192" s="451" t="s">
        <v>600</v>
      </c>
      <c r="F192" s="440">
        <v>3113</v>
      </c>
      <c r="G192" s="454" t="s">
        <v>276</v>
      </c>
      <c r="H192" s="436" t="s">
        <v>261</v>
      </c>
      <c r="I192" s="536">
        <v>2665901</v>
      </c>
      <c r="J192" s="432">
        <v>1977671</v>
      </c>
      <c r="K192" s="432">
        <v>0</v>
      </c>
      <c r="L192" s="14">
        <v>668453</v>
      </c>
      <c r="M192" s="14">
        <v>19777</v>
      </c>
      <c r="N192" s="14">
        <v>0</v>
      </c>
      <c r="O192" s="570">
        <v>4.97</v>
      </c>
      <c r="P192" s="579">
        <f t="shared" si="138"/>
        <v>-10000</v>
      </c>
      <c r="Q192" s="434">
        <v>0</v>
      </c>
      <c r="R192" s="434">
        <v>-249868</v>
      </c>
      <c r="S192" s="434">
        <v>0</v>
      </c>
      <c r="T192" s="434">
        <v>0</v>
      </c>
      <c r="U192" s="434">
        <v>0</v>
      </c>
      <c r="V192" s="434">
        <v>0</v>
      </c>
      <c r="W192" s="434">
        <f t="shared" si="139"/>
        <v>-259868</v>
      </c>
      <c r="X192" s="434">
        <v>10000</v>
      </c>
      <c r="Y192" s="434">
        <v>0</v>
      </c>
      <c r="Z192" s="434">
        <v>0</v>
      </c>
      <c r="AA192" s="434">
        <f t="shared" si="140"/>
        <v>10000</v>
      </c>
      <c r="AB192" s="434">
        <f t="shared" si="141"/>
        <v>-249868</v>
      </c>
      <c r="AC192" s="435">
        <f t="shared" si="142"/>
        <v>-84455</v>
      </c>
      <c r="AD192" s="434">
        <v>0</v>
      </c>
      <c r="AE192" s="434">
        <f t="shared" si="143"/>
        <v>-84455</v>
      </c>
      <c r="AF192" s="435">
        <f t="shared" si="144"/>
        <v>-2599</v>
      </c>
      <c r="AG192" s="14">
        <v>0</v>
      </c>
      <c r="AH192" s="905">
        <f t="shared" si="130"/>
        <v>-336922</v>
      </c>
      <c r="AI192" s="870">
        <v>-0.01</v>
      </c>
      <c r="AJ192" s="433">
        <v>-0.63</v>
      </c>
      <c r="AK192" s="433">
        <v>0</v>
      </c>
      <c r="AL192" s="433">
        <v>0</v>
      </c>
      <c r="AM192" s="433">
        <v>0</v>
      </c>
      <c r="AN192" s="433">
        <v>0</v>
      </c>
      <c r="AO192" s="535">
        <f t="shared" si="145"/>
        <v>-0.64</v>
      </c>
      <c r="AP192" s="854">
        <f>I192+AH192</f>
        <v>2328979</v>
      </c>
      <c r="AQ192" s="434">
        <f>J192+W192</f>
        <v>1717803</v>
      </c>
      <c r="AR192" s="434">
        <f t="shared" si="180"/>
        <v>10000</v>
      </c>
      <c r="AS192" s="434">
        <f>L192+AE192</f>
        <v>583998</v>
      </c>
      <c r="AT192" s="434">
        <f t="shared" si="181"/>
        <v>17178</v>
      </c>
      <c r="AU192" s="512">
        <f t="shared" si="181"/>
        <v>0</v>
      </c>
      <c r="AV192" s="535">
        <f>O192+AO192</f>
        <v>4.33</v>
      </c>
      <c r="AW192" s="517">
        <f t="shared" si="148"/>
        <v>0</v>
      </c>
      <c r="AX192" s="432">
        <v>0</v>
      </c>
      <c r="AY192" s="432">
        <v>0</v>
      </c>
      <c r="AZ192" s="432">
        <v>0</v>
      </c>
      <c r="BA192" s="432">
        <v>0</v>
      </c>
      <c r="BB192" s="432">
        <v>0</v>
      </c>
      <c r="BC192" s="985">
        <v>0</v>
      </c>
    </row>
    <row r="193" spans="1:55" ht="14.1" customHeight="1" x14ac:dyDescent="0.2">
      <c r="A193" s="440">
        <v>45</v>
      </c>
      <c r="B193" s="452">
        <v>2487</v>
      </c>
      <c r="C193" s="453">
        <v>600079996</v>
      </c>
      <c r="D193" s="452">
        <v>68974639</v>
      </c>
      <c r="E193" s="451" t="s">
        <v>600</v>
      </c>
      <c r="F193" s="440">
        <v>3143</v>
      </c>
      <c r="G193" s="454" t="s">
        <v>784</v>
      </c>
      <c r="H193" s="436" t="s">
        <v>260</v>
      </c>
      <c r="I193" s="536">
        <v>2571647</v>
      </c>
      <c r="J193" s="14">
        <v>1897824</v>
      </c>
      <c r="K193" s="14">
        <v>10000</v>
      </c>
      <c r="L193" s="14">
        <v>644845</v>
      </c>
      <c r="M193" s="14">
        <v>18978</v>
      </c>
      <c r="N193" s="14">
        <v>0</v>
      </c>
      <c r="O193" s="106">
        <v>3.5436000000000001</v>
      </c>
      <c r="P193" s="579">
        <f t="shared" si="138"/>
        <v>10000</v>
      </c>
      <c r="Q193" s="434">
        <v>0</v>
      </c>
      <c r="R193" s="434">
        <v>0</v>
      </c>
      <c r="S193" s="434">
        <v>0</v>
      </c>
      <c r="T193" s="434">
        <v>0</v>
      </c>
      <c r="U193" s="434">
        <v>0</v>
      </c>
      <c r="V193" s="434">
        <v>0</v>
      </c>
      <c r="W193" s="434">
        <f t="shared" si="139"/>
        <v>10000</v>
      </c>
      <c r="X193" s="434">
        <v>-10000</v>
      </c>
      <c r="Y193" s="434">
        <v>0</v>
      </c>
      <c r="Z193" s="434">
        <v>0</v>
      </c>
      <c r="AA193" s="434">
        <f t="shared" si="140"/>
        <v>-10000</v>
      </c>
      <c r="AB193" s="434">
        <f t="shared" si="141"/>
        <v>0</v>
      </c>
      <c r="AC193" s="435">
        <f t="shared" si="142"/>
        <v>0</v>
      </c>
      <c r="AD193" s="434">
        <v>0</v>
      </c>
      <c r="AE193" s="434">
        <f t="shared" si="143"/>
        <v>0</v>
      </c>
      <c r="AF193" s="435">
        <f t="shared" si="144"/>
        <v>100</v>
      </c>
      <c r="AG193" s="14">
        <v>0</v>
      </c>
      <c r="AH193" s="905">
        <f t="shared" si="130"/>
        <v>100</v>
      </c>
      <c r="AI193" s="870">
        <v>0.01</v>
      </c>
      <c r="AJ193" s="433">
        <v>0</v>
      </c>
      <c r="AK193" s="433">
        <v>0</v>
      </c>
      <c r="AL193" s="433">
        <v>0</v>
      </c>
      <c r="AM193" s="433">
        <v>0</v>
      </c>
      <c r="AN193" s="433">
        <v>0</v>
      </c>
      <c r="AO193" s="535">
        <f t="shared" si="145"/>
        <v>0.01</v>
      </c>
      <c r="AP193" s="854">
        <f>I193+AH193</f>
        <v>2571747</v>
      </c>
      <c r="AQ193" s="434">
        <f>J193+W193</f>
        <v>1907824</v>
      </c>
      <c r="AR193" s="434">
        <f t="shared" si="180"/>
        <v>0</v>
      </c>
      <c r="AS193" s="434">
        <f>L193+AE193</f>
        <v>644845</v>
      </c>
      <c r="AT193" s="434">
        <f t="shared" si="181"/>
        <v>19078</v>
      </c>
      <c r="AU193" s="512">
        <f t="shared" si="181"/>
        <v>0</v>
      </c>
      <c r="AV193" s="535">
        <f>O193+AO193</f>
        <v>3.5535999999999999</v>
      </c>
      <c r="AW193" s="517">
        <f t="shared" si="148"/>
        <v>0</v>
      </c>
      <c r="AX193" s="432">
        <v>0</v>
      </c>
      <c r="AY193" s="432">
        <v>0</v>
      </c>
      <c r="AZ193" s="432">
        <v>0</v>
      </c>
      <c r="BA193" s="432">
        <v>0</v>
      </c>
      <c r="BB193" s="432">
        <v>0</v>
      </c>
      <c r="BC193" s="985">
        <v>0</v>
      </c>
    </row>
    <row r="194" spans="1:55" ht="14.1" customHeight="1" x14ac:dyDescent="0.2">
      <c r="A194" s="450">
        <v>45</v>
      </c>
      <c r="B194" s="448">
        <v>2487</v>
      </c>
      <c r="C194" s="449">
        <v>600079996</v>
      </c>
      <c r="D194" s="448">
        <v>68974639</v>
      </c>
      <c r="E194" s="446" t="s">
        <v>601</v>
      </c>
      <c r="F194" s="450"/>
      <c r="G194" s="446"/>
      <c r="H194" s="445"/>
      <c r="I194" s="537">
        <v>33375516</v>
      </c>
      <c r="J194" s="444">
        <v>24699729</v>
      </c>
      <c r="K194" s="444">
        <v>60000</v>
      </c>
      <c r="L194" s="444">
        <v>8368789</v>
      </c>
      <c r="M194" s="444">
        <v>246998</v>
      </c>
      <c r="N194" s="444">
        <v>0</v>
      </c>
      <c r="O194" s="642">
        <v>36.854700000000001</v>
      </c>
      <c r="P194" s="537">
        <f t="shared" ref="P194:BC194" si="183">SUM(P189:P193)</f>
        <v>0</v>
      </c>
      <c r="Q194" s="443">
        <f t="shared" si="183"/>
        <v>0</v>
      </c>
      <c r="R194" s="443">
        <f t="shared" si="183"/>
        <v>-249868</v>
      </c>
      <c r="S194" s="443">
        <f t="shared" si="183"/>
        <v>0</v>
      </c>
      <c r="T194" s="443">
        <f t="shared" si="183"/>
        <v>0</v>
      </c>
      <c r="U194" s="443">
        <f t="shared" si="183"/>
        <v>157114</v>
      </c>
      <c r="V194" s="443">
        <f t="shared" si="183"/>
        <v>0</v>
      </c>
      <c r="W194" s="443">
        <f t="shared" si="183"/>
        <v>-92754</v>
      </c>
      <c r="X194" s="443">
        <f t="shared" si="183"/>
        <v>0</v>
      </c>
      <c r="Y194" s="443">
        <f t="shared" si="183"/>
        <v>0</v>
      </c>
      <c r="Z194" s="443">
        <f t="shared" si="183"/>
        <v>0</v>
      </c>
      <c r="AA194" s="443">
        <f t="shared" si="183"/>
        <v>0</v>
      </c>
      <c r="AB194" s="443">
        <f t="shared" si="183"/>
        <v>-92754</v>
      </c>
      <c r="AC194" s="443">
        <f t="shared" si="183"/>
        <v>-31350</v>
      </c>
      <c r="AD194" s="443">
        <f t="shared" si="183"/>
        <v>0</v>
      </c>
      <c r="AE194" s="443">
        <f t="shared" si="183"/>
        <v>-31350</v>
      </c>
      <c r="AF194" s="443">
        <f t="shared" si="183"/>
        <v>-928</v>
      </c>
      <c r="AG194" s="443">
        <f t="shared" si="183"/>
        <v>0</v>
      </c>
      <c r="AH194" s="948">
        <f t="shared" si="183"/>
        <v>-125032</v>
      </c>
      <c r="AI194" s="944">
        <f t="shared" si="183"/>
        <v>0</v>
      </c>
      <c r="AJ194" s="695">
        <f t="shared" si="183"/>
        <v>-0.63</v>
      </c>
      <c r="AK194" s="695">
        <f t="shared" si="183"/>
        <v>0</v>
      </c>
      <c r="AL194" s="695">
        <f t="shared" si="183"/>
        <v>0</v>
      </c>
      <c r="AM194" s="695">
        <f t="shared" si="183"/>
        <v>0.37</v>
      </c>
      <c r="AN194" s="695">
        <f t="shared" si="183"/>
        <v>0</v>
      </c>
      <c r="AO194" s="538">
        <f t="shared" si="183"/>
        <v>-0.26</v>
      </c>
      <c r="AP194" s="444">
        <f t="shared" si="183"/>
        <v>33250484</v>
      </c>
      <c r="AQ194" s="443">
        <f t="shared" si="183"/>
        <v>24606975</v>
      </c>
      <c r="AR194" s="490">
        <f t="shared" si="183"/>
        <v>60000</v>
      </c>
      <c r="AS194" s="443">
        <f t="shared" si="183"/>
        <v>8337439</v>
      </c>
      <c r="AT194" s="443">
        <f t="shared" si="183"/>
        <v>246070</v>
      </c>
      <c r="AU194" s="443">
        <f t="shared" si="183"/>
        <v>0</v>
      </c>
      <c r="AV194" s="538">
        <f t="shared" si="183"/>
        <v>36.594700000000003</v>
      </c>
      <c r="AW194" s="794">
        <f t="shared" si="183"/>
        <v>0</v>
      </c>
      <c r="AX194" s="791">
        <f t="shared" si="183"/>
        <v>0</v>
      </c>
      <c r="AY194" s="791">
        <f t="shared" si="183"/>
        <v>0</v>
      </c>
      <c r="AZ194" s="791">
        <f t="shared" si="183"/>
        <v>0</v>
      </c>
      <c r="BA194" s="791">
        <f t="shared" si="183"/>
        <v>0</v>
      </c>
      <c r="BB194" s="791">
        <f t="shared" si="183"/>
        <v>0</v>
      </c>
      <c r="BC194" s="788">
        <f t="shared" si="183"/>
        <v>0</v>
      </c>
    </row>
    <row r="195" spans="1:55" ht="14.1" customHeight="1" x14ac:dyDescent="0.2">
      <c r="A195" s="440">
        <v>46</v>
      </c>
      <c r="B195" s="452">
        <v>2488</v>
      </c>
      <c r="C195" s="453">
        <v>600079902</v>
      </c>
      <c r="D195" s="452">
        <v>70884978</v>
      </c>
      <c r="E195" s="451" t="s">
        <v>602</v>
      </c>
      <c r="F195" s="440">
        <v>3113</v>
      </c>
      <c r="G195" s="451" t="s">
        <v>278</v>
      </c>
      <c r="H195" s="436" t="s">
        <v>260</v>
      </c>
      <c r="I195" s="536">
        <v>22001658</v>
      </c>
      <c r="J195" s="14">
        <v>16063021</v>
      </c>
      <c r="K195" s="14">
        <v>134832</v>
      </c>
      <c r="L195" s="14">
        <v>5474875</v>
      </c>
      <c r="M195" s="14">
        <v>160630</v>
      </c>
      <c r="N195" s="14">
        <v>168300</v>
      </c>
      <c r="O195" s="106">
        <v>23.252499999999998</v>
      </c>
      <c r="P195" s="579">
        <f t="shared" si="138"/>
        <v>104832</v>
      </c>
      <c r="Q195" s="434">
        <v>0</v>
      </c>
      <c r="R195" s="434">
        <v>0</v>
      </c>
      <c r="S195" s="434">
        <v>0</v>
      </c>
      <c r="T195" s="434">
        <v>0</v>
      </c>
      <c r="U195" s="434">
        <v>0</v>
      </c>
      <c r="V195" s="434">
        <v>0</v>
      </c>
      <c r="W195" s="434">
        <f t="shared" si="139"/>
        <v>104832</v>
      </c>
      <c r="X195" s="434">
        <v>-104832</v>
      </c>
      <c r="Y195" s="434">
        <v>0</v>
      </c>
      <c r="Z195" s="434">
        <v>0</v>
      </c>
      <c r="AA195" s="434">
        <f t="shared" si="140"/>
        <v>-104832</v>
      </c>
      <c r="AB195" s="434">
        <f t="shared" si="141"/>
        <v>0</v>
      </c>
      <c r="AC195" s="435">
        <f t="shared" si="142"/>
        <v>0</v>
      </c>
      <c r="AD195" s="434">
        <v>0</v>
      </c>
      <c r="AE195" s="434">
        <f t="shared" si="143"/>
        <v>0</v>
      </c>
      <c r="AF195" s="435">
        <f t="shared" si="144"/>
        <v>1048</v>
      </c>
      <c r="AG195" s="434">
        <v>0</v>
      </c>
      <c r="AH195" s="905">
        <f t="shared" si="130"/>
        <v>1048</v>
      </c>
      <c r="AI195" s="870">
        <v>-0.01</v>
      </c>
      <c r="AJ195" s="433">
        <v>0</v>
      </c>
      <c r="AK195" s="433">
        <v>0</v>
      </c>
      <c r="AL195" s="433">
        <v>0</v>
      </c>
      <c r="AM195" s="433">
        <v>0</v>
      </c>
      <c r="AN195" s="433">
        <v>0</v>
      </c>
      <c r="AO195" s="535">
        <f t="shared" si="145"/>
        <v>-0.01</v>
      </c>
      <c r="AP195" s="854">
        <f>I195+AH195</f>
        <v>22002706</v>
      </c>
      <c r="AQ195" s="434">
        <f>J195+W195</f>
        <v>16167853</v>
      </c>
      <c r="AR195" s="434">
        <f t="shared" ref="AR195:AR199" si="184">K195+AA195</f>
        <v>30000</v>
      </c>
      <c r="AS195" s="434">
        <f>L195+AE195</f>
        <v>5474875</v>
      </c>
      <c r="AT195" s="434">
        <f t="shared" ref="AT195:AU199" si="185">M195+AF195</f>
        <v>161678</v>
      </c>
      <c r="AU195" s="512">
        <f t="shared" si="185"/>
        <v>168300</v>
      </c>
      <c r="AV195" s="535">
        <f>O195+AO195</f>
        <v>23.242499999999996</v>
      </c>
      <c r="AW195" s="517">
        <f t="shared" si="148"/>
        <v>415809</v>
      </c>
      <c r="AX195" s="432">
        <v>183612</v>
      </c>
      <c r="AY195" s="432">
        <v>0</v>
      </c>
      <c r="AZ195" s="432">
        <v>62061</v>
      </c>
      <c r="BA195" s="432">
        <v>1836</v>
      </c>
      <c r="BB195" s="432">
        <v>168300</v>
      </c>
      <c r="BC195" s="985">
        <v>0.33</v>
      </c>
    </row>
    <row r="196" spans="1:55" ht="14.1" customHeight="1" x14ac:dyDescent="0.2">
      <c r="A196" s="440">
        <v>46</v>
      </c>
      <c r="B196" s="452">
        <v>2488</v>
      </c>
      <c r="C196" s="453">
        <v>600079902</v>
      </c>
      <c r="D196" s="452">
        <v>70884978</v>
      </c>
      <c r="E196" s="451" t="s">
        <v>602</v>
      </c>
      <c r="F196" s="440">
        <v>3113</v>
      </c>
      <c r="G196" s="451" t="s">
        <v>789</v>
      </c>
      <c r="H196" s="436" t="s">
        <v>260</v>
      </c>
      <c r="I196" s="536">
        <v>671484</v>
      </c>
      <c r="J196" s="14">
        <v>498134</v>
      </c>
      <c r="K196" s="14">
        <v>0</v>
      </c>
      <c r="L196" s="14">
        <v>168369</v>
      </c>
      <c r="M196" s="14">
        <v>4981</v>
      </c>
      <c r="N196" s="14">
        <v>0</v>
      </c>
      <c r="O196" s="106">
        <v>0.8</v>
      </c>
      <c r="P196" s="579">
        <f t="shared" si="138"/>
        <v>0</v>
      </c>
      <c r="Q196" s="434">
        <v>0</v>
      </c>
      <c r="R196" s="434">
        <v>0</v>
      </c>
      <c r="S196" s="434">
        <v>0</v>
      </c>
      <c r="T196" s="434">
        <v>0</v>
      </c>
      <c r="U196" s="434">
        <v>0</v>
      </c>
      <c r="V196" s="434">
        <v>0</v>
      </c>
      <c r="W196" s="434">
        <f t="shared" si="139"/>
        <v>0</v>
      </c>
      <c r="X196" s="434">
        <v>0</v>
      </c>
      <c r="Y196" s="434">
        <v>0</v>
      </c>
      <c r="Z196" s="434">
        <v>0</v>
      </c>
      <c r="AA196" s="434">
        <f t="shared" si="140"/>
        <v>0</v>
      </c>
      <c r="AB196" s="434">
        <f t="shared" si="141"/>
        <v>0</v>
      </c>
      <c r="AC196" s="435">
        <f t="shared" si="142"/>
        <v>0</v>
      </c>
      <c r="AD196" s="434">
        <v>0</v>
      </c>
      <c r="AE196" s="434">
        <f t="shared" si="143"/>
        <v>0</v>
      </c>
      <c r="AF196" s="435">
        <f t="shared" si="144"/>
        <v>0</v>
      </c>
      <c r="AG196" s="14">
        <v>0</v>
      </c>
      <c r="AH196" s="905">
        <f t="shared" si="130"/>
        <v>0</v>
      </c>
      <c r="AI196" s="870">
        <v>0</v>
      </c>
      <c r="AJ196" s="433">
        <v>0</v>
      </c>
      <c r="AK196" s="433">
        <v>0</v>
      </c>
      <c r="AL196" s="433">
        <v>0</v>
      </c>
      <c r="AM196" s="433">
        <v>0</v>
      </c>
      <c r="AN196" s="433">
        <v>0</v>
      </c>
      <c r="AO196" s="535">
        <f t="shared" si="145"/>
        <v>0</v>
      </c>
      <c r="AP196" s="854">
        <f>I196+AH196</f>
        <v>671484</v>
      </c>
      <c r="AQ196" s="434">
        <f>J196+W196</f>
        <v>498134</v>
      </c>
      <c r="AR196" s="434">
        <f t="shared" si="184"/>
        <v>0</v>
      </c>
      <c r="AS196" s="434">
        <f>L196+AE196</f>
        <v>168369</v>
      </c>
      <c r="AT196" s="434">
        <f t="shared" si="185"/>
        <v>4981</v>
      </c>
      <c r="AU196" s="512">
        <f t="shared" si="185"/>
        <v>0</v>
      </c>
      <c r="AV196" s="535">
        <f>O196+AO196</f>
        <v>0.8</v>
      </c>
      <c r="AW196" s="517">
        <f t="shared" si="148"/>
        <v>0</v>
      </c>
      <c r="AX196" s="432">
        <v>0</v>
      </c>
      <c r="AY196" s="432">
        <v>0</v>
      </c>
      <c r="AZ196" s="432">
        <v>0</v>
      </c>
      <c r="BA196" s="432">
        <v>0</v>
      </c>
      <c r="BB196" s="432">
        <v>0</v>
      </c>
      <c r="BC196" s="985">
        <v>0</v>
      </c>
    </row>
    <row r="197" spans="1:55" ht="14.1" customHeight="1" x14ac:dyDescent="0.2">
      <c r="A197" s="440">
        <v>46</v>
      </c>
      <c r="B197" s="452">
        <v>2488</v>
      </c>
      <c r="C197" s="453">
        <v>600079902</v>
      </c>
      <c r="D197" s="452">
        <v>70884978</v>
      </c>
      <c r="E197" s="451" t="s">
        <v>847</v>
      </c>
      <c r="F197" s="440">
        <v>3113</v>
      </c>
      <c r="G197" s="45" t="s">
        <v>828</v>
      </c>
      <c r="H197" s="55" t="s">
        <v>260</v>
      </c>
      <c r="I197" s="536">
        <v>0</v>
      </c>
      <c r="J197" s="432">
        <v>0</v>
      </c>
      <c r="K197" s="432">
        <v>0</v>
      </c>
      <c r="L197" s="14">
        <v>0</v>
      </c>
      <c r="M197" s="14">
        <v>0</v>
      </c>
      <c r="N197" s="14">
        <v>0</v>
      </c>
      <c r="O197" s="570">
        <v>0</v>
      </c>
      <c r="P197" s="579">
        <f t="shared" si="138"/>
        <v>0</v>
      </c>
      <c r="Q197" s="434">
        <v>0</v>
      </c>
      <c r="R197" s="434">
        <v>0</v>
      </c>
      <c r="S197" s="434">
        <v>0</v>
      </c>
      <c r="T197" s="434">
        <v>0</v>
      </c>
      <c r="U197" s="434">
        <v>157114</v>
      </c>
      <c r="V197" s="434">
        <v>0</v>
      </c>
      <c r="W197" s="434">
        <f t="shared" si="139"/>
        <v>157114</v>
      </c>
      <c r="X197" s="434">
        <v>0</v>
      </c>
      <c r="Y197" s="434">
        <v>0</v>
      </c>
      <c r="Z197" s="434">
        <v>0</v>
      </c>
      <c r="AA197" s="434">
        <f t="shared" si="140"/>
        <v>0</v>
      </c>
      <c r="AB197" s="434">
        <f t="shared" si="141"/>
        <v>157114</v>
      </c>
      <c r="AC197" s="435">
        <f t="shared" si="142"/>
        <v>53105</v>
      </c>
      <c r="AD197" s="434">
        <v>0</v>
      </c>
      <c r="AE197" s="434">
        <f t="shared" si="143"/>
        <v>53105</v>
      </c>
      <c r="AF197" s="435">
        <f t="shared" si="144"/>
        <v>1571</v>
      </c>
      <c r="AG197" s="14">
        <v>0</v>
      </c>
      <c r="AH197" s="905">
        <f t="shared" si="130"/>
        <v>211790</v>
      </c>
      <c r="AI197" s="870">
        <v>0</v>
      </c>
      <c r="AJ197" s="433">
        <v>0</v>
      </c>
      <c r="AK197" s="433">
        <v>0</v>
      </c>
      <c r="AL197" s="433">
        <v>0</v>
      </c>
      <c r="AM197" s="433">
        <v>0.37</v>
      </c>
      <c r="AN197" s="433">
        <v>0</v>
      </c>
      <c r="AO197" s="535">
        <f t="shared" si="145"/>
        <v>0.37</v>
      </c>
      <c r="AP197" s="854">
        <f>I197+AH197</f>
        <v>211790</v>
      </c>
      <c r="AQ197" s="434">
        <f>J197+W197</f>
        <v>157114</v>
      </c>
      <c r="AR197" s="434">
        <f t="shared" si="184"/>
        <v>0</v>
      </c>
      <c r="AS197" s="434">
        <f t="shared" ref="AS197" si="186">L197+AE197</f>
        <v>53105</v>
      </c>
      <c r="AT197" s="434">
        <f t="shared" si="185"/>
        <v>1571</v>
      </c>
      <c r="AU197" s="512">
        <f t="shared" si="185"/>
        <v>0</v>
      </c>
      <c r="AV197" s="535">
        <f>O197+AO197</f>
        <v>0.37</v>
      </c>
      <c r="AW197" s="517">
        <f t="shared" si="148"/>
        <v>0</v>
      </c>
      <c r="AX197" s="432">
        <v>0</v>
      </c>
      <c r="AY197" s="432">
        <v>0</v>
      </c>
      <c r="AZ197" s="432">
        <v>0</v>
      </c>
      <c r="BA197" s="432">
        <v>0</v>
      </c>
      <c r="BB197" s="432">
        <v>0</v>
      </c>
      <c r="BC197" s="985">
        <v>0</v>
      </c>
    </row>
    <row r="198" spans="1:55" ht="14.1" customHeight="1" x14ac:dyDescent="0.2">
      <c r="A198" s="440">
        <v>46</v>
      </c>
      <c r="B198" s="452">
        <v>2488</v>
      </c>
      <c r="C198" s="453">
        <v>600079902</v>
      </c>
      <c r="D198" s="452">
        <v>70884978</v>
      </c>
      <c r="E198" s="451" t="s">
        <v>602</v>
      </c>
      <c r="F198" s="440">
        <v>3113</v>
      </c>
      <c r="G198" s="454" t="s">
        <v>276</v>
      </c>
      <c r="H198" s="436" t="s">
        <v>261</v>
      </c>
      <c r="I198" s="536">
        <v>3762405</v>
      </c>
      <c r="J198" s="432">
        <v>2791102</v>
      </c>
      <c r="K198" s="432">
        <v>0</v>
      </c>
      <c r="L198" s="14">
        <v>943392</v>
      </c>
      <c r="M198" s="14">
        <v>27911</v>
      </c>
      <c r="N198" s="14">
        <v>0</v>
      </c>
      <c r="O198" s="570">
        <v>7.21</v>
      </c>
      <c r="P198" s="579">
        <f t="shared" si="138"/>
        <v>0</v>
      </c>
      <c r="Q198" s="434">
        <v>0</v>
      </c>
      <c r="R198" s="434">
        <v>143824</v>
      </c>
      <c r="S198" s="434">
        <v>0</v>
      </c>
      <c r="T198" s="434">
        <v>0</v>
      </c>
      <c r="U198" s="434">
        <v>0</v>
      </c>
      <c r="V198" s="434">
        <v>0</v>
      </c>
      <c r="W198" s="434">
        <f t="shared" si="139"/>
        <v>143824</v>
      </c>
      <c r="X198" s="434">
        <v>0</v>
      </c>
      <c r="Y198" s="434">
        <v>0</v>
      </c>
      <c r="Z198" s="434">
        <v>0</v>
      </c>
      <c r="AA198" s="434">
        <f t="shared" si="140"/>
        <v>0</v>
      </c>
      <c r="AB198" s="434">
        <f t="shared" si="141"/>
        <v>143824</v>
      </c>
      <c r="AC198" s="435">
        <f t="shared" si="142"/>
        <v>48613</v>
      </c>
      <c r="AD198" s="434">
        <v>0</v>
      </c>
      <c r="AE198" s="434">
        <f t="shared" si="143"/>
        <v>48613</v>
      </c>
      <c r="AF198" s="435">
        <f t="shared" si="144"/>
        <v>1438</v>
      </c>
      <c r="AG198" s="14">
        <v>0</v>
      </c>
      <c r="AH198" s="905">
        <f t="shared" si="130"/>
        <v>193875</v>
      </c>
      <c r="AI198" s="870">
        <v>0</v>
      </c>
      <c r="AJ198" s="433">
        <v>0.31</v>
      </c>
      <c r="AK198" s="433">
        <v>0</v>
      </c>
      <c r="AL198" s="433">
        <v>0</v>
      </c>
      <c r="AM198" s="433">
        <v>0</v>
      </c>
      <c r="AN198" s="433">
        <v>0</v>
      </c>
      <c r="AO198" s="535">
        <f t="shared" si="145"/>
        <v>0.31</v>
      </c>
      <c r="AP198" s="854">
        <f>I198+AH198</f>
        <v>3956280</v>
      </c>
      <c r="AQ198" s="434">
        <f>J198+W198</f>
        <v>2934926</v>
      </c>
      <c r="AR198" s="434">
        <f t="shared" si="184"/>
        <v>0</v>
      </c>
      <c r="AS198" s="434">
        <f>L198+AE198</f>
        <v>992005</v>
      </c>
      <c r="AT198" s="434">
        <f t="shared" si="185"/>
        <v>29349</v>
      </c>
      <c r="AU198" s="512">
        <f t="shared" si="185"/>
        <v>0</v>
      </c>
      <c r="AV198" s="535">
        <f>O198+AO198</f>
        <v>7.52</v>
      </c>
      <c r="AW198" s="517">
        <f t="shared" si="148"/>
        <v>0</v>
      </c>
      <c r="AX198" s="432">
        <v>0</v>
      </c>
      <c r="AY198" s="432">
        <v>0</v>
      </c>
      <c r="AZ198" s="432">
        <v>0</v>
      </c>
      <c r="BA198" s="432">
        <v>0</v>
      </c>
      <c r="BB198" s="432">
        <v>0</v>
      </c>
      <c r="BC198" s="985">
        <v>0</v>
      </c>
    </row>
    <row r="199" spans="1:55" ht="14.1" customHeight="1" x14ac:dyDescent="0.2">
      <c r="A199" s="440">
        <v>46</v>
      </c>
      <c r="B199" s="452">
        <v>2488</v>
      </c>
      <c r="C199" s="453">
        <v>600079902</v>
      </c>
      <c r="D199" s="452">
        <v>70884978</v>
      </c>
      <c r="E199" s="451" t="s">
        <v>602</v>
      </c>
      <c r="F199" s="440">
        <v>3143</v>
      </c>
      <c r="G199" s="454" t="s">
        <v>785</v>
      </c>
      <c r="H199" s="436" t="s">
        <v>260</v>
      </c>
      <c r="I199" s="536">
        <v>2792335</v>
      </c>
      <c r="J199" s="14">
        <v>2071465</v>
      </c>
      <c r="K199" s="14">
        <v>0</v>
      </c>
      <c r="L199" s="14">
        <v>700155</v>
      </c>
      <c r="M199" s="14">
        <v>20715</v>
      </c>
      <c r="N199" s="14">
        <v>0</v>
      </c>
      <c r="O199" s="106">
        <v>3.9645999999999999</v>
      </c>
      <c r="P199" s="579">
        <f t="shared" si="138"/>
        <v>0</v>
      </c>
      <c r="Q199" s="434">
        <v>0</v>
      </c>
      <c r="R199" s="434">
        <v>0</v>
      </c>
      <c r="S199" s="434">
        <v>0</v>
      </c>
      <c r="T199" s="434">
        <v>0</v>
      </c>
      <c r="U199" s="434">
        <v>0</v>
      </c>
      <c r="V199" s="434">
        <v>0</v>
      </c>
      <c r="W199" s="434">
        <f t="shared" si="139"/>
        <v>0</v>
      </c>
      <c r="X199" s="434">
        <v>0</v>
      </c>
      <c r="Y199" s="434">
        <v>0</v>
      </c>
      <c r="Z199" s="434">
        <v>0</v>
      </c>
      <c r="AA199" s="434">
        <f t="shared" si="140"/>
        <v>0</v>
      </c>
      <c r="AB199" s="434">
        <f t="shared" si="141"/>
        <v>0</v>
      </c>
      <c r="AC199" s="435">
        <f t="shared" si="142"/>
        <v>0</v>
      </c>
      <c r="AD199" s="434">
        <v>0</v>
      </c>
      <c r="AE199" s="434">
        <f t="shared" si="143"/>
        <v>0</v>
      </c>
      <c r="AF199" s="435">
        <f t="shared" si="144"/>
        <v>0</v>
      </c>
      <c r="AG199" s="14">
        <v>0</v>
      </c>
      <c r="AH199" s="905">
        <f t="shared" si="130"/>
        <v>0</v>
      </c>
      <c r="AI199" s="870">
        <v>0</v>
      </c>
      <c r="AJ199" s="433">
        <v>0</v>
      </c>
      <c r="AK199" s="433">
        <v>0</v>
      </c>
      <c r="AL199" s="433">
        <v>0</v>
      </c>
      <c r="AM199" s="433">
        <v>0</v>
      </c>
      <c r="AN199" s="433">
        <v>0</v>
      </c>
      <c r="AO199" s="535">
        <f t="shared" si="145"/>
        <v>0</v>
      </c>
      <c r="AP199" s="854">
        <f>I199+AH199</f>
        <v>2792335</v>
      </c>
      <c r="AQ199" s="434">
        <f>J199+W199</f>
        <v>2071465</v>
      </c>
      <c r="AR199" s="434">
        <f t="shared" si="184"/>
        <v>0</v>
      </c>
      <c r="AS199" s="434">
        <f>L199+AE199</f>
        <v>700155</v>
      </c>
      <c r="AT199" s="434">
        <f t="shared" si="185"/>
        <v>20715</v>
      </c>
      <c r="AU199" s="512">
        <f t="shared" si="185"/>
        <v>0</v>
      </c>
      <c r="AV199" s="535">
        <f>O199+AO199</f>
        <v>3.9645999999999999</v>
      </c>
      <c r="AW199" s="517">
        <f t="shared" si="148"/>
        <v>0</v>
      </c>
      <c r="AX199" s="432">
        <v>0</v>
      </c>
      <c r="AY199" s="432">
        <v>0</v>
      </c>
      <c r="AZ199" s="432">
        <v>0</v>
      </c>
      <c r="BA199" s="432">
        <v>0</v>
      </c>
      <c r="BB199" s="432">
        <v>0</v>
      </c>
      <c r="BC199" s="985">
        <v>0</v>
      </c>
    </row>
    <row r="200" spans="1:55" ht="14.1" customHeight="1" x14ac:dyDescent="0.2">
      <c r="A200" s="450">
        <v>46</v>
      </c>
      <c r="B200" s="448">
        <v>2488</v>
      </c>
      <c r="C200" s="449">
        <v>600079902</v>
      </c>
      <c r="D200" s="448">
        <v>70884978</v>
      </c>
      <c r="E200" s="446" t="s">
        <v>603</v>
      </c>
      <c r="F200" s="450"/>
      <c r="G200" s="446"/>
      <c r="H200" s="445"/>
      <c r="I200" s="537">
        <v>29227882</v>
      </c>
      <c r="J200" s="444">
        <v>21423722</v>
      </c>
      <c r="K200" s="444">
        <v>134832</v>
      </c>
      <c r="L200" s="444">
        <v>7286791</v>
      </c>
      <c r="M200" s="444">
        <v>214237</v>
      </c>
      <c r="N200" s="444">
        <v>168300</v>
      </c>
      <c r="O200" s="642">
        <v>35.2271</v>
      </c>
      <c r="P200" s="537">
        <f t="shared" ref="P200:BC200" si="187">SUM(P195:P199)</f>
        <v>104832</v>
      </c>
      <c r="Q200" s="443">
        <f t="shared" si="187"/>
        <v>0</v>
      </c>
      <c r="R200" s="443">
        <f t="shared" si="187"/>
        <v>143824</v>
      </c>
      <c r="S200" s="443">
        <f t="shared" si="187"/>
        <v>0</v>
      </c>
      <c r="T200" s="443">
        <f t="shared" si="187"/>
        <v>0</v>
      </c>
      <c r="U200" s="443">
        <f t="shared" si="187"/>
        <v>157114</v>
      </c>
      <c r="V200" s="443">
        <f t="shared" si="187"/>
        <v>0</v>
      </c>
      <c r="W200" s="443">
        <f t="shared" si="187"/>
        <v>405770</v>
      </c>
      <c r="X200" s="443">
        <f t="shared" si="187"/>
        <v>-104832</v>
      </c>
      <c r="Y200" s="443">
        <f t="shared" si="187"/>
        <v>0</v>
      </c>
      <c r="Z200" s="443">
        <f t="shared" si="187"/>
        <v>0</v>
      </c>
      <c r="AA200" s="443">
        <f t="shared" si="187"/>
        <v>-104832</v>
      </c>
      <c r="AB200" s="443">
        <f t="shared" si="187"/>
        <v>300938</v>
      </c>
      <c r="AC200" s="443">
        <f t="shared" si="187"/>
        <v>101718</v>
      </c>
      <c r="AD200" s="443">
        <f t="shared" si="187"/>
        <v>0</v>
      </c>
      <c r="AE200" s="443">
        <f t="shared" si="187"/>
        <v>101718</v>
      </c>
      <c r="AF200" s="443">
        <f t="shared" si="187"/>
        <v>4057</v>
      </c>
      <c r="AG200" s="443">
        <f t="shared" si="187"/>
        <v>0</v>
      </c>
      <c r="AH200" s="948">
        <f t="shared" si="187"/>
        <v>406713</v>
      </c>
      <c r="AI200" s="944">
        <f t="shared" si="187"/>
        <v>-0.01</v>
      </c>
      <c r="AJ200" s="695">
        <f t="shared" si="187"/>
        <v>0.31</v>
      </c>
      <c r="AK200" s="695">
        <f t="shared" si="187"/>
        <v>0</v>
      </c>
      <c r="AL200" s="695">
        <f t="shared" si="187"/>
        <v>0</v>
      </c>
      <c r="AM200" s="695">
        <f t="shared" si="187"/>
        <v>0.37</v>
      </c>
      <c r="AN200" s="695">
        <f t="shared" si="187"/>
        <v>0</v>
      </c>
      <c r="AO200" s="538">
        <f t="shared" si="187"/>
        <v>0.66999999999999993</v>
      </c>
      <c r="AP200" s="444">
        <f t="shared" si="187"/>
        <v>29634595</v>
      </c>
      <c r="AQ200" s="443">
        <f t="shared" si="187"/>
        <v>21829492</v>
      </c>
      <c r="AR200" s="490">
        <f t="shared" si="187"/>
        <v>30000</v>
      </c>
      <c r="AS200" s="443">
        <f t="shared" si="187"/>
        <v>7388509</v>
      </c>
      <c r="AT200" s="443">
        <f t="shared" si="187"/>
        <v>218294</v>
      </c>
      <c r="AU200" s="443">
        <f t="shared" si="187"/>
        <v>168300</v>
      </c>
      <c r="AV200" s="538">
        <f t="shared" si="187"/>
        <v>35.897099999999995</v>
      </c>
      <c r="AW200" s="794">
        <f t="shared" si="187"/>
        <v>415809</v>
      </c>
      <c r="AX200" s="791">
        <f t="shared" si="187"/>
        <v>183612</v>
      </c>
      <c r="AY200" s="791">
        <f t="shared" si="187"/>
        <v>0</v>
      </c>
      <c r="AZ200" s="791">
        <f t="shared" si="187"/>
        <v>62061</v>
      </c>
      <c r="BA200" s="791">
        <f t="shared" si="187"/>
        <v>1836</v>
      </c>
      <c r="BB200" s="791">
        <f t="shared" si="187"/>
        <v>168300</v>
      </c>
      <c r="BC200" s="788">
        <f t="shared" si="187"/>
        <v>0.33</v>
      </c>
    </row>
    <row r="201" spans="1:55" ht="14.1" customHeight="1" x14ac:dyDescent="0.2">
      <c r="A201" s="440">
        <v>47</v>
      </c>
      <c r="B201" s="452">
        <v>2472</v>
      </c>
      <c r="C201" s="453">
        <v>600080277</v>
      </c>
      <c r="D201" s="452">
        <v>72743131</v>
      </c>
      <c r="E201" s="451" t="s">
        <v>604</v>
      </c>
      <c r="F201" s="440">
        <v>3113</v>
      </c>
      <c r="G201" s="451" t="s">
        <v>278</v>
      </c>
      <c r="H201" s="436" t="s">
        <v>260</v>
      </c>
      <c r="I201" s="536">
        <v>25249445</v>
      </c>
      <c r="J201" s="14">
        <v>18701265</v>
      </c>
      <c r="K201" s="14">
        <v>30000</v>
      </c>
      <c r="L201" s="14">
        <v>6331167</v>
      </c>
      <c r="M201" s="14">
        <v>187013</v>
      </c>
      <c r="N201" s="14">
        <v>0</v>
      </c>
      <c r="O201" s="106">
        <v>25.625499999999999</v>
      </c>
      <c r="P201" s="579">
        <f t="shared" si="138"/>
        <v>0</v>
      </c>
      <c r="Q201" s="434">
        <v>0</v>
      </c>
      <c r="R201" s="434">
        <v>0</v>
      </c>
      <c r="S201" s="434">
        <v>0</v>
      </c>
      <c r="T201" s="434">
        <v>0</v>
      </c>
      <c r="U201" s="434">
        <v>0</v>
      </c>
      <c r="V201" s="434">
        <v>0</v>
      </c>
      <c r="W201" s="434">
        <f t="shared" si="139"/>
        <v>0</v>
      </c>
      <c r="X201" s="434">
        <v>0</v>
      </c>
      <c r="Y201" s="434">
        <v>0</v>
      </c>
      <c r="Z201" s="434">
        <v>0</v>
      </c>
      <c r="AA201" s="434">
        <f t="shared" si="140"/>
        <v>0</v>
      </c>
      <c r="AB201" s="434">
        <f t="shared" si="141"/>
        <v>0</v>
      </c>
      <c r="AC201" s="435">
        <f t="shared" si="142"/>
        <v>0</v>
      </c>
      <c r="AD201" s="434">
        <v>0</v>
      </c>
      <c r="AE201" s="434">
        <f t="shared" si="143"/>
        <v>0</v>
      </c>
      <c r="AF201" s="435">
        <f t="shared" si="144"/>
        <v>0</v>
      </c>
      <c r="AG201" s="14">
        <v>0</v>
      </c>
      <c r="AH201" s="905">
        <f t="shared" si="130"/>
        <v>0</v>
      </c>
      <c r="AI201" s="870">
        <v>-0.04</v>
      </c>
      <c r="AJ201" s="433">
        <v>0</v>
      </c>
      <c r="AK201" s="433">
        <v>0</v>
      </c>
      <c r="AL201" s="433">
        <v>0</v>
      </c>
      <c r="AM201" s="433">
        <v>0</v>
      </c>
      <c r="AN201" s="433">
        <v>0</v>
      </c>
      <c r="AO201" s="535">
        <f t="shared" si="145"/>
        <v>-0.04</v>
      </c>
      <c r="AP201" s="854">
        <f>I201+AH201</f>
        <v>25249445</v>
      </c>
      <c r="AQ201" s="434">
        <f>J201+W201</f>
        <v>18701265</v>
      </c>
      <c r="AR201" s="434">
        <f t="shared" ref="AR201:AR205" si="188">K201+AA201</f>
        <v>30000</v>
      </c>
      <c r="AS201" s="434">
        <f>L201+AE201</f>
        <v>6331167</v>
      </c>
      <c r="AT201" s="434">
        <f t="shared" ref="AT201:AU205" si="189">M201+AF201</f>
        <v>187013</v>
      </c>
      <c r="AU201" s="512">
        <f t="shared" si="189"/>
        <v>0</v>
      </c>
      <c r="AV201" s="535">
        <f>O201+AO201</f>
        <v>25.5855</v>
      </c>
      <c r="AW201" s="517">
        <f t="shared" si="148"/>
        <v>0</v>
      </c>
      <c r="AX201" s="432">
        <v>0</v>
      </c>
      <c r="AY201" s="432">
        <v>0</v>
      </c>
      <c r="AZ201" s="432">
        <v>0</v>
      </c>
      <c r="BA201" s="432">
        <v>0</v>
      </c>
      <c r="BB201" s="432">
        <v>0</v>
      </c>
      <c r="BC201" s="985">
        <v>0</v>
      </c>
    </row>
    <row r="202" spans="1:55" ht="14.1" customHeight="1" x14ac:dyDescent="0.2">
      <c r="A202" s="440">
        <v>47</v>
      </c>
      <c r="B202" s="452">
        <v>2472</v>
      </c>
      <c r="C202" s="453">
        <v>600080277</v>
      </c>
      <c r="D202" s="452">
        <v>72743131</v>
      </c>
      <c r="E202" s="451" t="s">
        <v>604</v>
      </c>
      <c r="F202" s="440">
        <v>3113</v>
      </c>
      <c r="G202" s="451" t="s">
        <v>789</v>
      </c>
      <c r="H202" s="436" t="s">
        <v>260</v>
      </c>
      <c r="I202" s="536">
        <v>463855</v>
      </c>
      <c r="J202" s="14">
        <v>344106</v>
      </c>
      <c r="K202" s="14">
        <v>0</v>
      </c>
      <c r="L202" s="14">
        <v>116308</v>
      </c>
      <c r="M202" s="14">
        <v>3441</v>
      </c>
      <c r="N202" s="14">
        <v>0</v>
      </c>
      <c r="O202" s="106">
        <v>0.55259999999999998</v>
      </c>
      <c r="P202" s="579">
        <f t="shared" si="138"/>
        <v>0</v>
      </c>
      <c r="Q202" s="434">
        <v>0</v>
      </c>
      <c r="R202" s="434">
        <v>0</v>
      </c>
      <c r="S202" s="434">
        <v>0</v>
      </c>
      <c r="T202" s="434">
        <v>0</v>
      </c>
      <c r="U202" s="434">
        <v>0</v>
      </c>
      <c r="V202" s="434">
        <v>0</v>
      </c>
      <c r="W202" s="434">
        <f t="shared" si="139"/>
        <v>0</v>
      </c>
      <c r="X202" s="434">
        <v>0</v>
      </c>
      <c r="Y202" s="434">
        <v>0</v>
      </c>
      <c r="Z202" s="434">
        <v>0</v>
      </c>
      <c r="AA202" s="434">
        <f t="shared" si="140"/>
        <v>0</v>
      </c>
      <c r="AB202" s="434">
        <f t="shared" si="141"/>
        <v>0</v>
      </c>
      <c r="AC202" s="435">
        <f t="shared" si="142"/>
        <v>0</v>
      </c>
      <c r="AD202" s="434">
        <v>0</v>
      </c>
      <c r="AE202" s="434">
        <f t="shared" si="143"/>
        <v>0</v>
      </c>
      <c r="AF202" s="435">
        <f t="shared" si="144"/>
        <v>0</v>
      </c>
      <c r="AG202" s="14">
        <v>0</v>
      </c>
      <c r="AH202" s="905">
        <f t="shared" si="130"/>
        <v>0</v>
      </c>
      <c r="AI202" s="870">
        <v>0</v>
      </c>
      <c r="AJ202" s="433">
        <v>0</v>
      </c>
      <c r="AK202" s="433">
        <v>0</v>
      </c>
      <c r="AL202" s="433">
        <v>0</v>
      </c>
      <c r="AM202" s="433">
        <v>0</v>
      </c>
      <c r="AN202" s="433">
        <v>0</v>
      </c>
      <c r="AO202" s="535">
        <f t="shared" si="145"/>
        <v>0</v>
      </c>
      <c r="AP202" s="854">
        <f>I202+AH202</f>
        <v>463855</v>
      </c>
      <c r="AQ202" s="434">
        <f>J202+W202</f>
        <v>344106</v>
      </c>
      <c r="AR202" s="434">
        <f t="shared" si="188"/>
        <v>0</v>
      </c>
      <c r="AS202" s="434">
        <f>L202+AE202</f>
        <v>116308</v>
      </c>
      <c r="AT202" s="434">
        <f t="shared" si="189"/>
        <v>3441</v>
      </c>
      <c r="AU202" s="512">
        <f t="shared" si="189"/>
        <v>0</v>
      </c>
      <c r="AV202" s="535">
        <f>O202+AO202</f>
        <v>0.55259999999999998</v>
      </c>
      <c r="AW202" s="517">
        <f t="shared" si="148"/>
        <v>0</v>
      </c>
      <c r="AX202" s="432">
        <v>0</v>
      </c>
      <c r="AY202" s="432">
        <v>0</v>
      </c>
      <c r="AZ202" s="432">
        <v>0</v>
      </c>
      <c r="BA202" s="432">
        <v>0</v>
      </c>
      <c r="BB202" s="432">
        <v>0</v>
      </c>
      <c r="BC202" s="985">
        <v>0</v>
      </c>
    </row>
    <row r="203" spans="1:55" ht="14.1" customHeight="1" x14ac:dyDescent="0.2">
      <c r="A203" s="440">
        <v>47</v>
      </c>
      <c r="B203" s="452">
        <v>2472</v>
      </c>
      <c r="C203" s="453">
        <v>600080277</v>
      </c>
      <c r="D203" s="452">
        <v>72743131</v>
      </c>
      <c r="E203" s="451" t="s">
        <v>848</v>
      </c>
      <c r="F203" s="440">
        <v>3113</v>
      </c>
      <c r="G203" s="45" t="s">
        <v>828</v>
      </c>
      <c r="H203" s="55" t="s">
        <v>260</v>
      </c>
      <c r="I203" s="536">
        <v>0</v>
      </c>
      <c r="J203" s="432">
        <v>0</v>
      </c>
      <c r="K203" s="432">
        <v>0</v>
      </c>
      <c r="L203" s="14">
        <v>0</v>
      </c>
      <c r="M203" s="14">
        <v>0</v>
      </c>
      <c r="N203" s="14">
        <v>0</v>
      </c>
      <c r="O203" s="570">
        <v>0</v>
      </c>
      <c r="P203" s="579">
        <f t="shared" si="138"/>
        <v>0</v>
      </c>
      <c r="Q203" s="434">
        <v>0</v>
      </c>
      <c r="R203" s="434">
        <v>0</v>
      </c>
      <c r="S203" s="434">
        <v>0</v>
      </c>
      <c r="T203" s="434">
        <v>0</v>
      </c>
      <c r="U203" s="434">
        <v>78557</v>
      </c>
      <c r="V203" s="434">
        <v>0</v>
      </c>
      <c r="W203" s="434">
        <f t="shared" si="139"/>
        <v>78557</v>
      </c>
      <c r="X203" s="434">
        <v>0</v>
      </c>
      <c r="Y203" s="434">
        <v>0</v>
      </c>
      <c r="Z203" s="434">
        <v>0</v>
      </c>
      <c r="AA203" s="434">
        <f t="shared" si="140"/>
        <v>0</v>
      </c>
      <c r="AB203" s="434">
        <f t="shared" si="141"/>
        <v>78557</v>
      </c>
      <c r="AC203" s="435">
        <f t="shared" si="142"/>
        <v>26552</v>
      </c>
      <c r="AD203" s="434">
        <v>0</v>
      </c>
      <c r="AE203" s="434">
        <f t="shared" si="143"/>
        <v>26552</v>
      </c>
      <c r="AF203" s="435">
        <f t="shared" si="144"/>
        <v>786</v>
      </c>
      <c r="AG203" s="14">
        <v>0</v>
      </c>
      <c r="AH203" s="905">
        <f t="shared" si="130"/>
        <v>105895</v>
      </c>
      <c r="AI203" s="870">
        <v>0</v>
      </c>
      <c r="AJ203" s="433">
        <v>0</v>
      </c>
      <c r="AK203" s="433">
        <v>0</v>
      </c>
      <c r="AL203" s="433">
        <v>0</v>
      </c>
      <c r="AM203" s="433">
        <v>0.19</v>
      </c>
      <c r="AN203" s="433">
        <v>0</v>
      </c>
      <c r="AO203" s="535">
        <f t="shared" si="145"/>
        <v>0.19</v>
      </c>
      <c r="AP203" s="854">
        <f>I203+AH203</f>
        <v>105895</v>
      </c>
      <c r="AQ203" s="434">
        <f>J203+W203</f>
        <v>78557</v>
      </c>
      <c r="AR203" s="434">
        <f t="shared" si="188"/>
        <v>0</v>
      </c>
      <c r="AS203" s="434">
        <f t="shared" ref="AS203" si="190">L203+AE203</f>
        <v>26552</v>
      </c>
      <c r="AT203" s="434">
        <f t="shared" si="189"/>
        <v>786</v>
      </c>
      <c r="AU203" s="512">
        <f t="shared" si="189"/>
        <v>0</v>
      </c>
      <c r="AV203" s="535">
        <f>O203+AO203</f>
        <v>0.19</v>
      </c>
      <c r="AW203" s="517">
        <f t="shared" si="148"/>
        <v>0</v>
      </c>
      <c r="AX203" s="432">
        <v>0</v>
      </c>
      <c r="AY203" s="432">
        <v>0</v>
      </c>
      <c r="AZ203" s="432">
        <v>0</v>
      </c>
      <c r="BA203" s="432">
        <v>0</v>
      </c>
      <c r="BB203" s="432">
        <v>0</v>
      </c>
      <c r="BC203" s="985">
        <v>0</v>
      </c>
    </row>
    <row r="204" spans="1:55" ht="14.1" customHeight="1" x14ac:dyDescent="0.2">
      <c r="A204" s="440">
        <v>47</v>
      </c>
      <c r="B204" s="452">
        <v>2472</v>
      </c>
      <c r="C204" s="453">
        <v>600080277</v>
      </c>
      <c r="D204" s="452">
        <v>72743131</v>
      </c>
      <c r="E204" s="451" t="s">
        <v>604</v>
      </c>
      <c r="F204" s="440">
        <v>3113</v>
      </c>
      <c r="G204" s="454" t="s">
        <v>276</v>
      </c>
      <c r="H204" s="436" t="s">
        <v>261</v>
      </c>
      <c r="I204" s="536">
        <v>3878795</v>
      </c>
      <c r="J204" s="432">
        <v>2877444</v>
      </c>
      <c r="K204" s="432">
        <v>0</v>
      </c>
      <c r="L204" s="14">
        <v>972576</v>
      </c>
      <c r="M204" s="14">
        <v>28775</v>
      </c>
      <c r="N204" s="14">
        <v>0</v>
      </c>
      <c r="O204" s="570">
        <v>7.1099999999999994</v>
      </c>
      <c r="P204" s="579">
        <f t="shared" si="138"/>
        <v>0</v>
      </c>
      <c r="Q204" s="434">
        <v>0</v>
      </c>
      <c r="R204" s="434">
        <v>152906</v>
      </c>
      <c r="S204" s="434">
        <v>0</v>
      </c>
      <c r="T204" s="434">
        <v>0</v>
      </c>
      <c r="U204" s="434">
        <v>0</v>
      </c>
      <c r="V204" s="434">
        <v>0</v>
      </c>
      <c r="W204" s="434">
        <f t="shared" si="139"/>
        <v>152906</v>
      </c>
      <c r="X204" s="434">
        <v>0</v>
      </c>
      <c r="Y204" s="434">
        <v>0</v>
      </c>
      <c r="Z204" s="434">
        <v>0</v>
      </c>
      <c r="AA204" s="434">
        <f t="shared" si="140"/>
        <v>0</v>
      </c>
      <c r="AB204" s="434">
        <f t="shared" si="141"/>
        <v>152906</v>
      </c>
      <c r="AC204" s="435">
        <f t="shared" si="142"/>
        <v>51682</v>
      </c>
      <c r="AD204" s="434">
        <v>0</v>
      </c>
      <c r="AE204" s="434">
        <f t="shared" si="143"/>
        <v>51682</v>
      </c>
      <c r="AF204" s="435">
        <f t="shared" si="144"/>
        <v>1529</v>
      </c>
      <c r="AG204" s="14">
        <v>0</v>
      </c>
      <c r="AH204" s="905">
        <f t="shared" si="130"/>
        <v>206117</v>
      </c>
      <c r="AI204" s="870">
        <v>0</v>
      </c>
      <c r="AJ204" s="433">
        <v>0.36</v>
      </c>
      <c r="AK204" s="433">
        <v>0</v>
      </c>
      <c r="AL204" s="433">
        <v>0</v>
      </c>
      <c r="AM204" s="433">
        <v>0</v>
      </c>
      <c r="AN204" s="433">
        <v>0</v>
      </c>
      <c r="AO204" s="535">
        <f t="shared" si="145"/>
        <v>0.36</v>
      </c>
      <c r="AP204" s="854">
        <f>I204+AH204</f>
        <v>4084912</v>
      </c>
      <c r="AQ204" s="434">
        <f>J204+W204</f>
        <v>3030350</v>
      </c>
      <c r="AR204" s="434">
        <f t="shared" si="188"/>
        <v>0</v>
      </c>
      <c r="AS204" s="434">
        <f>L204+AE204</f>
        <v>1024258</v>
      </c>
      <c r="AT204" s="434">
        <f t="shared" si="189"/>
        <v>30304</v>
      </c>
      <c r="AU204" s="512">
        <f t="shared" si="189"/>
        <v>0</v>
      </c>
      <c r="AV204" s="535">
        <f>O204+AO204</f>
        <v>7.47</v>
      </c>
      <c r="AW204" s="517">
        <f t="shared" si="148"/>
        <v>0</v>
      </c>
      <c r="AX204" s="432">
        <v>0</v>
      </c>
      <c r="AY204" s="432">
        <v>0</v>
      </c>
      <c r="AZ204" s="432">
        <v>0</v>
      </c>
      <c r="BA204" s="432">
        <v>0</v>
      </c>
      <c r="BB204" s="432">
        <v>0</v>
      </c>
      <c r="BC204" s="985">
        <v>0</v>
      </c>
    </row>
    <row r="205" spans="1:55" ht="14.1" customHeight="1" x14ac:dyDescent="0.2">
      <c r="A205" s="440">
        <v>47</v>
      </c>
      <c r="B205" s="452">
        <v>2472</v>
      </c>
      <c r="C205" s="453">
        <v>600080277</v>
      </c>
      <c r="D205" s="452">
        <v>72743131</v>
      </c>
      <c r="E205" s="451" t="s">
        <v>604</v>
      </c>
      <c r="F205" s="440">
        <v>3143</v>
      </c>
      <c r="G205" s="454" t="s">
        <v>785</v>
      </c>
      <c r="H205" s="436" t="s">
        <v>260</v>
      </c>
      <c r="I205" s="536">
        <v>2962723</v>
      </c>
      <c r="J205" s="14">
        <v>2187940</v>
      </c>
      <c r="K205" s="14">
        <v>10000</v>
      </c>
      <c r="L205" s="14">
        <v>742904</v>
      </c>
      <c r="M205" s="14">
        <v>21879</v>
      </c>
      <c r="N205" s="14">
        <v>0</v>
      </c>
      <c r="O205" s="106">
        <v>4.2991000000000001</v>
      </c>
      <c r="P205" s="579">
        <f t="shared" si="138"/>
        <v>0</v>
      </c>
      <c r="Q205" s="434">
        <v>0</v>
      </c>
      <c r="R205" s="434">
        <v>0</v>
      </c>
      <c r="S205" s="434">
        <v>0</v>
      </c>
      <c r="T205" s="434">
        <v>0</v>
      </c>
      <c r="U205" s="434">
        <v>0</v>
      </c>
      <c r="V205" s="434">
        <v>0</v>
      </c>
      <c r="W205" s="434">
        <f t="shared" si="139"/>
        <v>0</v>
      </c>
      <c r="X205" s="434">
        <v>0</v>
      </c>
      <c r="Y205" s="434">
        <v>0</v>
      </c>
      <c r="Z205" s="434">
        <v>0</v>
      </c>
      <c r="AA205" s="434">
        <f t="shared" si="140"/>
        <v>0</v>
      </c>
      <c r="AB205" s="434">
        <f t="shared" si="141"/>
        <v>0</v>
      </c>
      <c r="AC205" s="435">
        <f t="shared" si="142"/>
        <v>0</v>
      </c>
      <c r="AD205" s="434">
        <v>0</v>
      </c>
      <c r="AE205" s="434">
        <f t="shared" si="143"/>
        <v>0</v>
      </c>
      <c r="AF205" s="435">
        <f t="shared" si="144"/>
        <v>0</v>
      </c>
      <c r="AG205" s="14">
        <v>0</v>
      </c>
      <c r="AH205" s="905">
        <f t="shared" si="130"/>
        <v>0</v>
      </c>
      <c r="AI205" s="870">
        <v>-0.02</v>
      </c>
      <c r="AJ205" s="433">
        <v>0</v>
      </c>
      <c r="AK205" s="433">
        <v>0</v>
      </c>
      <c r="AL205" s="433">
        <v>0</v>
      </c>
      <c r="AM205" s="433">
        <v>0</v>
      </c>
      <c r="AN205" s="433">
        <v>0</v>
      </c>
      <c r="AO205" s="535">
        <f t="shared" si="145"/>
        <v>-0.02</v>
      </c>
      <c r="AP205" s="854">
        <f>I205+AH205</f>
        <v>2962723</v>
      </c>
      <c r="AQ205" s="434">
        <f>J205+W205</f>
        <v>2187940</v>
      </c>
      <c r="AR205" s="434">
        <f t="shared" si="188"/>
        <v>10000</v>
      </c>
      <c r="AS205" s="434">
        <f>L205+AE205</f>
        <v>742904</v>
      </c>
      <c r="AT205" s="434">
        <f t="shared" si="189"/>
        <v>21879</v>
      </c>
      <c r="AU205" s="512">
        <f t="shared" si="189"/>
        <v>0</v>
      </c>
      <c r="AV205" s="535">
        <f>O205+AO205</f>
        <v>4.2791000000000006</v>
      </c>
      <c r="AW205" s="517">
        <f t="shared" si="148"/>
        <v>0</v>
      </c>
      <c r="AX205" s="432">
        <v>0</v>
      </c>
      <c r="AY205" s="432">
        <v>0</v>
      </c>
      <c r="AZ205" s="432">
        <v>0</v>
      </c>
      <c r="BA205" s="432">
        <v>0</v>
      </c>
      <c r="BB205" s="432">
        <v>0</v>
      </c>
      <c r="BC205" s="985">
        <v>0</v>
      </c>
    </row>
    <row r="206" spans="1:55" ht="14.1" customHeight="1" x14ac:dyDescent="0.2">
      <c r="A206" s="450">
        <v>47</v>
      </c>
      <c r="B206" s="448">
        <v>2472</v>
      </c>
      <c r="C206" s="449">
        <v>600080277</v>
      </c>
      <c r="D206" s="448">
        <v>72743131</v>
      </c>
      <c r="E206" s="446" t="s">
        <v>605</v>
      </c>
      <c r="F206" s="450"/>
      <c r="G206" s="446"/>
      <c r="H206" s="445"/>
      <c r="I206" s="537">
        <v>32554818</v>
      </c>
      <c r="J206" s="444">
        <v>24110755</v>
      </c>
      <c r="K206" s="444">
        <v>40000</v>
      </c>
      <c r="L206" s="444">
        <v>8162955</v>
      </c>
      <c r="M206" s="444">
        <v>241108</v>
      </c>
      <c r="N206" s="444">
        <v>0</v>
      </c>
      <c r="O206" s="642">
        <v>37.587200000000003</v>
      </c>
      <c r="P206" s="537">
        <f t="shared" ref="P206:BC206" si="191">SUM(P201:P205)</f>
        <v>0</v>
      </c>
      <c r="Q206" s="443">
        <f t="shared" si="191"/>
        <v>0</v>
      </c>
      <c r="R206" s="443">
        <f t="shared" si="191"/>
        <v>152906</v>
      </c>
      <c r="S206" s="443">
        <f t="shared" si="191"/>
        <v>0</v>
      </c>
      <c r="T206" s="443">
        <f t="shared" si="191"/>
        <v>0</v>
      </c>
      <c r="U206" s="443">
        <f t="shared" si="191"/>
        <v>78557</v>
      </c>
      <c r="V206" s="443">
        <f t="shared" si="191"/>
        <v>0</v>
      </c>
      <c r="W206" s="443">
        <f t="shared" si="191"/>
        <v>231463</v>
      </c>
      <c r="X206" s="443">
        <f t="shared" si="191"/>
        <v>0</v>
      </c>
      <c r="Y206" s="443">
        <f t="shared" si="191"/>
        <v>0</v>
      </c>
      <c r="Z206" s="443">
        <f t="shared" si="191"/>
        <v>0</v>
      </c>
      <c r="AA206" s="443">
        <f t="shared" si="191"/>
        <v>0</v>
      </c>
      <c r="AB206" s="443">
        <f t="shared" si="191"/>
        <v>231463</v>
      </c>
      <c r="AC206" s="443">
        <f t="shared" si="191"/>
        <v>78234</v>
      </c>
      <c r="AD206" s="443">
        <f t="shared" si="191"/>
        <v>0</v>
      </c>
      <c r="AE206" s="443">
        <f t="shared" si="191"/>
        <v>78234</v>
      </c>
      <c r="AF206" s="443">
        <f t="shared" si="191"/>
        <v>2315</v>
      </c>
      <c r="AG206" s="443">
        <f t="shared" si="191"/>
        <v>0</v>
      </c>
      <c r="AH206" s="948">
        <f t="shared" si="191"/>
        <v>312012</v>
      </c>
      <c r="AI206" s="944">
        <f t="shared" si="191"/>
        <v>-0.06</v>
      </c>
      <c r="AJ206" s="695">
        <f t="shared" si="191"/>
        <v>0.36</v>
      </c>
      <c r="AK206" s="695">
        <f t="shared" si="191"/>
        <v>0</v>
      </c>
      <c r="AL206" s="695">
        <f t="shared" si="191"/>
        <v>0</v>
      </c>
      <c r="AM206" s="695">
        <f t="shared" si="191"/>
        <v>0.19</v>
      </c>
      <c r="AN206" s="695">
        <f t="shared" si="191"/>
        <v>0</v>
      </c>
      <c r="AO206" s="538">
        <f t="shared" si="191"/>
        <v>0.49</v>
      </c>
      <c r="AP206" s="444">
        <f t="shared" si="191"/>
        <v>32866830</v>
      </c>
      <c r="AQ206" s="443">
        <f t="shared" si="191"/>
        <v>24342218</v>
      </c>
      <c r="AR206" s="490">
        <f t="shared" si="191"/>
        <v>40000</v>
      </c>
      <c r="AS206" s="443">
        <f t="shared" si="191"/>
        <v>8241189</v>
      </c>
      <c r="AT206" s="443">
        <f t="shared" si="191"/>
        <v>243423</v>
      </c>
      <c r="AU206" s="443">
        <f t="shared" si="191"/>
        <v>0</v>
      </c>
      <c r="AV206" s="538">
        <f t="shared" si="191"/>
        <v>38.077200000000005</v>
      </c>
      <c r="AW206" s="794">
        <f t="shared" si="191"/>
        <v>0</v>
      </c>
      <c r="AX206" s="791">
        <f t="shared" si="191"/>
        <v>0</v>
      </c>
      <c r="AY206" s="791">
        <f t="shared" si="191"/>
        <v>0</v>
      </c>
      <c r="AZ206" s="791">
        <f t="shared" si="191"/>
        <v>0</v>
      </c>
      <c r="BA206" s="791">
        <f t="shared" si="191"/>
        <v>0</v>
      </c>
      <c r="BB206" s="791">
        <f t="shared" si="191"/>
        <v>0</v>
      </c>
      <c r="BC206" s="788">
        <f t="shared" si="191"/>
        <v>0</v>
      </c>
    </row>
    <row r="207" spans="1:55" ht="14.1" customHeight="1" x14ac:dyDescent="0.2">
      <c r="A207" s="440">
        <v>48</v>
      </c>
      <c r="B207" s="452">
        <v>2489</v>
      </c>
      <c r="C207" s="453">
        <v>600080188</v>
      </c>
      <c r="D207" s="452">
        <v>64040402</v>
      </c>
      <c r="E207" s="451" t="s">
        <v>606</v>
      </c>
      <c r="F207" s="440">
        <v>3113</v>
      </c>
      <c r="G207" s="451" t="s">
        <v>278</v>
      </c>
      <c r="H207" s="436" t="s">
        <v>260</v>
      </c>
      <c r="I207" s="536">
        <v>31494055</v>
      </c>
      <c r="J207" s="14">
        <v>23313914</v>
      </c>
      <c r="K207" s="14">
        <v>50000</v>
      </c>
      <c r="L207" s="14">
        <v>7897002</v>
      </c>
      <c r="M207" s="14">
        <v>233139</v>
      </c>
      <c r="N207" s="14">
        <v>0</v>
      </c>
      <c r="O207" s="106">
        <v>31.2681</v>
      </c>
      <c r="P207" s="579">
        <f t="shared" si="138"/>
        <v>20000</v>
      </c>
      <c r="Q207" s="434">
        <v>0</v>
      </c>
      <c r="R207" s="434">
        <v>0</v>
      </c>
      <c r="S207" s="434">
        <v>0</v>
      </c>
      <c r="T207" s="434">
        <v>0</v>
      </c>
      <c r="U207" s="434">
        <v>0</v>
      </c>
      <c r="V207" s="434">
        <v>0</v>
      </c>
      <c r="W207" s="434">
        <f t="shared" si="139"/>
        <v>20000</v>
      </c>
      <c r="X207" s="434">
        <v>-20000</v>
      </c>
      <c r="Y207" s="434">
        <v>0</v>
      </c>
      <c r="Z207" s="434">
        <v>0</v>
      </c>
      <c r="AA207" s="434">
        <f t="shared" si="140"/>
        <v>-20000</v>
      </c>
      <c r="AB207" s="434">
        <f t="shared" si="141"/>
        <v>0</v>
      </c>
      <c r="AC207" s="435">
        <f t="shared" si="142"/>
        <v>0</v>
      </c>
      <c r="AD207" s="434">
        <v>0</v>
      </c>
      <c r="AE207" s="434">
        <f t="shared" si="143"/>
        <v>0</v>
      </c>
      <c r="AF207" s="435">
        <f t="shared" si="144"/>
        <v>200</v>
      </c>
      <c r="AG207" s="14">
        <v>0</v>
      </c>
      <c r="AH207" s="905">
        <f t="shared" ref="AH207:AH270" si="192">AB207+AE207+AF207+AG207</f>
        <v>200</v>
      </c>
      <c r="AI207" s="870">
        <v>0</v>
      </c>
      <c r="AJ207" s="433">
        <v>0</v>
      </c>
      <c r="AK207" s="433">
        <v>0</v>
      </c>
      <c r="AL207" s="433">
        <v>0</v>
      </c>
      <c r="AM207" s="433">
        <v>0</v>
      </c>
      <c r="AN207" s="433">
        <v>0</v>
      </c>
      <c r="AO207" s="535">
        <f t="shared" si="145"/>
        <v>0</v>
      </c>
      <c r="AP207" s="854">
        <f>I207+AH207</f>
        <v>31494255</v>
      </c>
      <c r="AQ207" s="434">
        <f>J207+W207</f>
        <v>23333914</v>
      </c>
      <c r="AR207" s="434">
        <f t="shared" ref="AR207:AR211" si="193">K207+AA207</f>
        <v>30000</v>
      </c>
      <c r="AS207" s="434">
        <f>L207+AE207</f>
        <v>7897002</v>
      </c>
      <c r="AT207" s="434">
        <f t="shared" ref="AT207:AU211" si="194">M207+AF207</f>
        <v>233339</v>
      </c>
      <c r="AU207" s="512">
        <f t="shared" si="194"/>
        <v>0</v>
      </c>
      <c r="AV207" s="535">
        <f>O207+AO207</f>
        <v>31.2681</v>
      </c>
      <c r="AW207" s="517">
        <f t="shared" si="148"/>
        <v>0</v>
      </c>
      <c r="AX207" s="432">
        <v>0</v>
      </c>
      <c r="AY207" s="432">
        <v>0</v>
      </c>
      <c r="AZ207" s="432">
        <v>0</v>
      </c>
      <c r="BA207" s="432">
        <v>0</v>
      </c>
      <c r="BB207" s="432">
        <v>0</v>
      </c>
      <c r="BC207" s="985">
        <v>0</v>
      </c>
    </row>
    <row r="208" spans="1:55" ht="14.1" customHeight="1" x14ac:dyDescent="0.2">
      <c r="A208" s="440">
        <v>48</v>
      </c>
      <c r="B208" s="452">
        <v>2489</v>
      </c>
      <c r="C208" s="453">
        <v>600080188</v>
      </c>
      <c r="D208" s="452">
        <v>64040402</v>
      </c>
      <c r="E208" s="451" t="s">
        <v>606</v>
      </c>
      <c r="F208" s="440">
        <v>3113</v>
      </c>
      <c r="G208" s="451" t="s">
        <v>789</v>
      </c>
      <c r="H208" s="436" t="s">
        <v>260</v>
      </c>
      <c r="I208" s="536">
        <v>711081</v>
      </c>
      <c r="J208" s="14">
        <v>527508</v>
      </c>
      <c r="K208" s="14">
        <v>0</v>
      </c>
      <c r="L208" s="14">
        <v>178298</v>
      </c>
      <c r="M208" s="14">
        <v>5275</v>
      </c>
      <c r="N208" s="14">
        <v>0</v>
      </c>
      <c r="O208" s="106">
        <v>1</v>
      </c>
      <c r="P208" s="579">
        <f t="shared" si="138"/>
        <v>0</v>
      </c>
      <c r="Q208" s="434">
        <v>0</v>
      </c>
      <c r="R208" s="434">
        <v>0</v>
      </c>
      <c r="S208" s="434">
        <v>0</v>
      </c>
      <c r="T208" s="434">
        <v>-60592</v>
      </c>
      <c r="U208" s="434">
        <v>0</v>
      </c>
      <c r="V208" s="434">
        <v>0</v>
      </c>
      <c r="W208" s="434">
        <f t="shared" si="139"/>
        <v>-60592</v>
      </c>
      <c r="X208" s="434">
        <v>0</v>
      </c>
      <c r="Y208" s="434">
        <v>0</v>
      </c>
      <c r="Z208" s="434">
        <v>0</v>
      </c>
      <c r="AA208" s="434">
        <f t="shared" si="140"/>
        <v>0</v>
      </c>
      <c r="AB208" s="434">
        <f t="shared" si="141"/>
        <v>-60592</v>
      </c>
      <c r="AC208" s="435">
        <f t="shared" si="142"/>
        <v>-20480</v>
      </c>
      <c r="AD208" s="434">
        <v>0</v>
      </c>
      <c r="AE208" s="434">
        <f t="shared" si="143"/>
        <v>-20480</v>
      </c>
      <c r="AF208" s="435">
        <f t="shared" si="144"/>
        <v>-606</v>
      </c>
      <c r="AG208" s="14">
        <v>0</v>
      </c>
      <c r="AH208" s="905">
        <f t="shared" si="192"/>
        <v>-81678</v>
      </c>
      <c r="AI208" s="870">
        <v>0</v>
      </c>
      <c r="AJ208" s="433">
        <v>0</v>
      </c>
      <c r="AK208" s="433">
        <v>-0.11</v>
      </c>
      <c r="AL208" s="433">
        <v>0</v>
      </c>
      <c r="AM208" s="433">
        <v>0</v>
      </c>
      <c r="AN208" s="433">
        <v>0</v>
      </c>
      <c r="AO208" s="535">
        <f t="shared" si="145"/>
        <v>-0.11</v>
      </c>
      <c r="AP208" s="854">
        <f>I208+AH208</f>
        <v>629403</v>
      </c>
      <c r="AQ208" s="434">
        <f>J208+W208</f>
        <v>466916</v>
      </c>
      <c r="AR208" s="434">
        <f t="shared" si="193"/>
        <v>0</v>
      </c>
      <c r="AS208" s="434">
        <f>L208+AE208</f>
        <v>157818</v>
      </c>
      <c r="AT208" s="434">
        <f t="shared" si="194"/>
        <v>4669</v>
      </c>
      <c r="AU208" s="512">
        <f t="shared" si="194"/>
        <v>0</v>
      </c>
      <c r="AV208" s="535">
        <f>O208+AO208</f>
        <v>0.89</v>
      </c>
      <c r="AW208" s="517">
        <f t="shared" si="148"/>
        <v>0</v>
      </c>
      <c r="AX208" s="432">
        <v>0</v>
      </c>
      <c r="AY208" s="432">
        <v>0</v>
      </c>
      <c r="AZ208" s="432">
        <v>0</v>
      </c>
      <c r="BA208" s="432">
        <v>0</v>
      </c>
      <c r="BB208" s="432">
        <v>0</v>
      </c>
      <c r="BC208" s="985">
        <v>0</v>
      </c>
    </row>
    <row r="209" spans="1:55" ht="14.1" customHeight="1" x14ac:dyDescent="0.2">
      <c r="A209" s="440">
        <v>48</v>
      </c>
      <c r="B209" s="452">
        <v>2489</v>
      </c>
      <c r="C209" s="453">
        <v>600080188</v>
      </c>
      <c r="D209" s="452">
        <v>64040402</v>
      </c>
      <c r="E209" s="451" t="s">
        <v>849</v>
      </c>
      <c r="F209" s="440">
        <v>3113</v>
      </c>
      <c r="G209" s="45" t="s">
        <v>828</v>
      </c>
      <c r="H209" s="55" t="s">
        <v>260</v>
      </c>
      <c r="I209" s="536">
        <v>0</v>
      </c>
      <c r="J209" s="432">
        <v>0</v>
      </c>
      <c r="K209" s="432">
        <v>0</v>
      </c>
      <c r="L209" s="14">
        <v>0</v>
      </c>
      <c r="M209" s="14">
        <v>0</v>
      </c>
      <c r="N209" s="14">
        <v>0</v>
      </c>
      <c r="O209" s="570">
        <v>0</v>
      </c>
      <c r="P209" s="579">
        <f t="shared" si="138"/>
        <v>0</v>
      </c>
      <c r="Q209" s="434">
        <v>0</v>
      </c>
      <c r="R209" s="434">
        <v>0</v>
      </c>
      <c r="S209" s="434">
        <v>0</v>
      </c>
      <c r="T209" s="434">
        <v>0</v>
      </c>
      <c r="U209" s="434">
        <v>157114</v>
      </c>
      <c r="V209" s="434">
        <v>0</v>
      </c>
      <c r="W209" s="434">
        <f t="shared" si="139"/>
        <v>157114</v>
      </c>
      <c r="X209" s="434">
        <v>0</v>
      </c>
      <c r="Y209" s="434">
        <v>0</v>
      </c>
      <c r="Z209" s="434">
        <v>0</v>
      </c>
      <c r="AA209" s="434">
        <f t="shared" si="140"/>
        <v>0</v>
      </c>
      <c r="AB209" s="434">
        <f t="shared" si="141"/>
        <v>157114</v>
      </c>
      <c r="AC209" s="435">
        <f t="shared" si="142"/>
        <v>53105</v>
      </c>
      <c r="AD209" s="434">
        <v>0</v>
      </c>
      <c r="AE209" s="434">
        <f t="shared" si="143"/>
        <v>53105</v>
      </c>
      <c r="AF209" s="435">
        <f t="shared" si="144"/>
        <v>1571</v>
      </c>
      <c r="AG209" s="14">
        <v>0</v>
      </c>
      <c r="AH209" s="905">
        <f t="shared" si="192"/>
        <v>211790</v>
      </c>
      <c r="AI209" s="870">
        <v>0</v>
      </c>
      <c r="AJ209" s="433">
        <v>0</v>
      </c>
      <c r="AK209" s="433">
        <v>0</v>
      </c>
      <c r="AL209" s="433">
        <v>0</v>
      </c>
      <c r="AM209" s="433">
        <v>0.37</v>
      </c>
      <c r="AN209" s="433">
        <v>0</v>
      </c>
      <c r="AO209" s="535">
        <f t="shared" si="145"/>
        <v>0.37</v>
      </c>
      <c r="AP209" s="854">
        <f>I209+AH209</f>
        <v>211790</v>
      </c>
      <c r="AQ209" s="434">
        <f>J209+W209</f>
        <v>157114</v>
      </c>
      <c r="AR209" s="434">
        <f t="shared" si="193"/>
        <v>0</v>
      </c>
      <c r="AS209" s="434">
        <f t="shared" ref="AS209" si="195">L209+AE209</f>
        <v>53105</v>
      </c>
      <c r="AT209" s="434">
        <f t="shared" si="194"/>
        <v>1571</v>
      </c>
      <c r="AU209" s="512">
        <f t="shared" si="194"/>
        <v>0</v>
      </c>
      <c r="AV209" s="535">
        <f>O209+AO209</f>
        <v>0.37</v>
      </c>
      <c r="AW209" s="517">
        <f t="shared" si="148"/>
        <v>0</v>
      </c>
      <c r="AX209" s="432">
        <v>0</v>
      </c>
      <c r="AY209" s="432">
        <v>0</v>
      </c>
      <c r="AZ209" s="432">
        <v>0</v>
      </c>
      <c r="BA209" s="432">
        <v>0</v>
      </c>
      <c r="BB209" s="432">
        <v>0</v>
      </c>
      <c r="BC209" s="985">
        <v>0</v>
      </c>
    </row>
    <row r="210" spans="1:55" ht="14.1" customHeight="1" x14ac:dyDescent="0.2">
      <c r="A210" s="440">
        <v>48</v>
      </c>
      <c r="B210" s="452">
        <v>2489</v>
      </c>
      <c r="C210" s="453">
        <v>600080188</v>
      </c>
      <c r="D210" s="452">
        <v>64040402</v>
      </c>
      <c r="E210" s="451" t="s">
        <v>606</v>
      </c>
      <c r="F210" s="440">
        <v>3113</v>
      </c>
      <c r="G210" s="454" t="s">
        <v>276</v>
      </c>
      <c r="H210" s="436" t="s">
        <v>261</v>
      </c>
      <c r="I210" s="536">
        <v>3809072</v>
      </c>
      <c r="J210" s="432">
        <v>2825720</v>
      </c>
      <c r="K210" s="432">
        <v>0</v>
      </c>
      <c r="L210" s="14">
        <v>955094</v>
      </c>
      <c r="M210" s="14">
        <v>28258</v>
      </c>
      <c r="N210" s="14">
        <v>0</v>
      </c>
      <c r="O210" s="570">
        <v>7.59</v>
      </c>
      <c r="P210" s="579">
        <f t="shared" si="138"/>
        <v>0</v>
      </c>
      <c r="Q210" s="434">
        <v>0</v>
      </c>
      <c r="R210" s="434">
        <v>-488633</v>
      </c>
      <c r="S210" s="434">
        <v>0</v>
      </c>
      <c r="T210" s="434">
        <v>0</v>
      </c>
      <c r="U210" s="434">
        <v>0</v>
      </c>
      <c r="V210" s="434">
        <v>0</v>
      </c>
      <c r="W210" s="434">
        <f t="shared" si="139"/>
        <v>-488633</v>
      </c>
      <c r="X210" s="434">
        <v>0</v>
      </c>
      <c r="Y210" s="434">
        <v>0</v>
      </c>
      <c r="Z210" s="434">
        <v>0</v>
      </c>
      <c r="AA210" s="434">
        <f t="shared" si="140"/>
        <v>0</v>
      </c>
      <c r="AB210" s="434">
        <f t="shared" si="141"/>
        <v>-488633</v>
      </c>
      <c r="AC210" s="435">
        <f t="shared" si="142"/>
        <v>-165158</v>
      </c>
      <c r="AD210" s="434">
        <v>0</v>
      </c>
      <c r="AE210" s="434">
        <f t="shared" si="143"/>
        <v>-165158</v>
      </c>
      <c r="AF210" s="435">
        <f t="shared" si="144"/>
        <v>-4886</v>
      </c>
      <c r="AG210" s="14">
        <v>0</v>
      </c>
      <c r="AH210" s="905">
        <f t="shared" si="192"/>
        <v>-658677</v>
      </c>
      <c r="AI210" s="870">
        <v>0</v>
      </c>
      <c r="AJ210" s="433">
        <v>-1.37</v>
      </c>
      <c r="AK210" s="433">
        <v>0</v>
      </c>
      <c r="AL210" s="433">
        <v>0</v>
      </c>
      <c r="AM210" s="433">
        <v>0</v>
      </c>
      <c r="AN210" s="433">
        <v>0</v>
      </c>
      <c r="AO210" s="535">
        <f t="shared" si="145"/>
        <v>-1.37</v>
      </c>
      <c r="AP210" s="854">
        <f>I210+AH210</f>
        <v>3150395</v>
      </c>
      <c r="AQ210" s="434">
        <f>J210+W210</f>
        <v>2337087</v>
      </c>
      <c r="AR210" s="434">
        <f t="shared" si="193"/>
        <v>0</v>
      </c>
      <c r="AS210" s="434">
        <f>L210+AE210</f>
        <v>789936</v>
      </c>
      <c r="AT210" s="434">
        <f t="shared" si="194"/>
        <v>23372</v>
      </c>
      <c r="AU210" s="512">
        <f t="shared" si="194"/>
        <v>0</v>
      </c>
      <c r="AV210" s="535">
        <f>O210+AO210</f>
        <v>6.22</v>
      </c>
      <c r="AW210" s="517">
        <f t="shared" si="148"/>
        <v>0</v>
      </c>
      <c r="AX210" s="432">
        <v>0</v>
      </c>
      <c r="AY210" s="432">
        <v>0</v>
      </c>
      <c r="AZ210" s="432">
        <v>0</v>
      </c>
      <c r="BA210" s="432">
        <v>0</v>
      </c>
      <c r="BB210" s="432">
        <v>0</v>
      </c>
      <c r="BC210" s="985">
        <v>0</v>
      </c>
    </row>
    <row r="211" spans="1:55" ht="14.1" customHeight="1" x14ac:dyDescent="0.2">
      <c r="A211" s="440">
        <v>48</v>
      </c>
      <c r="B211" s="452">
        <v>2489</v>
      </c>
      <c r="C211" s="453">
        <v>600080188</v>
      </c>
      <c r="D211" s="452">
        <v>64040402</v>
      </c>
      <c r="E211" s="451" t="s">
        <v>606</v>
      </c>
      <c r="F211" s="440">
        <v>3143</v>
      </c>
      <c r="G211" s="454" t="s">
        <v>785</v>
      </c>
      <c r="H211" s="436" t="s">
        <v>260</v>
      </c>
      <c r="I211" s="536">
        <v>3306608</v>
      </c>
      <c r="J211" s="14">
        <v>2452973</v>
      </c>
      <c r="K211" s="14">
        <v>0</v>
      </c>
      <c r="L211" s="14">
        <v>829105</v>
      </c>
      <c r="M211" s="14">
        <v>24530</v>
      </c>
      <c r="N211" s="14">
        <v>0</v>
      </c>
      <c r="O211" s="106">
        <v>4.6665999999999999</v>
      </c>
      <c r="P211" s="579">
        <f t="shared" si="138"/>
        <v>0</v>
      </c>
      <c r="Q211" s="434">
        <v>0</v>
      </c>
      <c r="R211" s="434">
        <v>0</v>
      </c>
      <c r="S211" s="434">
        <v>0</v>
      </c>
      <c r="T211" s="434">
        <v>0</v>
      </c>
      <c r="U211" s="434">
        <v>0</v>
      </c>
      <c r="V211" s="434">
        <v>0</v>
      </c>
      <c r="W211" s="434">
        <f t="shared" si="139"/>
        <v>0</v>
      </c>
      <c r="X211" s="434">
        <v>0</v>
      </c>
      <c r="Y211" s="434">
        <v>0</v>
      </c>
      <c r="Z211" s="434">
        <v>0</v>
      </c>
      <c r="AA211" s="434">
        <f t="shared" si="140"/>
        <v>0</v>
      </c>
      <c r="AB211" s="434">
        <f t="shared" si="141"/>
        <v>0</v>
      </c>
      <c r="AC211" s="435">
        <f t="shared" si="142"/>
        <v>0</v>
      </c>
      <c r="AD211" s="434">
        <v>0</v>
      </c>
      <c r="AE211" s="434">
        <f t="shared" si="143"/>
        <v>0</v>
      </c>
      <c r="AF211" s="435">
        <f t="shared" si="144"/>
        <v>0</v>
      </c>
      <c r="AG211" s="14">
        <v>0</v>
      </c>
      <c r="AH211" s="905">
        <f t="shared" si="192"/>
        <v>0</v>
      </c>
      <c r="AI211" s="870">
        <v>0</v>
      </c>
      <c r="AJ211" s="433">
        <v>0</v>
      </c>
      <c r="AK211" s="433">
        <v>0</v>
      </c>
      <c r="AL211" s="433">
        <v>0</v>
      </c>
      <c r="AM211" s="433">
        <v>0</v>
      </c>
      <c r="AN211" s="433">
        <v>0</v>
      </c>
      <c r="AO211" s="535">
        <f t="shared" si="145"/>
        <v>0</v>
      </c>
      <c r="AP211" s="854">
        <f>I211+AH211</f>
        <v>3306608</v>
      </c>
      <c r="AQ211" s="434">
        <f>J211+W211</f>
        <v>2452973</v>
      </c>
      <c r="AR211" s="434">
        <f t="shared" si="193"/>
        <v>0</v>
      </c>
      <c r="AS211" s="434">
        <f>L211+AE211</f>
        <v>829105</v>
      </c>
      <c r="AT211" s="434">
        <f t="shared" si="194"/>
        <v>24530</v>
      </c>
      <c r="AU211" s="512">
        <f t="shared" si="194"/>
        <v>0</v>
      </c>
      <c r="AV211" s="535">
        <f>O211+AO211</f>
        <v>4.6665999999999999</v>
      </c>
      <c r="AW211" s="517">
        <f t="shared" si="148"/>
        <v>0</v>
      </c>
      <c r="AX211" s="432">
        <v>0</v>
      </c>
      <c r="AY211" s="432">
        <v>0</v>
      </c>
      <c r="AZ211" s="432">
        <v>0</v>
      </c>
      <c r="BA211" s="432">
        <v>0</v>
      </c>
      <c r="BB211" s="432">
        <v>0</v>
      </c>
      <c r="BC211" s="985">
        <v>0</v>
      </c>
    </row>
    <row r="212" spans="1:55" ht="14.1" customHeight="1" x14ac:dyDescent="0.2">
      <c r="A212" s="450">
        <v>48</v>
      </c>
      <c r="B212" s="448">
        <v>2489</v>
      </c>
      <c r="C212" s="449">
        <v>600080188</v>
      </c>
      <c r="D212" s="448">
        <v>64040402</v>
      </c>
      <c r="E212" s="446" t="s">
        <v>607</v>
      </c>
      <c r="F212" s="450"/>
      <c r="G212" s="446"/>
      <c r="H212" s="445"/>
      <c r="I212" s="537">
        <v>39320816</v>
      </c>
      <c r="J212" s="444">
        <v>29120115</v>
      </c>
      <c r="K212" s="444">
        <v>50000</v>
      </c>
      <c r="L212" s="444">
        <v>9859499</v>
      </c>
      <c r="M212" s="444">
        <v>291202</v>
      </c>
      <c r="N212" s="444">
        <v>0</v>
      </c>
      <c r="O212" s="642">
        <v>44.52470000000001</v>
      </c>
      <c r="P212" s="537">
        <f t="shared" ref="P212:BC212" si="196">SUM(P207:P211)</f>
        <v>20000</v>
      </c>
      <c r="Q212" s="443">
        <f t="shared" si="196"/>
        <v>0</v>
      </c>
      <c r="R212" s="443">
        <f t="shared" si="196"/>
        <v>-488633</v>
      </c>
      <c r="S212" s="443">
        <f t="shared" si="196"/>
        <v>0</v>
      </c>
      <c r="T212" s="443">
        <f t="shared" si="196"/>
        <v>-60592</v>
      </c>
      <c r="U212" s="443">
        <f t="shared" si="196"/>
        <v>157114</v>
      </c>
      <c r="V212" s="443">
        <f t="shared" si="196"/>
        <v>0</v>
      </c>
      <c r="W212" s="443">
        <f t="shared" si="196"/>
        <v>-372111</v>
      </c>
      <c r="X212" s="443">
        <f t="shared" si="196"/>
        <v>-20000</v>
      </c>
      <c r="Y212" s="443">
        <f t="shared" si="196"/>
        <v>0</v>
      </c>
      <c r="Z212" s="443">
        <f t="shared" si="196"/>
        <v>0</v>
      </c>
      <c r="AA212" s="443">
        <f t="shared" si="196"/>
        <v>-20000</v>
      </c>
      <c r="AB212" s="443">
        <f t="shared" si="196"/>
        <v>-392111</v>
      </c>
      <c r="AC212" s="443">
        <f t="shared" si="196"/>
        <v>-132533</v>
      </c>
      <c r="AD212" s="443">
        <f t="shared" si="196"/>
        <v>0</v>
      </c>
      <c r="AE212" s="443">
        <f t="shared" si="196"/>
        <v>-132533</v>
      </c>
      <c r="AF212" s="443">
        <f t="shared" si="196"/>
        <v>-3721</v>
      </c>
      <c r="AG212" s="443">
        <f t="shared" si="196"/>
        <v>0</v>
      </c>
      <c r="AH212" s="948">
        <f t="shared" si="196"/>
        <v>-528365</v>
      </c>
      <c r="AI212" s="944">
        <f t="shared" si="196"/>
        <v>0</v>
      </c>
      <c r="AJ212" s="695">
        <f t="shared" si="196"/>
        <v>-1.37</v>
      </c>
      <c r="AK212" s="695">
        <f t="shared" si="196"/>
        <v>-0.11</v>
      </c>
      <c r="AL212" s="695">
        <f t="shared" si="196"/>
        <v>0</v>
      </c>
      <c r="AM212" s="695">
        <f t="shared" si="196"/>
        <v>0.37</v>
      </c>
      <c r="AN212" s="695">
        <f t="shared" si="196"/>
        <v>0</v>
      </c>
      <c r="AO212" s="538">
        <f t="shared" si="196"/>
        <v>-1.1100000000000001</v>
      </c>
      <c r="AP212" s="444">
        <f t="shared" si="196"/>
        <v>38792451</v>
      </c>
      <c r="AQ212" s="443">
        <f t="shared" si="196"/>
        <v>28748004</v>
      </c>
      <c r="AR212" s="490">
        <f t="shared" si="196"/>
        <v>30000</v>
      </c>
      <c r="AS212" s="443">
        <f t="shared" si="196"/>
        <v>9726966</v>
      </c>
      <c r="AT212" s="443">
        <f t="shared" si="196"/>
        <v>287481</v>
      </c>
      <c r="AU212" s="443">
        <f t="shared" si="196"/>
        <v>0</v>
      </c>
      <c r="AV212" s="538">
        <f t="shared" si="196"/>
        <v>43.414699999999996</v>
      </c>
      <c r="AW212" s="794">
        <f t="shared" si="196"/>
        <v>0</v>
      </c>
      <c r="AX212" s="791">
        <f t="shared" si="196"/>
        <v>0</v>
      </c>
      <c r="AY212" s="791">
        <f t="shared" si="196"/>
        <v>0</v>
      </c>
      <c r="AZ212" s="791">
        <f t="shared" si="196"/>
        <v>0</v>
      </c>
      <c r="BA212" s="791">
        <f t="shared" si="196"/>
        <v>0</v>
      </c>
      <c r="BB212" s="791">
        <f t="shared" si="196"/>
        <v>0</v>
      </c>
      <c r="BC212" s="788">
        <f t="shared" si="196"/>
        <v>0</v>
      </c>
    </row>
    <row r="213" spans="1:55" ht="14.1" customHeight="1" x14ac:dyDescent="0.2">
      <c r="A213" s="440">
        <v>49</v>
      </c>
      <c r="B213" s="452">
        <v>2473</v>
      </c>
      <c r="C213" s="453">
        <v>600080285</v>
      </c>
      <c r="D213" s="452">
        <v>65642376</v>
      </c>
      <c r="E213" s="451" t="s">
        <v>608</v>
      </c>
      <c r="F213" s="440">
        <v>3113</v>
      </c>
      <c r="G213" s="451" t="s">
        <v>278</v>
      </c>
      <c r="H213" s="436" t="s">
        <v>260</v>
      </c>
      <c r="I213" s="536">
        <v>43195236</v>
      </c>
      <c r="J213" s="14">
        <v>31819501</v>
      </c>
      <c r="K213" s="14">
        <v>125000</v>
      </c>
      <c r="L213" s="14">
        <v>10797241</v>
      </c>
      <c r="M213" s="14">
        <v>318194</v>
      </c>
      <c r="N213" s="14">
        <v>135300</v>
      </c>
      <c r="O213" s="106">
        <v>43.482199999999999</v>
      </c>
      <c r="P213" s="579">
        <f t="shared" si="138"/>
        <v>-95000</v>
      </c>
      <c r="Q213" s="434">
        <v>0</v>
      </c>
      <c r="R213" s="434">
        <v>0</v>
      </c>
      <c r="S213" s="434">
        <v>0</v>
      </c>
      <c r="T213" s="434">
        <v>0</v>
      </c>
      <c r="U213" s="434">
        <v>0</v>
      </c>
      <c r="V213" s="434">
        <v>0</v>
      </c>
      <c r="W213" s="434">
        <f t="shared" si="139"/>
        <v>-95000</v>
      </c>
      <c r="X213" s="434">
        <v>95000</v>
      </c>
      <c r="Y213" s="434">
        <v>0</v>
      </c>
      <c r="Z213" s="434">
        <v>0</v>
      </c>
      <c r="AA213" s="434">
        <f t="shared" si="140"/>
        <v>95000</v>
      </c>
      <c r="AB213" s="434">
        <f t="shared" si="141"/>
        <v>0</v>
      </c>
      <c r="AC213" s="435">
        <f t="shared" si="142"/>
        <v>0</v>
      </c>
      <c r="AD213" s="434">
        <v>0</v>
      </c>
      <c r="AE213" s="434">
        <f t="shared" si="143"/>
        <v>0</v>
      </c>
      <c r="AF213" s="435">
        <f t="shared" si="144"/>
        <v>-950</v>
      </c>
      <c r="AG213" s="434">
        <v>0</v>
      </c>
      <c r="AH213" s="905">
        <f t="shared" si="192"/>
        <v>-950</v>
      </c>
      <c r="AI213" s="870">
        <v>-0.13</v>
      </c>
      <c r="AJ213" s="433">
        <v>0</v>
      </c>
      <c r="AK213" s="433">
        <v>0</v>
      </c>
      <c r="AL213" s="433">
        <v>0</v>
      </c>
      <c r="AM213" s="433">
        <v>0</v>
      </c>
      <c r="AN213" s="433">
        <v>0</v>
      </c>
      <c r="AO213" s="535">
        <f t="shared" si="145"/>
        <v>-0.13</v>
      </c>
      <c r="AP213" s="854">
        <f>I213+AH213</f>
        <v>43194286</v>
      </c>
      <c r="AQ213" s="434">
        <f>J213+W213</f>
        <v>31724501</v>
      </c>
      <c r="AR213" s="434">
        <f t="shared" ref="AR213:AR217" si="197">K213+AA213</f>
        <v>220000</v>
      </c>
      <c r="AS213" s="434">
        <f>L213+AE213</f>
        <v>10797241</v>
      </c>
      <c r="AT213" s="434">
        <f t="shared" ref="AT213:AU217" si="198">M213+AF213</f>
        <v>317244</v>
      </c>
      <c r="AU213" s="512">
        <f t="shared" si="198"/>
        <v>135300</v>
      </c>
      <c r="AV213" s="535">
        <f>O213+AO213</f>
        <v>43.352199999999996</v>
      </c>
      <c r="AW213" s="517">
        <f t="shared" si="148"/>
        <v>135300</v>
      </c>
      <c r="AX213" s="432">
        <v>0</v>
      </c>
      <c r="AY213" s="432">
        <v>0</v>
      </c>
      <c r="AZ213" s="432">
        <v>0</v>
      </c>
      <c r="BA213" s="432">
        <v>0</v>
      </c>
      <c r="BB213" s="432">
        <v>135300</v>
      </c>
      <c r="BC213" s="985">
        <v>0</v>
      </c>
    </row>
    <row r="214" spans="1:55" ht="11.25" customHeight="1" x14ac:dyDescent="0.2">
      <c r="A214" s="440">
        <v>49</v>
      </c>
      <c r="B214" s="452">
        <v>2473</v>
      </c>
      <c r="C214" s="453">
        <v>600080285</v>
      </c>
      <c r="D214" s="452">
        <v>65642376</v>
      </c>
      <c r="E214" s="451" t="s">
        <v>608</v>
      </c>
      <c r="F214" s="440">
        <v>3113</v>
      </c>
      <c r="G214" s="451" t="s">
        <v>789</v>
      </c>
      <c r="H214" s="436" t="s">
        <v>260</v>
      </c>
      <c r="I214" s="536">
        <v>839357</v>
      </c>
      <c r="J214" s="14">
        <v>622668</v>
      </c>
      <c r="K214" s="14">
        <v>0</v>
      </c>
      <c r="L214" s="14">
        <v>210462</v>
      </c>
      <c r="M214" s="14">
        <v>6227</v>
      </c>
      <c r="N214" s="14">
        <v>0</v>
      </c>
      <c r="O214" s="106">
        <v>1</v>
      </c>
      <c r="P214" s="579">
        <f t="shared" si="138"/>
        <v>0</v>
      </c>
      <c r="Q214" s="434">
        <v>0</v>
      </c>
      <c r="R214" s="434">
        <v>0</v>
      </c>
      <c r="S214" s="434">
        <v>0</v>
      </c>
      <c r="T214" s="434">
        <v>0</v>
      </c>
      <c r="U214" s="434">
        <v>0</v>
      </c>
      <c r="V214" s="434">
        <v>0</v>
      </c>
      <c r="W214" s="434">
        <f t="shared" si="139"/>
        <v>0</v>
      </c>
      <c r="X214" s="434">
        <v>0</v>
      </c>
      <c r="Y214" s="434">
        <v>0</v>
      </c>
      <c r="Z214" s="434">
        <v>0</v>
      </c>
      <c r="AA214" s="434">
        <f t="shared" si="140"/>
        <v>0</v>
      </c>
      <c r="AB214" s="434">
        <f t="shared" si="141"/>
        <v>0</v>
      </c>
      <c r="AC214" s="435">
        <f t="shared" si="142"/>
        <v>0</v>
      </c>
      <c r="AD214" s="434">
        <v>0</v>
      </c>
      <c r="AE214" s="434">
        <f t="shared" si="143"/>
        <v>0</v>
      </c>
      <c r="AF214" s="435">
        <f t="shared" si="144"/>
        <v>0</v>
      </c>
      <c r="AG214" s="14">
        <v>0</v>
      </c>
      <c r="AH214" s="905">
        <f t="shared" si="192"/>
        <v>0</v>
      </c>
      <c r="AI214" s="870">
        <v>0</v>
      </c>
      <c r="AJ214" s="433">
        <v>0</v>
      </c>
      <c r="AK214" s="433">
        <v>0</v>
      </c>
      <c r="AL214" s="433">
        <v>0</v>
      </c>
      <c r="AM214" s="433">
        <v>0</v>
      </c>
      <c r="AN214" s="433">
        <v>0</v>
      </c>
      <c r="AO214" s="535">
        <f t="shared" si="145"/>
        <v>0</v>
      </c>
      <c r="AP214" s="854">
        <f>I214+AH214</f>
        <v>839357</v>
      </c>
      <c r="AQ214" s="434">
        <f>J214+W214</f>
        <v>622668</v>
      </c>
      <c r="AR214" s="434">
        <f t="shared" si="197"/>
        <v>0</v>
      </c>
      <c r="AS214" s="434">
        <f>L214+AE214</f>
        <v>210462</v>
      </c>
      <c r="AT214" s="434">
        <f t="shared" si="198"/>
        <v>6227</v>
      </c>
      <c r="AU214" s="512">
        <f t="shared" si="198"/>
        <v>0</v>
      </c>
      <c r="AV214" s="535">
        <f>O214+AO214</f>
        <v>1</v>
      </c>
      <c r="AW214" s="517">
        <f t="shared" si="148"/>
        <v>0</v>
      </c>
      <c r="AX214" s="432">
        <v>0</v>
      </c>
      <c r="AY214" s="432">
        <v>0</v>
      </c>
      <c r="AZ214" s="432">
        <v>0</v>
      </c>
      <c r="BA214" s="432">
        <v>0</v>
      </c>
      <c r="BB214" s="432">
        <v>0</v>
      </c>
      <c r="BC214" s="985">
        <v>0</v>
      </c>
    </row>
    <row r="215" spans="1:55" ht="14.1" customHeight="1" x14ac:dyDescent="0.2">
      <c r="A215" s="440">
        <v>49</v>
      </c>
      <c r="B215" s="452">
        <v>2473</v>
      </c>
      <c r="C215" s="453">
        <v>600080285</v>
      </c>
      <c r="D215" s="452">
        <v>65642376</v>
      </c>
      <c r="E215" s="451" t="s">
        <v>850</v>
      </c>
      <c r="F215" s="440">
        <v>3113</v>
      </c>
      <c r="G215" s="45" t="s">
        <v>828</v>
      </c>
      <c r="H215" s="55" t="s">
        <v>260</v>
      </c>
      <c r="I215" s="536">
        <v>0</v>
      </c>
      <c r="J215" s="432">
        <v>0</v>
      </c>
      <c r="K215" s="432">
        <v>0</v>
      </c>
      <c r="L215" s="14">
        <v>0</v>
      </c>
      <c r="M215" s="14">
        <v>0</v>
      </c>
      <c r="N215" s="14">
        <v>0</v>
      </c>
      <c r="O215" s="570">
        <v>0</v>
      </c>
      <c r="P215" s="579">
        <f t="shared" si="138"/>
        <v>0</v>
      </c>
      <c r="Q215" s="434">
        <v>0</v>
      </c>
      <c r="R215" s="434">
        <v>0</v>
      </c>
      <c r="S215" s="434">
        <v>0</v>
      </c>
      <c r="T215" s="434">
        <v>0</v>
      </c>
      <c r="U215" s="434">
        <v>235670</v>
      </c>
      <c r="V215" s="434">
        <v>0</v>
      </c>
      <c r="W215" s="434">
        <f t="shared" si="139"/>
        <v>235670</v>
      </c>
      <c r="X215" s="434">
        <v>0</v>
      </c>
      <c r="Y215" s="434">
        <v>0</v>
      </c>
      <c r="Z215" s="434">
        <v>0</v>
      </c>
      <c r="AA215" s="434">
        <f t="shared" si="140"/>
        <v>0</v>
      </c>
      <c r="AB215" s="434">
        <f t="shared" si="141"/>
        <v>235670</v>
      </c>
      <c r="AC215" s="435">
        <f t="shared" si="142"/>
        <v>79656</v>
      </c>
      <c r="AD215" s="434">
        <v>0</v>
      </c>
      <c r="AE215" s="434">
        <f t="shared" si="143"/>
        <v>79656</v>
      </c>
      <c r="AF215" s="435">
        <f t="shared" si="144"/>
        <v>2357</v>
      </c>
      <c r="AG215" s="14">
        <v>0</v>
      </c>
      <c r="AH215" s="905">
        <f t="shared" si="192"/>
        <v>317683</v>
      </c>
      <c r="AI215" s="870">
        <v>0</v>
      </c>
      <c r="AJ215" s="433">
        <v>0</v>
      </c>
      <c r="AK215" s="433">
        <v>0</v>
      </c>
      <c r="AL215" s="433">
        <v>0</v>
      </c>
      <c r="AM215" s="433">
        <v>0.56000000000000005</v>
      </c>
      <c r="AN215" s="433">
        <v>0</v>
      </c>
      <c r="AO215" s="535">
        <f t="shared" si="145"/>
        <v>0.56000000000000005</v>
      </c>
      <c r="AP215" s="854">
        <f>I215+AH215</f>
        <v>317683</v>
      </c>
      <c r="AQ215" s="434">
        <f>J215+W215</f>
        <v>235670</v>
      </c>
      <c r="AR215" s="434">
        <f t="shared" si="197"/>
        <v>0</v>
      </c>
      <c r="AS215" s="434">
        <f t="shared" ref="AS215" si="199">L215+AE215</f>
        <v>79656</v>
      </c>
      <c r="AT215" s="434">
        <f t="shared" si="198"/>
        <v>2357</v>
      </c>
      <c r="AU215" s="512">
        <f t="shared" si="198"/>
        <v>0</v>
      </c>
      <c r="AV215" s="535">
        <f>O215+AO215</f>
        <v>0.56000000000000005</v>
      </c>
      <c r="AW215" s="517">
        <f t="shared" si="148"/>
        <v>0</v>
      </c>
      <c r="AX215" s="432">
        <v>0</v>
      </c>
      <c r="AY215" s="432">
        <v>0</v>
      </c>
      <c r="AZ215" s="432">
        <v>0</v>
      </c>
      <c r="BA215" s="432">
        <v>0</v>
      </c>
      <c r="BB215" s="432">
        <v>0</v>
      </c>
      <c r="BC215" s="985">
        <v>0</v>
      </c>
    </row>
    <row r="216" spans="1:55" ht="14.1" customHeight="1" x14ac:dyDescent="0.2">
      <c r="A216" s="440">
        <v>49</v>
      </c>
      <c r="B216" s="452">
        <v>2473</v>
      </c>
      <c r="C216" s="453">
        <v>600080285</v>
      </c>
      <c r="D216" s="452">
        <v>65642376</v>
      </c>
      <c r="E216" s="451" t="s">
        <v>608</v>
      </c>
      <c r="F216" s="440">
        <v>3113</v>
      </c>
      <c r="G216" s="454" t="s">
        <v>276</v>
      </c>
      <c r="H216" s="436" t="s">
        <v>261</v>
      </c>
      <c r="I216" s="536">
        <v>11571970</v>
      </c>
      <c r="J216" s="432">
        <v>8584547</v>
      </c>
      <c r="K216" s="432">
        <v>0</v>
      </c>
      <c r="L216" s="14">
        <v>2901577</v>
      </c>
      <c r="M216" s="14">
        <v>85846</v>
      </c>
      <c r="N216" s="14">
        <v>0</v>
      </c>
      <c r="O216" s="570">
        <v>21.29</v>
      </c>
      <c r="P216" s="579">
        <f t="shared" si="138"/>
        <v>0</v>
      </c>
      <c r="Q216" s="434">
        <v>0</v>
      </c>
      <c r="R216" s="434">
        <v>-478246</v>
      </c>
      <c r="S216" s="434">
        <v>0</v>
      </c>
      <c r="T216" s="434">
        <v>0</v>
      </c>
      <c r="U216" s="434">
        <v>0</v>
      </c>
      <c r="V216" s="434">
        <v>0</v>
      </c>
      <c r="W216" s="434">
        <f t="shared" si="139"/>
        <v>-478246</v>
      </c>
      <c r="X216" s="434">
        <v>0</v>
      </c>
      <c r="Y216" s="434">
        <v>0</v>
      </c>
      <c r="Z216" s="434">
        <v>0</v>
      </c>
      <c r="AA216" s="434">
        <f t="shared" si="140"/>
        <v>0</v>
      </c>
      <c r="AB216" s="434">
        <f t="shared" si="141"/>
        <v>-478246</v>
      </c>
      <c r="AC216" s="435">
        <f t="shared" si="142"/>
        <v>-161647</v>
      </c>
      <c r="AD216" s="434">
        <v>0</v>
      </c>
      <c r="AE216" s="434">
        <f t="shared" si="143"/>
        <v>-161647</v>
      </c>
      <c r="AF216" s="435">
        <f t="shared" si="144"/>
        <v>-4782</v>
      </c>
      <c r="AG216" s="14">
        <v>0</v>
      </c>
      <c r="AH216" s="905">
        <f t="shared" si="192"/>
        <v>-644675</v>
      </c>
      <c r="AI216" s="870">
        <v>0</v>
      </c>
      <c r="AJ216" s="433">
        <v>-1.26</v>
      </c>
      <c r="AK216" s="433">
        <v>0</v>
      </c>
      <c r="AL216" s="433">
        <v>0</v>
      </c>
      <c r="AM216" s="433">
        <v>0</v>
      </c>
      <c r="AN216" s="433">
        <v>0</v>
      </c>
      <c r="AO216" s="535">
        <f t="shared" si="145"/>
        <v>-1.26</v>
      </c>
      <c r="AP216" s="854">
        <f>I216+AH216</f>
        <v>10927295</v>
      </c>
      <c r="AQ216" s="434">
        <f>J216+W216</f>
        <v>8106301</v>
      </c>
      <c r="AR216" s="434">
        <f t="shared" si="197"/>
        <v>0</v>
      </c>
      <c r="AS216" s="434">
        <f>L216+AE216</f>
        <v>2739930</v>
      </c>
      <c r="AT216" s="434">
        <f t="shared" si="198"/>
        <v>81064</v>
      </c>
      <c r="AU216" s="512">
        <f t="shared" si="198"/>
        <v>0</v>
      </c>
      <c r="AV216" s="535">
        <f>O216+AO216</f>
        <v>20.029999999999998</v>
      </c>
      <c r="AW216" s="517">
        <f t="shared" si="148"/>
        <v>0</v>
      </c>
      <c r="AX216" s="432">
        <v>0</v>
      </c>
      <c r="AY216" s="432">
        <v>0</v>
      </c>
      <c r="AZ216" s="432">
        <v>0</v>
      </c>
      <c r="BA216" s="432">
        <v>0</v>
      </c>
      <c r="BB216" s="432">
        <v>0</v>
      </c>
      <c r="BC216" s="985">
        <v>0</v>
      </c>
    </row>
    <row r="217" spans="1:55" ht="14.1" customHeight="1" x14ac:dyDescent="0.2">
      <c r="A217" s="440">
        <v>49</v>
      </c>
      <c r="B217" s="452">
        <v>2473</v>
      </c>
      <c r="C217" s="453">
        <v>600080285</v>
      </c>
      <c r="D217" s="452">
        <v>65642376</v>
      </c>
      <c r="E217" s="451" t="s">
        <v>608</v>
      </c>
      <c r="F217" s="440">
        <v>3143</v>
      </c>
      <c r="G217" s="454" t="s">
        <v>784</v>
      </c>
      <c r="H217" s="436" t="s">
        <v>260</v>
      </c>
      <c r="I217" s="536">
        <v>5316584</v>
      </c>
      <c r="J217" s="14">
        <v>3944053</v>
      </c>
      <c r="K217" s="14">
        <v>0</v>
      </c>
      <c r="L217" s="14">
        <v>1333090</v>
      </c>
      <c r="M217" s="14">
        <v>39441</v>
      </c>
      <c r="N217" s="14">
        <v>0</v>
      </c>
      <c r="O217" s="106">
        <v>7.6196999999999999</v>
      </c>
      <c r="P217" s="579">
        <f t="shared" si="138"/>
        <v>0</v>
      </c>
      <c r="Q217" s="434">
        <v>0</v>
      </c>
      <c r="R217" s="434">
        <v>0</v>
      </c>
      <c r="S217" s="434">
        <v>0</v>
      </c>
      <c r="T217" s="434">
        <v>0</v>
      </c>
      <c r="U217" s="434">
        <v>0</v>
      </c>
      <c r="V217" s="434">
        <v>0</v>
      </c>
      <c r="W217" s="434">
        <f t="shared" si="139"/>
        <v>0</v>
      </c>
      <c r="X217" s="434">
        <v>0</v>
      </c>
      <c r="Y217" s="434">
        <v>0</v>
      </c>
      <c r="Z217" s="434">
        <v>0</v>
      </c>
      <c r="AA217" s="434">
        <f t="shared" si="140"/>
        <v>0</v>
      </c>
      <c r="AB217" s="434">
        <f t="shared" si="141"/>
        <v>0</v>
      </c>
      <c r="AC217" s="435">
        <f t="shared" si="142"/>
        <v>0</v>
      </c>
      <c r="AD217" s="434">
        <v>0</v>
      </c>
      <c r="AE217" s="434">
        <f t="shared" si="143"/>
        <v>0</v>
      </c>
      <c r="AF217" s="435">
        <f t="shared" si="144"/>
        <v>0</v>
      </c>
      <c r="AG217" s="14">
        <v>0</v>
      </c>
      <c r="AH217" s="905">
        <f t="shared" si="192"/>
        <v>0</v>
      </c>
      <c r="AI217" s="870">
        <v>0</v>
      </c>
      <c r="AJ217" s="433">
        <v>0</v>
      </c>
      <c r="AK217" s="433">
        <v>0</v>
      </c>
      <c r="AL217" s="433">
        <v>0</v>
      </c>
      <c r="AM217" s="433">
        <v>0</v>
      </c>
      <c r="AN217" s="433">
        <v>0</v>
      </c>
      <c r="AO217" s="535">
        <f t="shared" si="145"/>
        <v>0</v>
      </c>
      <c r="AP217" s="854">
        <f>I217+AH217</f>
        <v>5316584</v>
      </c>
      <c r="AQ217" s="434">
        <f>J217+W217</f>
        <v>3944053</v>
      </c>
      <c r="AR217" s="434">
        <f t="shared" si="197"/>
        <v>0</v>
      </c>
      <c r="AS217" s="434">
        <f>L217+AE217</f>
        <v>1333090</v>
      </c>
      <c r="AT217" s="434">
        <f t="shared" si="198"/>
        <v>39441</v>
      </c>
      <c r="AU217" s="512">
        <f t="shared" si="198"/>
        <v>0</v>
      </c>
      <c r="AV217" s="535">
        <f>O217+AO217</f>
        <v>7.6196999999999999</v>
      </c>
      <c r="AW217" s="517">
        <f t="shared" si="148"/>
        <v>0</v>
      </c>
      <c r="AX217" s="432">
        <v>0</v>
      </c>
      <c r="AY217" s="432">
        <v>0</v>
      </c>
      <c r="AZ217" s="432">
        <v>0</v>
      </c>
      <c r="BA217" s="432">
        <v>0</v>
      </c>
      <c r="BB217" s="432">
        <v>0</v>
      </c>
      <c r="BC217" s="985">
        <v>0</v>
      </c>
    </row>
    <row r="218" spans="1:55" ht="14.1" customHeight="1" x14ac:dyDescent="0.2">
      <c r="A218" s="450">
        <v>49</v>
      </c>
      <c r="B218" s="448">
        <v>2473</v>
      </c>
      <c r="C218" s="449">
        <v>600080285</v>
      </c>
      <c r="D218" s="448">
        <v>65642376</v>
      </c>
      <c r="E218" s="446" t="s">
        <v>609</v>
      </c>
      <c r="F218" s="450"/>
      <c r="G218" s="446"/>
      <c r="H218" s="445"/>
      <c r="I218" s="537">
        <v>60923147</v>
      </c>
      <c r="J218" s="444">
        <v>44970769</v>
      </c>
      <c r="K218" s="444">
        <v>125000</v>
      </c>
      <c r="L218" s="444">
        <v>15242370</v>
      </c>
      <c r="M218" s="444">
        <v>449708</v>
      </c>
      <c r="N218" s="444">
        <v>135300</v>
      </c>
      <c r="O218" s="642">
        <v>73.391899999999993</v>
      </c>
      <c r="P218" s="537">
        <f t="shared" ref="P218:BC218" si="200">SUM(P213:P217)</f>
        <v>-95000</v>
      </c>
      <c r="Q218" s="443">
        <f t="shared" si="200"/>
        <v>0</v>
      </c>
      <c r="R218" s="443">
        <f t="shared" si="200"/>
        <v>-478246</v>
      </c>
      <c r="S218" s="443">
        <f t="shared" si="200"/>
        <v>0</v>
      </c>
      <c r="T218" s="443">
        <f t="shared" si="200"/>
        <v>0</v>
      </c>
      <c r="U218" s="443">
        <f t="shared" si="200"/>
        <v>235670</v>
      </c>
      <c r="V218" s="443">
        <f t="shared" si="200"/>
        <v>0</v>
      </c>
      <c r="W218" s="443">
        <f t="shared" si="200"/>
        <v>-337576</v>
      </c>
      <c r="X218" s="443">
        <f t="shared" si="200"/>
        <v>95000</v>
      </c>
      <c r="Y218" s="443">
        <f t="shared" si="200"/>
        <v>0</v>
      </c>
      <c r="Z218" s="443">
        <f t="shared" si="200"/>
        <v>0</v>
      </c>
      <c r="AA218" s="443">
        <f t="shared" si="200"/>
        <v>95000</v>
      </c>
      <c r="AB218" s="443">
        <f t="shared" si="200"/>
        <v>-242576</v>
      </c>
      <c r="AC218" s="443">
        <f t="shared" si="200"/>
        <v>-81991</v>
      </c>
      <c r="AD218" s="443">
        <f t="shared" si="200"/>
        <v>0</v>
      </c>
      <c r="AE218" s="443">
        <f t="shared" si="200"/>
        <v>-81991</v>
      </c>
      <c r="AF218" s="443">
        <f t="shared" si="200"/>
        <v>-3375</v>
      </c>
      <c r="AG218" s="443">
        <f t="shared" si="200"/>
        <v>0</v>
      </c>
      <c r="AH218" s="948">
        <f t="shared" si="200"/>
        <v>-327942</v>
      </c>
      <c r="AI218" s="944">
        <f t="shared" si="200"/>
        <v>-0.13</v>
      </c>
      <c r="AJ218" s="695">
        <f t="shared" si="200"/>
        <v>-1.26</v>
      </c>
      <c r="AK218" s="695">
        <f t="shared" si="200"/>
        <v>0</v>
      </c>
      <c r="AL218" s="695">
        <f t="shared" si="200"/>
        <v>0</v>
      </c>
      <c r="AM218" s="695">
        <f t="shared" si="200"/>
        <v>0.56000000000000005</v>
      </c>
      <c r="AN218" s="695">
        <f t="shared" si="200"/>
        <v>0</v>
      </c>
      <c r="AO218" s="538">
        <f t="shared" si="200"/>
        <v>-0.83</v>
      </c>
      <c r="AP218" s="444">
        <f t="shared" si="200"/>
        <v>60595205</v>
      </c>
      <c r="AQ218" s="443">
        <f t="shared" si="200"/>
        <v>44633193</v>
      </c>
      <c r="AR218" s="490">
        <f t="shared" si="200"/>
        <v>220000</v>
      </c>
      <c r="AS218" s="443">
        <f t="shared" si="200"/>
        <v>15160379</v>
      </c>
      <c r="AT218" s="443">
        <f t="shared" si="200"/>
        <v>446333</v>
      </c>
      <c r="AU218" s="443">
        <f t="shared" si="200"/>
        <v>135300</v>
      </c>
      <c r="AV218" s="538">
        <f t="shared" si="200"/>
        <v>72.561899999999994</v>
      </c>
      <c r="AW218" s="794">
        <f t="shared" si="200"/>
        <v>135300</v>
      </c>
      <c r="AX218" s="791">
        <f t="shared" si="200"/>
        <v>0</v>
      </c>
      <c r="AY218" s="791">
        <f t="shared" si="200"/>
        <v>0</v>
      </c>
      <c r="AZ218" s="791">
        <f t="shared" si="200"/>
        <v>0</v>
      </c>
      <c r="BA218" s="791">
        <f t="shared" si="200"/>
        <v>0</v>
      </c>
      <c r="BB218" s="791">
        <f t="shared" si="200"/>
        <v>135300</v>
      </c>
      <c r="BC218" s="788">
        <f t="shared" si="200"/>
        <v>0</v>
      </c>
    </row>
    <row r="219" spans="1:55" ht="14.1" customHeight="1" x14ac:dyDescent="0.2">
      <c r="A219" s="440">
        <v>50</v>
      </c>
      <c r="B219" s="452">
        <v>2490</v>
      </c>
      <c r="C219" s="453">
        <v>600080005</v>
      </c>
      <c r="D219" s="452">
        <v>46746757</v>
      </c>
      <c r="E219" s="451" t="s">
        <v>610</v>
      </c>
      <c r="F219" s="440">
        <v>3113</v>
      </c>
      <c r="G219" s="451" t="s">
        <v>278</v>
      </c>
      <c r="H219" s="436" t="s">
        <v>260</v>
      </c>
      <c r="I219" s="536">
        <v>25972228</v>
      </c>
      <c r="J219" s="14">
        <v>19114918</v>
      </c>
      <c r="K219" s="14">
        <v>40000</v>
      </c>
      <c r="L219" s="14">
        <v>6474362</v>
      </c>
      <c r="M219" s="14">
        <v>191148</v>
      </c>
      <c r="N219" s="14">
        <v>151800</v>
      </c>
      <c r="O219" s="106">
        <v>26.401</v>
      </c>
      <c r="P219" s="579">
        <f t="shared" si="138"/>
        <v>0</v>
      </c>
      <c r="Q219" s="434">
        <v>0</v>
      </c>
      <c r="R219" s="434">
        <v>0</v>
      </c>
      <c r="S219" s="434">
        <v>0</v>
      </c>
      <c r="T219" s="434">
        <v>0</v>
      </c>
      <c r="U219" s="434">
        <v>0</v>
      </c>
      <c r="V219" s="434">
        <v>0</v>
      </c>
      <c r="W219" s="434">
        <f t="shared" si="139"/>
        <v>0</v>
      </c>
      <c r="X219" s="434">
        <v>0</v>
      </c>
      <c r="Y219" s="434">
        <v>0</v>
      </c>
      <c r="Z219" s="434">
        <v>0</v>
      </c>
      <c r="AA219" s="434">
        <f t="shared" si="140"/>
        <v>0</v>
      </c>
      <c r="AB219" s="434">
        <f t="shared" si="141"/>
        <v>0</v>
      </c>
      <c r="AC219" s="435">
        <f t="shared" si="142"/>
        <v>0</v>
      </c>
      <c r="AD219" s="434">
        <v>0</v>
      </c>
      <c r="AE219" s="434">
        <f t="shared" si="143"/>
        <v>0</v>
      </c>
      <c r="AF219" s="435">
        <f>ROUND(W219*1%,0)</f>
        <v>0</v>
      </c>
      <c r="AG219" s="434">
        <v>0</v>
      </c>
      <c r="AH219" s="905">
        <f t="shared" si="192"/>
        <v>0</v>
      </c>
      <c r="AI219" s="870">
        <v>0</v>
      </c>
      <c r="AJ219" s="433">
        <v>0</v>
      </c>
      <c r="AK219" s="433">
        <v>0</v>
      </c>
      <c r="AL219" s="433">
        <v>0</v>
      </c>
      <c r="AM219" s="433">
        <v>0</v>
      </c>
      <c r="AN219" s="433">
        <v>0</v>
      </c>
      <c r="AO219" s="535">
        <f t="shared" si="145"/>
        <v>0</v>
      </c>
      <c r="AP219" s="854">
        <f t="shared" ref="AP219:AP224" si="201">I219+AH219</f>
        <v>25972228</v>
      </c>
      <c r="AQ219" s="434">
        <f t="shared" ref="AQ219:AQ224" si="202">J219+W219</f>
        <v>19114918</v>
      </c>
      <c r="AR219" s="434">
        <f t="shared" ref="AR219:AR224" si="203">K219+AA219</f>
        <v>40000</v>
      </c>
      <c r="AS219" s="434">
        <f>L219+AE219</f>
        <v>6474362</v>
      </c>
      <c r="AT219" s="434">
        <f t="shared" ref="AT219:AU224" si="204">M219+AF219</f>
        <v>191148</v>
      </c>
      <c r="AU219" s="512">
        <f t="shared" si="204"/>
        <v>151800</v>
      </c>
      <c r="AV219" s="535">
        <f t="shared" ref="AV219:AV224" si="205">O219+AO219</f>
        <v>26.401</v>
      </c>
      <c r="AW219" s="517">
        <f t="shared" si="148"/>
        <v>349807</v>
      </c>
      <c r="AX219" s="432">
        <v>146890</v>
      </c>
      <c r="AY219" s="432">
        <v>0</v>
      </c>
      <c r="AZ219" s="432">
        <v>49649</v>
      </c>
      <c r="BA219" s="432">
        <v>1468</v>
      </c>
      <c r="BB219" s="432">
        <v>151800</v>
      </c>
      <c r="BC219" s="985">
        <v>0.27</v>
      </c>
    </row>
    <row r="220" spans="1:55" ht="14.1" customHeight="1" x14ac:dyDescent="0.2">
      <c r="A220" s="440">
        <v>50</v>
      </c>
      <c r="B220" s="452">
        <v>2490</v>
      </c>
      <c r="C220" s="453">
        <v>600080005</v>
      </c>
      <c r="D220" s="452">
        <v>46746757</v>
      </c>
      <c r="E220" s="451" t="s">
        <v>610</v>
      </c>
      <c r="F220" s="440">
        <v>3113</v>
      </c>
      <c r="G220" s="28" t="s">
        <v>277</v>
      </c>
      <c r="H220" s="436" t="s">
        <v>260</v>
      </c>
      <c r="I220" s="536">
        <v>0</v>
      </c>
      <c r="J220" s="432">
        <v>0</v>
      </c>
      <c r="K220" s="432">
        <v>0</v>
      </c>
      <c r="L220" s="14">
        <v>0</v>
      </c>
      <c r="M220" s="14">
        <v>0</v>
      </c>
      <c r="N220" s="14">
        <v>0</v>
      </c>
      <c r="O220" s="570">
        <v>0</v>
      </c>
      <c r="P220" s="579">
        <f t="shared" si="138"/>
        <v>0</v>
      </c>
      <c r="Q220" s="434">
        <v>0</v>
      </c>
      <c r="R220" s="434">
        <v>0</v>
      </c>
      <c r="S220" s="434">
        <v>0</v>
      </c>
      <c r="T220" s="434">
        <v>0</v>
      </c>
      <c r="U220" s="434">
        <v>0</v>
      </c>
      <c r="V220" s="434">
        <v>0</v>
      </c>
      <c r="W220" s="434">
        <f t="shared" si="139"/>
        <v>0</v>
      </c>
      <c r="X220" s="434">
        <v>0</v>
      </c>
      <c r="Y220" s="434">
        <v>0</v>
      </c>
      <c r="Z220" s="434">
        <v>0</v>
      </c>
      <c r="AA220" s="434">
        <f t="shared" si="140"/>
        <v>0</v>
      </c>
      <c r="AB220" s="434">
        <f t="shared" si="141"/>
        <v>0</v>
      </c>
      <c r="AC220" s="435">
        <f t="shared" si="142"/>
        <v>0</v>
      </c>
      <c r="AD220" s="434">
        <v>0</v>
      </c>
      <c r="AE220" s="434">
        <f t="shared" si="143"/>
        <v>0</v>
      </c>
      <c r="AF220" s="435">
        <f t="shared" ref="AF220" si="206">ROUND(W220*1%,0)</f>
        <v>0</v>
      </c>
      <c r="AG220" s="14">
        <v>0</v>
      </c>
      <c r="AH220" s="905">
        <f t="shared" si="192"/>
        <v>0</v>
      </c>
      <c r="AI220" s="870">
        <v>0</v>
      </c>
      <c r="AJ220" s="433">
        <v>0</v>
      </c>
      <c r="AK220" s="433">
        <v>0</v>
      </c>
      <c r="AL220" s="433">
        <v>0</v>
      </c>
      <c r="AM220" s="433">
        <v>0</v>
      </c>
      <c r="AN220" s="433">
        <v>0</v>
      </c>
      <c r="AO220" s="535">
        <f t="shared" si="145"/>
        <v>0</v>
      </c>
      <c r="AP220" s="854">
        <f t="shared" si="201"/>
        <v>0</v>
      </c>
      <c r="AQ220" s="434">
        <f t="shared" si="202"/>
        <v>0</v>
      </c>
      <c r="AR220" s="434">
        <f t="shared" si="203"/>
        <v>0</v>
      </c>
      <c r="AS220" s="434">
        <f t="shared" ref="AS220" si="207">L220+AE220</f>
        <v>0</v>
      </c>
      <c r="AT220" s="434">
        <f t="shared" si="204"/>
        <v>0</v>
      </c>
      <c r="AU220" s="512">
        <f t="shared" si="204"/>
        <v>0</v>
      </c>
      <c r="AV220" s="535">
        <f t="shared" si="205"/>
        <v>0</v>
      </c>
      <c r="AW220" s="517">
        <f t="shared" si="148"/>
        <v>0</v>
      </c>
      <c r="AX220" s="432">
        <v>0</v>
      </c>
      <c r="AY220" s="432">
        <v>0</v>
      </c>
      <c r="AZ220" s="432">
        <v>0</v>
      </c>
      <c r="BA220" s="432">
        <v>0</v>
      </c>
      <c r="BB220" s="432">
        <v>0</v>
      </c>
      <c r="BC220" s="985">
        <v>0</v>
      </c>
    </row>
    <row r="221" spans="1:55" ht="14.1" customHeight="1" x14ac:dyDescent="0.2">
      <c r="A221" s="440">
        <v>50</v>
      </c>
      <c r="B221" s="452">
        <v>2490</v>
      </c>
      <c r="C221" s="453">
        <v>600080005</v>
      </c>
      <c r="D221" s="452">
        <v>46746757</v>
      </c>
      <c r="E221" s="451" t="s">
        <v>610</v>
      </c>
      <c r="F221" s="440">
        <v>3113</v>
      </c>
      <c r="G221" s="451" t="s">
        <v>789</v>
      </c>
      <c r="H221" s="436" t="s">
        <v>260</v>
      </c>
      <c r="I221" s="536">
        <v>588075</v>
      </c>
      <c r="J221" s="14">
        <v>436257</v>
      </c>
      <c r="K221" s="14">
        <v>0</v>
      </c>
      <c r="L221" s="14">
        <v>147455</v>
      </c>
      <c r="M221" s="14">
        <v>4363</v>
      </c>
      <c r="N221" s="14">
        <v>0</v>
      </c>
      <c r="O221" s="106">
        <v>0.77270000000000005</v>
      </c>
      <c r="P221" s="579">
        <f t="shared" si="138"/>
        <v>0</v>
      </c>
      <c r="Q221" s="434">
        <v>0</v>
      </c>
      <c r="R221" s="434">
        <v>0</v>
      </c>
      <c r="S221" s="434">
        <v>0</v>
      </c>
      <c r="T221" s="434">
        <v>0</v>
      </c>
      <c r="U221" s="434">
        <v>0</v>
      </c>
      <c r="V221" s="434">
        <v>0</v>
      </c>
      <c r="W221" s="434">
        <f t="shared" si="139"/>
        <v>0</v>
      </c>
      <c r="X221" s="434">
        <v>0</v>
      </c>
      <c r="Y221" s="434">
        <v>0</v>
      </c>
      <c r="Z221" s="434">
        <v>0</v>
      </c>
      <c r="AA221" s="434">
        <f t="shared" si="140"/>
        <v>0</v>
      </c>
      <c r="AB221" s="434">
        <f t="shared" si="141"/>
        <v>0</v>
      </c>
      <c r="AC221" s="435">
        <f t="shared" si="142"/>
        <v>0</v>
      </c>
      <c r="AD221" s="434">
        <v>0</v>
      </c>
      <c r="AE221" s="434">
        <f t="shared" si="143"/>
        <v>0</v>
      </c>
      <c r="AF221" s="435">
        <f t="shared" si="144"/>
        <v>0</v>
      </c>
      <c r="AG221" s="14">
        <v>0</v>
      </c>
      <c r="AH221" s="905">
        <f t="shared" si="192"/>
        <v>0</v>
      </c>
      <c r="AI221" s="870">
        <v>0</v>
      </c>
      <c r="AJ221" s="433">
        <v>0</v>
      </c>
      <c r="AK221" s="433">
        <v>0</v>
      </c>
      <c r="AL221" s="433">
        <v>0</v>
      </c>
      <c r="AM221" s="433">
        <v>0</v>
      </c>
      <c r="AN221" s="433">
        <v>0</v>
      </c>
      <c r="AO221" s="535">
        <f t="shared" si="145"/>
        <v>0</v>
      </c>
      <c r="AP221" s="854">
        <f t="shared" si="201"/>
        <v>588075</v>
      </c>
      <c r="AQ221" s="434">
        <f t="shared" si="202"/>
        <v>436257</v>
      </c>
      <c r="AR221" s="434">
        <f t="shared" si="203"/>
        <v>0</v>
      </c>
      <c r="AS221" s="434">
        <f>L221+AE221</f>
        <v>147455</v>
      </c>
      <c r="AT221" s="434">
        <f t="shared" si="204"/>
        <v>4363</v>
      </c>
      <c r="AU221" s="512">
        <f t="shared" si="204"/>
        <v>0</v>
      </c>
      <c r="AV221" s="535">
        <f t="shared" si="205"/>
        <v>0.77270000000000005</v>
      </c>
      <c r="AW221" s="517">
        <f t="shared" si="148"/>
        <v>0</v>
      </c>
      <c r="AX221" s="432">
        <v>0</v>
      </c>
      <c r="AY221" s="432">
        <v>0</v>
      </c>
      <c r="AZ221" s="432">
        <v>0</v>
      </c>
      <c r="BA221" s="432">
        <v>0</v>
      </c>
      <c r="BB221" s="432">
        <v>0</v>
      </c>
      <c r="BC221" s="985">
        <v>0</v>
      </c>
    </row>
    <row r="222" spans="1:55" ht="14.1" customHeight="1" x14ac:dyDescent="0.2">
      <c r="A222" s="440">
        <v>50</v>
      </c>
      <c r="B222" s="452">
        <v>2490</v>
      </c>
      <c r="C222" s="453">
        <v>600080005</v>
      </c>
      <c r="D222" s="452">
        <v>46746757</v>
      </c>
      <c r="E222" s="451" t="s">
        <v>851</v>
      </c>
      <c r="F222" s="440">
        <v>3113</v>
      </c>
      <c r="G222" s="45" t="s">
        <v>828</v>
      </c>
      <c r="H222" s="55" t="s">
        <v>260</v>
      </c>
      <c r="I222" s="536">
        <v>0</v>
      </c>
      <c r="J222" s="432">
        <v>0</v>
      </c>
      <c r="K222" s="432">
        <v>0</v>
      </c>
      <c r="L222" s="14">
        <v>0</v>
      </c>
      <c r="M222" s="14">
        <v>0</v>
      </c>
      <c r="N222" s="14">
        <v>0</v>
      </c>
      <c r="O222" s="570">
        <v>0</v>
      </c>
      <c r="P222" s="579">
        <f t="shared" si="138"/>
        <v>0</v>
      </c>
      <c r="Q222" s="434">
        <v>0</v>
      </c>
      <c r="R222" s="434">
        <v>0</v>
      </c>
      <c r="S222" s="434">
        <v>0</v>
      </c>
      <c r="T222" s="434">
        <v>0</v>
      </c>
      <c r="U222" s="434">
        <v>157114</v>
      </c>
      <c r="V222" s="434">
        <v>0</v>
      </c>
      <c r="W222" s="434">
        <f t="shared" si="139"/>
        <v>157114</v>
      </c>
      <c r="X222" s="434">
        <v>0</v>
      </c>
      <c r="Y222" s="434">
        <v>0</v>
      </c>
      <c r="Z222" s="434">
        <v>0</v>
      </c>
      <c r="AA222" s="434">
        <f t="shared" si="140"/>
        <v>0</v>
      </c>
      <c r="AB222" s="434">
        <f t="shared" si="141"/>
        <v>157114</v>
      </c>
      <c r="AC222" s="435">
        <f t="shared" si="142"/>
        <v>53105</v>
      </c>
      <c r="AD222" s="434">
        <v>0</v>
      </c>
      <c r="AE222" s="434">
        <f t="shared" si="143"/>
        <v>53105</v>
      </c>
      <c r="AF222" s="435">
        <f t="shared" si="144"/>
        <v>1571</v>
      </c>
      <c r="AG222" s="14">
        <v>0</v>
      </c>
      <c r="AH222" s="905">
        <f t="shared" si="192"/>
        <v>211790</v>
      </c>
      <c r="AI222" s="870">
        <v>0</v>
      </c>
      <c r="AJ222" s="433">
        <v>0</v>
      </c>
      <c r="AK222" s="433">
        <v>0</v>
      </c>
      <c r="AL222" s="433">
        <v>0</v>
      </c>
      <c r="AM222" s="433">
        <v>0.37</v>
      </c>
      <c r="AN222" s="433">
        <v>0</v>
      </c>
      <c r="AO222" s="535">
        <f t="shared" si="145"/>
        <v>0.37</v>
      </c>
      <c r="AP222" s="854">
        <f t="shared" si="201"/>
        <v>211790</v>
      </c>
      <c r="AQ222" s="434">
        <f t="shared" si="202"/>
        <v>157114</v>
      </c>
      <c r="AR222" s="434">
        <f t="shared" si="203"/>
        <v>0</v>
      </c>
      <c r="AS222" s="434">
        <f t="shared" ref="AS222" si="208">L222+AE222</f>
        <v>53105</v>
      </c>
      <c r="AT222" s="434">
        <f t="shared" si="204"/>
        <v>1571</v>
      </c>
      <c r="AU222" s="512">
        <f t="shared" si="204"/>
        <v>0</v>
      </c>
      <c r="AV222" s="535">
        <f t="shared" si="205"/>
        <v>0.37</v>
      </c>
      <c r="AW222" s="517">
        <f t="shared" si="148"/>
        <v>0</v>
      </c>
      <c r="AX222" s="432">
        <v>0</v>
      </c>
      <c r="AY222" s="432">
        <v>0</v>
      </c>
      <c r="AZ222" s="432">
        <v>0</v>
      </c>
      <c r="BA222" s="432">
        <v>0</v>
      </c>
      <c r="BB222" s="432">
        <v>0</v>
      </c>
      <c r="BC222" s="985">
        <v>0</v>
      </c>
    </row>
    <row r="223" spans="1:55" ht="14.1" customHeight="1" x14ac:dyDescent="0.2">
      <c r="A223" s="440">
        <v>50</v>
      </c>
      <c r="B223" s="452">
        <v>2490</v>
      </c>
      <c r="C223" s="453">
        <v>600080005</v>
      </c>
      <c r="D223" s="452">
        <v>46746757</v>
      </c>
      <c r="E223" s="451" t="s">
        <v>610</v>
      </c>
      <c r="F223" s="440">
        <v>3113</v>
      </c>
      <c r="G223" s="454" t="s">
        <v>276</v>
      </c>
      <c r="H223" s="436" t="s">
        <v>261</v>
      </c>
      <c r="I223" s="536">
        <v>3382916</v>
      </c>
      <c r="J223" s="432">
        <v>2509581</v>
      </c>
      <c r="K223" s="432">
        <v>0</v>
      </c>
      <c r="L223" s="14">
        <v>848239</v>
      </c>
      <c r="M223" s="14">
        <v>25096</v>
      </c>
      <c r="N223" s="14">
        <v>0</v>
      </c>
      <c r="O223" s="570">
        <v>6.03</v>
      </c>
      <c r="P223" s="579">
        <f t="shared" si="138"/>
        <v>0</v>
      </c>
      <c r="Q223" s="434">
        <v>0</v>
      </c>
      <c r="R223" s="434">
        <v>66142</v>
      </c>
      <c r="S223" s="434">
        <v>0</v>
      </c>
      <c r="T223" s="434">
        <v>0</v>
      </c>
      <c r="U223" s="434">
        <v>0</v>
      </c>
      <c r="V223" s="434">
        <v>0</v>
      </c>
      <c r="W223" s="434">
        <f t="shared" si="139"/>
        <v>66142</v>
      </c>
      <c r="X223" s="434">
        <v>0</v>
      </c>
      <c r="Y223" s="434">
        <v>0</v>
      </c>
      <c r="Z223" s="434">
        <v>0</v>
      </c>
      <c r="AA223" s="434">
        <f t="shared" si="140"/>
        <v>0</v>
      </c>
      <c r="AB223" s="434">
        <f t="shared" si="141"/>
        <v>66142</v>
      </c>
      <c r="AC223" s="435">
        <f t="shared" si="142"/>
        <v>22356</v>
      </c>
      <c r="AD223" s="434">
        <v>0</v>
      </c>
      <c r="AE223" s="434">
        <f t="shared" si="143"/>
        <v>22356</v>
      </c>
      <c r="AF223" s="435">
        <f t="shared" si="144"/>
        <v>661</v>
      </c>
      <c r="AG223" s="14">
        <v>0</v>
      </c>
      <c r="AH223" s="905">
        <f t="shared" si="192"/>
        <v>89159</v>
      </c>
      <c r="AI223" s="870">
        <v>0</v>
      </c>
      <c r="AJ223" s="433">
        <v>0.16</v>
      </c>
      <c r="AK223" s="433">
        <v>0</v>
      </c>
      <c r="AL223" s="433">
        <v>0</v>
      </c>
      <c r="AM223" s="433">
        <v>0</v>
      </c>
      <c r="AN223" s="433">
        <v>0</v>
      </c>
      <c r="AO223" s="535">
        <f t="shared" si="145"/>
        <v>0.16</v>
      </c>
      <c r="AP223" s="854">
        <f t="shared" si="201"/>
        <v>3472075</v>
      </c>
      <c r="AQ223" s="434">
        <f t="shared" si="202"/>
        <v>2575723</v>
      </c>
      <c r="AR223" s="434">
        <f t="shared" si="203"/>
        <v>0</v>
      </c>
      <c r="AS223" s="434">
        <f>L223+AE223</f>
        <v>870595</v>
      </c>
      <c r="AT223" s="434">
        <f t="shared" si="204"/>
        <v>25757</v>
      </c>
      <c r="AU223" s="512">
        <f t="shared" si="204"/>
        <v>0</v>
      </c>
      <c r="AV223" s="535">
        <f t="shared" si="205"/>
        <v>6.19</v>
      </c>
      <c r="AW223" s="517">
        <f t="shared" si="148"/>
        <v>0</v>
      </c>
      <c r="AX223" s="432">
        <v>0</v>
      </c>
      <c r="AY223" s="432">
        <v>0</v>
      </c>
      <c r="AZ223" s="432">
        <v>0</v>
      </c>
      <c r="BA223" s="432">
        <v>0</v>
      </c>
      <c r="BB223" s="432">
        <v>0</v>
      </c>
      <c r="BC223" s="985">
        <v>0</v>
      </c>
    </row>
    <row r="224" spans="1:55" ht="14.1" customHeight="1" x14ac:dyDescent="0.2">
      <c r="A224" s="440">
        <v>50</v>
      </c>
      <c r="B224" s="452">
        <v>2490</v>
      </c>
      <c r="C224" s="453">
        <v>600080005</v>
      </c>
      <c r="D224" s="452">
        <v>46746757</v>
      </c>
      <c r="E224" s="451" t="s">
        <v>610</v>
      </c>
      <c r="F224" s="440">
        <v>3143</v>
      </c>
      <c r="G224" s="454" t="s">
        <v>785</v>
      </c>
      <c r="H224" s="436" t="s">
        <v>260</v>
      </c>
      <c r="I224" s="536">
        <v>3088709</v>
      </c>
      <c r="J224" s="14">
        <v>2291327</v>
      </c>
      <c r="K224" s="14">
        <v>0</v>
      </c>
      <c r="L224" s="14">
        <v>774469</v>
      </c>
      <c r="M224" s="14">
        <v>22913</v>
      </c>
      <c r="N224" s="14">
        <v>0</v>
      </c>
      <c r="O224" s="106">
        <v>4.3</v>
      </c>
      <c r="P224" s="579">
        <f t="shared" si="138"/>
        <v>0</v>
      </c>
      <c r="Q224" s="434">
        <v>0</v>
      </c>
      <c r="R224" s="434">
        <v>0</v>
      </c>
      <c r="S224" s="434">
        <v>0</v>
      </c>
      <c r="T224" s="434">
        <v>0</v>
      </c>
      <c r="U224" s="434">
        <v>0</v>
      </c>
      <c r="V224" s="434">
        <v>0</v>
      </c>
      <c r="W224" s="434">
        <f t="shared" si="139"/>
        <v>0</v>
      </c>
      <c r="X224" s="434">
        <v>0</v>
      </c>
      <c r="Y224" s="434">
        <v>0</v>
      </c>
      <c r="Z224" s="434">
        <v>0</v>
      </c>
      <c r="AA224" s="434">
        <f t="shared" si="140"/>
        <v>0</v>
      </c>
      <c r="AB224" s="434">
        <f t="shared" si="141"/>
        <v>0</v>
      </c>
      <c r="AC224" s="435">
        <f t="shared" si="142"/>
        <v>0</v>
      </c>
      <c r="AD224" s="434">
        <v>0</v>
      </c>
      <c r="AE224" s="434">
        <f t="shared" si="143"/>
        <v>0</v>
      </c>
      <c r="AF224" s="435">
        <f t="shared" si="144"/>
        <v>0</v>
      </c>
      <c r="AG224" s="14">
        <v>0</v>
      </c>
      <c r="AH224" s="905">
        <f t="shared" si="192"/>
        <v>0</v>
      </c>
      <c r="AI224" s="870">
        <v>0</v>
      </c>
      <c r="AJ224" s="433">
        <v>0</v>
      </c>
      <c r="AK224" s="433">
        <v>0</v>
      </c>
      <c r="AL224" s="433">
        <v>0</v>
      </c>
      <c r="AM224" s="433">
        <v>0</v>
      </c>
      <c r="AN224" s="433">
        <v>0</v>
      </c>
      <c r="AO224" s="535">
        <f t="shared" si="145"/>
        <v>0</v>
      </c>
      <c r="AP224" s="854">
        <f t="shared" si="201"/>
        <v>3088709</v>
      </c>
      <c r="AQ224" s="434">
        <f t="shared" si="202"/>
        <v>2291327</v>
      </c>
      <c r="AR224" s="434">
        <f t="shared" si="203"/>
        <v>0</v>
      </c>
      <c r="AS224" s="434">
        <f>L224+AE224</f>
        <v>774469</v>
      </c>
      <c r="AT224" s="434">
        <f t="shared" si="204"/>
        <v>22913</v>
      </c>
      <c r="AU224" s="512">
        <f t="shared" si="204"/>
        <v>0</v>
      </c>
      <c r="AV224" s="535">
        <f t="shared" si="205"/>
        <v>4.3</v>
      </c>
      <c r="AW224" s="517">
        <f t="shared" si="148"/>
        <v>0</v>
      </c>
      <c r="AX224" s="432">
        <v>0</v>
      </c>
      <c r="AY224" s="432">
        <v>0</v>
      </c>
      <c r="AZ224" s="432">
        <v>0</v>
      </c>
      <c r="BA224" s="432">
        <v>0</v>
      </c>
      <c r="BB224" s="432">
        <v>0</v>
      </c>
      <c r="BC224" s="985">
        <v>0</v>
      </c>
    </row>
    <row r="225" spans="1:55" ht="14.1" customHeight="1" x14ac:dyDescent="0.2">
      <c r="A225" s="450">
        <v>50</v>
      </c>
      <c r="B225" s="448">
        <v>2490</v>
      </c>
      <c r="C225" s="449">
        <v>600080005</v>
      </c>
      <c r="D225" s="448">
        <v>46746757</v>
      </c>
      <c r="E225" s="446" t="s">
        <v>611</v>
      </c>
      <c r="F225" s="450"/>
      <c r="G225" s="446"/>
      <c r="H225" s="445"/>
      <c r="I225" s="537">
        <v>33031928</v>
      </c>
      <c r="J225" s="444">
        <v>24352083</v>
      </c>
      <c r="K225" s="444">
        <v>40000</v>
      </c>
      <c r="L225" s="444">
        <v>8244525</v>
      </c>
      <c r="M225" s="444">
        <v>243520</v>
      </c>
      <c r="N225" s="444">
        <v>151800</v>
      </c>
      <c r="O225" s="642">
        <v>37.503699999999995</v>
      </c>
      <c r="P225" s="537">
        <f t="shared" ref="P225:BC225" si="209">SUM(P219:P224)</f>
        <v>0</v>
      </c>
      <c r="Q225" s="443">
        <f t="shared" si="209"/>
        <v>0</v>
      </c>
      <c r="R225" s="443">
        <f t="shared" si="209"/>
        <v>66142</v>
      </c>
      <c r="S225" s="443">
        <f t="shared" si="209"/>
        <v>0</v>
      </c>
      <c r="T225" s="443">
        <f t="shared" si="209"/>
        <v>0</v>
      </c>
      <c r="U225" s="443">
        <f t="shared" si="209"/>
        <v>157114</v>
      </c>
      <c r="V225" s="443">
        <f t="shared" si="209"/>
        <v>0</v>
      </c>
      <c r="W225" s="443">
        <f t="shared" si="209"/>
        <v>223256</v>
      </c>
      <c r="X225" s="443">
        <f t="shared" si="209"/>
        <v>0</v>
      </c>
      <c r="Y225" s="443">
        <f t="shared" si="209"/>
        <v>0</v>
      </c>
      <c r="Z225" s="443">
        <f t="shared" si="209"/>
        <v>0</v>
      </c>
      <c r="AA225" s="443">
        <f t="shared" si="209"/>
        <v>0</v>
      </c>
      <c r="AB225" s="443">
        <f t="shared" si="209"/>
        <v>223256</v>
      </c>
      <c r="AC225" s="443">
        <f t="shared" si="209"/>
        <v>75461</v>
      </c>
      <c r="AD225" s="443">
        <f t="shared" si="209"/>
        <v>0</v>
      </c>
      <c r="AE225" s="443">
        <f t="shared" si="209"/>
        <v>75461</v>
      </c>
      <c r="AF225" s="443">
        <f t="shared" si="209"/>
        <v>2232</v>
      </c>
      <c r="AG225" s="443">
        <f t="shared" si="209"/>
        <v>0</v>
      </c>
      <c r="AH225" s="948">
        <f t="shared" si="209"/>
        <v>300949</v>
      </c>
      <c r="AI225" s="944">
        <f t="shared" si="209"/>
        <v>0</v>
      </c>
      <c r="AJ225" s="695">
        <f t="shared" si="209"/>
        <v>0.16</v>
      </c>
      <c r="AK225" s="695">
        <f t="shared" si="209"/>
        <v>0</v>
      </c>
      <c r="AL225" s="695">
        <f t="shared" si="209"/>
        <v>0</v>
      </c>
      <c r="AM225" s="695">
        <f t="shared" si="209"/>
        <v>0.37</v>
      </c>
      <c r="AN225" s="695">
        <f t="shared" si="209"/>
        <v>0</v>
      </c>
      <c r="AO225" s="538">
        <f t="shared" si="209"/>
        <v>0.53</v>
      </c>
      <c r="AP225" s="444">
        <f t="shared" si="209"/>
        <v>33332877</v>
      </c>
      <c r="AQ225" s="443">
        <f t="shared" si="209"/>
        <v>24575339</v>
      </c>
      <c r="AR225" s="490">
        <f t="shared" si="209"/>
        <v>40000</v>
      </c>
      <c r="AS225" s="443">
        <f t="shared" si="209"/>
        <v>8319986</v>
      </c>
      <c r="AT225" s="443">
        <f t="shared" si="209"/>
        <v>245752</v>
      </c>
      <c r="AU225" s="443">
        <f t="shared" si="209"/>
        <v>151800</v>
      </c>
      <c r="AV225" s="538">
        <f t="shared" si="209"/>
        <v>38.033699999999996</v>
      </c>
      <c r="AW225" s="794">
        <f t="shared" si="209"/>
        <v>349807</v>
      </c>
      <c r="AX225" s="791">
        <f t="shared" si="209"/>
        <v>146890</v>
      </c>
      <c r="AY225" s="791">
        <f t="shared" si="209"/>
        <v>0</v>
      </c>
      <c r="AZ225" s="791">
        <f t="shared" si="209"/>
        <v>49649</v>
      </c>
      <c r="BA225" s="791">
        <f t="shared" si="209"/>
        <v>1468</v>
      </c>
      <c r="BB225" s="791">
        <f t="shared" si="209"/>
        <v>151800</v>
      </c>
      <c r="BC225" s="788">
        <f t="shared" si="209"/>
        <v>0.27</v>
      </c>
    </row>
    <row r="226" spans="1:55" ht="14.1" customHeight="1" x14ac:dyDescent="0.2">
      <c r="A226" s="440">
        <v>51</v>
      </c>
      <c r="B226" s="452">
        <v>2310</v>
      </c>
      <c r="C226" s="453">
        <v>600080412</v>
      </c>
      <c r="D226" s="452">
        <v>72742038</v>
      </c>
      <c r="E226" s="451" t="s">
        <v>612</v>
      </c>
      <c r="F226" s="440">
        <v>3114</v>
      </c>
      <c r="G226" s="102" t="s">
        <v>505</v>
      </c>
      <c r="H226" s="436" t="s">
        <v>260</v>
      </c>
      <c r="I226" s="536">
        <v>26789430</v>
      </c>
      <c r="J226" s="14">
        <v>19873465</v>
      </c>
      <c r="K226" s="14">
        <v>0</v>
      </c>
      <c r="L226" s="14">
        <v>6717231</v>
      </c>
      <c r="M226" s="14">
        <v>198734</v>
      </c>
      <c r="N226" s="14">
        <v>0</v>
      </c>
      <c r="O226" s="106">
        <v>25.090800000000002</v>
      </c>
      <c r="P226" s="579">
        <f t="shared" si="138"/>
        <v>0</v>
      </c>
      <c r="Q226" s="434">
        <v>0</v>
      </c>
      <c r="R226" s="434">
        <v>0</v>
      </c>
      <c r="S226" s="434">
        <v>0</v>
      </c>
      <c r="T226" s="434">
        <v>0</v>
      </c>
      <c r="U226" s="434">
        <v>0</v>
      </c>
      <c r="V226" s="434">
        <v>0</v>
      </c>
      <c r="W226" s="434">
        <f t="shared" si="139"/>
        <v>0</v>
      </c>
      <c r="X226" s="434">
        <v>0</v>
      </c>
      <c r="Y226" s="434">
        <v>0</v>
      </c>
      <c r="Z226" s="434">
        <v>0</v>
      </c>
      <c r="AA226" s="434">
        <f t="shared" si="140"/>
        <v>0</v>
      </c>
      <c r="AB226" s="434">
        <f t="shared" si="141"/>
        <v>0</v>
      </c>
      <c r="AC226" s="435">
        <f t="shared" si="142"/>
        <v>0</v>
      </c>
      <c r="AD226" s="434">
        <v>0</v>
      </c>
      <c r="AE226" s="434">
        <f t="shared" si="143"/>
        <v>0</v>
      </c>
      <c r="AF226" s="435">
        <f t="shared" si="144"/>
        <v>0</v>
      </c>
      <c r="AG226" s="14">
        <v>0</v>
      </c>
      <c r="AH226" s="905">
        <f t="shared" si="192"/>
        <v>0</v>
      </c>
      <c r="AI226" s="870">
        <v>0</v>
      </c>
      <c r="AJ226" s="433">
        <v>0</v>
      </c>
      <c r="AK226" s="433">
        <v>0</v>
      </c>
      <c r="AL226" s="433">
        <v>0</v>
      </c>
      <c r="AM226" s="433">
        <v>0</v>
      </c>
      <c r="AN226" s="433">
        <v>0</v>
      </c>
      <c r="AO226" s="535">
        <f t="shared" si="145"/>
        <v>0</v>
      </c>
      <c r="AP226" s="854">
        <f>I226+AH226</f>
        <v>26789430</v>
      </c>
      <c r="AQ226" s="434">
        <f>J226+W226</f>
        <v>19873465</v>
      </c>
      <c r="AR226" s="434">
        <f t="shared" ref="AR226:AR229" si="210">K226+AA226</f>
        <v>0</v>
      </c>
      <c r="AS226" s="434">
        <f>L226+AE226</f>
        <v>6717231</v>
      </c>
      <c r="AT226" s="434">
        <f t="shared" ref="AT226:AU229" si="211">M226+AF226</f>
        <v>198734</v>
      </c>
      <c r="AU226" s="512">
        <f t="shared" si="211"/>
        <v>0</v>
      </c>
      <c r="AV226" s="535">
        <f>O226+AO226</f>
        <v>25.090800000000002</v>
      </c>
      <c r="AW226" s="517">
        <f t="shared" si="148"/>
        <v>0</v>
      </c>
      <c r="AX226" s="432">
        <v>0</v>
      </c>
      <c r="AY226" s="432">
        <v>0</v>
      </c>
      <c r="AZ226" s="432">
        <v>0</v>
      </c>
      <c r="BA226" s="432">
        <v>0</v>
      </c>
      <c r="BB226" s="432">
        <v>0</v>
      </c>
      <c r="BC226" s="985">
        <v>0</v>
      </c>
    </row>
    <row r="227" spans="1:55" ht="14.1" customHeight="1" x14ac:dyDescent="0.2">
      <c r="A227" s="440">
        <v>51</v>
      </c>
      <c r="B227" s="452">
        <v>2310</v>
      </c>
      <c r="C227" s="453">
        <v>600080412</v>
      </c>
      <c r="D227" s="452">
        <v>72742038</v>
      </c>
      <c r="E227" s="451" t="s">
        <v>612</v>
      </c>
      <c r="F227" s="440">
        <v>3114</v>
      </c>
      <c r="G227" s="28" t="s">
        <v>277</v>
      </c>
      <c r="H227" s="436" t="s">
        <v>260</v>
      </c>
      <c r="I227" s="536">
        <v>12893434</v>
      </c>
      <c r="J227" s="14">
        <v>9564862</v>
      </c>
      <c r="K227" s="14">
        <v>0</v>
      </c>
      <c r="L227" s="14">
        <v>3232923</v>
      </c>
      <c r="M227" s="14">
        <v>95649</v>
      </c>
      <c r="N227" s="14">
        <v>0</v>
      </c>
      <c r="O227" s="106">
        <v>22.306100000000001</v>
      </c>
      <c r="P227" s="579">
        <f t="shared" ref="P227:P293" si="212">X227*-1</f>
        <v>0</v>
      </c>
      <c r="Q227" s="434">
        <v>0</v>
      </c>
      <c r="R227" s="434">
        <v>0</v>
      </c>
      <c r="S227" s="434">
        <v>0</v>
      </c>
      <c r="T227" s="434">
        <v>0</v>
      </c>
      <c r="U227" s="434">
        <v>0</v>
      </c>
      <c r="V227" s="434">
        <v>0</v>
      </c>
      <c r="W227" s="434">
        <f t="shared" ref="W227:W293" si="213">SUM(P227:V227)</f>
        <v>0</v>
      </c>
      <c r="X227" s="434">
        <v>0</v>
      </c>
      <c r="Y227" s="434">
        <v>0</v>
      </c>
      <c r="Z227" s="434">
        <v>0</v>
      </c>
      <c r="AA227" s="434">
        <f t="shared" ref="AA227:AA293" si="214">X227+Y227+Z227</f>
        <v>0</v>
      </c>
      <c r="AB227" s="434">
        <f t="shared" ref="AB227:AB293" si="215">W227+AA227</f>
        <v>0</v>
      </c>
      <c r="AC227" s="435">
        <f t="shared" ref="AC227:AC291" si="216">ROUND((W227+X227+Y227)*33.8%,0)</f>
        <v>0</v>
      </c>
      <c r="AD227" s="434">
        <v>0</v>
      </c>
      <c r="AE227" s="434">
        <f t="shared" ref="AE227:AE293" si="217">AC227+AD227</f>
        <v>0</v>
      </c>
      <c r="AF227" s="435">
        <f t="shared" ref="AF227:AF293" si="218">ROUND(W227*1%,0)</f>
        <v>0</v>
      </c>
      <c r="AG227" s="14">
        <v>0</v>
      </c>
      <c r="AH227" s="905">
        <f t="shared" si="192"/>
        <v>0</v>
      </c>
      <c r="AI227" s="870">
        <v>0</v>
      </c>
      <c r="AJ227" s="433">
        <v>0</v>
      </c>
      <c r="AK227" s="433">
        <v>0</v>
      </c>
      <c r="AL227" s="433">
        <v>0</v>
      </c>
      <c r="AM227" s="433">
        <v>0</v>
      </c>
      <c r="AN227" s="433">
        <v>0</v>
      </c>
      <c r="AO227" s="535">
        <f t="shared" ref="AO227:AO293" si="219">SUM(AI227:AN227)</f>
        <v>0</v>
      </c>
      <c r="AP227" s="854">
        <f>I227+AH227</f>
        <v>12893434</v>
      </c>
      <c r="AQ227" s="434">
        <f>J227+W227</f>
        <v>9564862</v>
      </c>
      <c r="AR227" s="434">
        <f t="shared" si="210"/>
        <v>0</v>
      </c>
      <c r="AS227" s="434">
        <f>L227+AE227</f>
        <v>3232923</v>
      </c>
      <c r="AT227" s="434">
        <f t="shared" si="211"/>
        <v>95649</v>
      </c>
      <c r="AU227" s="512">
        <f t="shared" si="211"/>
        <v>0</v>
      </c>
      <c r="AV227" s="535">
        <f>O227+AO227</f>
        <v>22.306100000000001</v>
      </c>
      <c r="AW227" s="517">
        <f t="shared" ref="AW227:AW293" si="220">SUM(AX227:BB227)</f>
        <v>0</v>
      </c>
      <c r="AX227" s="432">
        <v>0</v>
      </c>
      <c r="AY227" s="432">
        <v>0</v>
      </c>
      <c r="AZ227" s="432">
        <v>0</v>
      </c>
      <c r="BA227" s="432">
        <v>0</v>
      </c>
      <c r="BB227" s="432">
        <v>0</v>
      </c>
      <c r="BC227" s="985">
        <v>0</v>
      </c>
    </row>
    <row r="228" spans="1:55" ht="14.1" customHeight="1" x14ac:dyDescent="0.2">
      <c r="A228" s="440">
        <v>51</v>
      </c>
      <c r="B228" s="452">
        <v>2310</v>
      </c>
      <c r="C228" s="453">
        <v>600080412</v>
      </c>
      <c r="D228" s="452">
        <v>72742038</v>
      </c>
      <c r="E228" s="451" t="s">
        <v>612</v>
      </c>
      <c r="F228" s="440">
        <v>3114</v>
      </c>
      <c r="G228" s="454" t="s">
        <v>276</v>
      </c>
      <c r="H228" s="436" t="s">
        <v>261</v>
      </c>
      <c r="I228" s="536">
        <v>0</v>
      </c>
      <c r="J228" s="432">
        <v>0</v>
      </c>
      <c r="K228" s="432">
        <v>0</v>
      </c>
      <c r="L228" s="14">
        <v>0</v>
      </c>
      <c r="M228" s="14">
        <v>0</v>
      </c>
      <c r="N228" s="14">
        <v>0</v>
      </c>
      <c r="O228" s="570">
        <v>0</v>
      </c>
      <c r="P228" s="579">
        <f t="shared" si="212"/>
        <v>0</v>
      </c>
      <c r="Q228" s="434">
        <v>0</v>
      </c>
      <c r="R228" s="434">
        <v>0</v>
      </c>
      <c r="S228" s="434">
        <v>0</v>
      </c>
      <c r="T228" s="434">
        <v>0</v>
      </c>
      <c r="U228" s="434">
        <v>0</v>
      </c>
      <c r="V228" s="434">
        <v>0</v>
      </c>
      <c r="W228" s="434">
        <f t="shared" si="213"/>
        <v>0</v>
      </c>
      <c r="X228" s="434">
        <v>0</v>
      </c>
      <c r="Y228" s="434">
        <v>0</v>
      </c>
      <c r="Z228" s="434">
        <v>0</v>
      </c>
      <c r="AA228" s="434">
        <f t="shared" si="214"/>
        <v>0</v>
      </c>
      <c r="AB228" s="434">
        <f t="shared" si="215"/>
        <v>0</v>
      </c>
      <c r="AC228" s="435">
        <f t="shared" si="216"/>
        <v>0</v>
      </c>
      <c r="AD228" s="434">
        <v>0</v>
      </c>
      <c r="AE228" s="434">
        <f t="shared" si="217"/>
        <v>0</v>
      </c>
      <c r="AF228" s="435">
        <f t="shared" si="218"/>
        <v>0</v>
      </c>
      <c r="AG228" s="14">
        <v>0</v>
      </c>
      <c r="AH228" s="905">
        <f t="shared" si="192"/>
        <v>0</v>
      </c>
      <c r="AI228" s="870">
        <v>0</v>
      </c>
      <c r="AJ228" s="433">
        <v>0</v>
      </c>
      <c r="AK228" s="433">
        <v>0</v>
      </c>
      <c r="AL228" s="433">
        <v>0</v>
      </c>
      <c r="AM228" s="433">
        <v>0</v>
      </c>
      <c r="AN228" s="433">
        <v>0</v>
      </c>
      <c r="AO228" s="535">
        <f t="shared" si="219"/>
        <v>0</v>
      </c>
      <c r="AP228" s="854">
        <f>I228+AH228</f>
        <v>0</v>
      </c>
      <c r="AQ228" s="434">
        <f>J228+W228</f>
        <v>0</v>
      </c>
      <c r="AR228" s="434">
        <f t="shared" si="210"/>
        <v>0</v>
      </c>
      <c r="AS228" s="434">
        <f>L228+AE228</f>
        <v>0</v>
      </c>
      <c r="AT228" s="434">
        <f t="shared" si="211"/>
        <v>0</v>
      </c>
      <c r="AU228" s="512">
        <f t="shared" si="211"/>
        <v>0</v>
      </c>
      <c r="AV228" s="535">
        <f>O228+AO228</f>
        <v>0</v>
      </c>
      <c r="AW228" s="517">
        <f t="shared" si="220"/>
        <v>0</v>
      </c>
      <c r="AX228" s="432">
        <v>0</v>
      </c>
      <c r="AY228" s="432">
        <v>0</v>
      </c>
      <c r="AZ228" s="432">
        <v>0</v>
      </c>
      <c r="BA228" s="432">
        <v>0</v>
      </c>
      <c r="BB228" s="432">
        <v>0</v>
      </c>
      <c r="BC228" s="985">
        <v>0</v>
      </c>
    </row>
    <row r="229" spans="1:55" ht="14.1" customHeight="1" x14ac:dyDescent="0.2">
      <c r="A229" s="440">
        <v>51</v>
      </c>
      <c r="B229" s="452">
        <v>2310</v>
      </c>
      <c r="C229" s="453">
        <v>600080412</v>
      </c>
      <c r="D229" s="452">
        <v>72742038</v>
      </c>
      <c r="E229" s="451" t="s">
        <v>612</v>
      </c>
      <c r="F229" s="440">
        <v>3143</v>
      </c>
      <c r="G229" s="454" t="s">
        <v>784</v>
      </c>
      <c r="H229" s="436" t="s">
        <v>260</v>
      </c>
      <c r="I229" s="536">
        <v>2434990</v>
      </c>
      <c r="J229" s="14">
        <v>1806372</v>
      </c>
      <c r="K229" s="14">
        <v>0</v>
      </c>
      <c r="L229" s="14">
        <v>610554</v>
      </c>
      <c r="M229" s="14">
        <v>18064</v>
      </c>
      <c r="N229" s="14">
        <v>0</v>
      </c>
      <c r="O229" s="106">
        <v>3.5</v>
      </c>
      <c r="P229" s="579">
        <f t="shared" si="212"/>
        <v>0</v>
      </c>
      <c r="Q229" s="434">
        <v>0</v>
      </c>
      <c r="R229" s="434">
        <v>0</v>
      </c>
      <c r="S229" s="434">
        <v>0</v>
      </c>
      <c r="T229" s="434">
        <v>0</v>
      </c>
      <c r="U229" s="434">
        <v>0</v>
      </c>
      <c r="V229" s="434">
        <v>0</v>
      </c>
      <c r="W229" s="434">
        <f t="shared" si="213"/>
        <v>0</v>
      </c>
      <c r="X229" s="434">
        <v>0</v>
      </c>
      <c r="Y229" s="434">
        <v>0</v>
      </c>
      <c r="Z229" s="434">
        <v>0</v>
      </c>
      <c r="AA229" s="434">
        <f t="shared" si="214"/>
        <v>0</v>
      </c>
      <c r="AB229" s="434">
        <f t="shared" si="215"/>
        <v>0</v>
      </c>
      <c r="AC229" s="435">
        <f t="shared" si="216"/>
        <v>0</v>
      </c>
      <c r="AD229" s="434">
        <v>0</v>
      </c>
      <c r="AE229" s="434">
        <f t="shared" si="217"/>
        <v>0</v>
      </c>
      <c r="AF229" s="435">
        <f t="shared" si="218"/>
        <v>0</v>
      </c>
      <c r="AG229" s="14">
        <v>0</v>
      </c>
      <c r="AH229" s="905">
        <f t="shared" si="192"/>
        <v>0</v>
      </c>
      <c r="AI229" s="870">
        <v>0</v>
      </c>
      <c r="AJ229" s="433">
        <v>0</v>
      </c>
      <c r="AK229" s="433">
        <v>0</v>
      </c>
      <c r="AL229" s="433">
        <v>0</v>
      </c>
      <c r="AM229" s="433">
        <v>0</v>
      </c>
      <c r="AN229" s="433">
        <v>0</v>
      </c>
      <c r="AO229" s="535">
        <f t="shared" si="219"/>
        <v>0</v>
      </c>
      <c r="AP229" s="854">
        <f>I229+AH229</f>
        <v>2434990</v>
      </c>
      <c r="AQ229" s="434">
        <f>J229+W229</f>
        <v>1806372</v>
      </c>
      <c r="AR229" s="434">
        <f t="shared" si="210"/>
        <v>0</v>
      </c>
      <c r="AS229" s="434">
        <f>L229+AE229</f>
        <v>610554</v>
      </c>
      <c r="AT229" s="434">
        <f t="shared" si="211"/>
        <v>18064</v>
      </c>
      <c r="AU229" s="512">
        <f t="shared" si="211"/>
        <v>0</v>
      </c>
      <c r="AV229" s="535">
        <f>O229+AO229</f>
        <v>3.5</v>
      </c>
      <c r="AW229" s="517">
        <f t="shared" si="220"/>
        <v>0</v>
      </c>
      <c r="AX229" s="432">
        <v>0</v>
      </c>
      <c r="AY229" s="432">
        <v>0</v>
      </c>
      <c r="AZ229" s="432">
        <v>0</v>
      </c>
      <c r="BA229" s="432">
        <v>0</v>
      </c>
      <c r="BB229" s="432">
        <v>0</v>
      </c>
      <c r="BC229" s="985">
        <v>0</v>
      </c>
    </row>
    <row r="230" spans="1:55" ht="14.1" customHeight="1" x14ac:dyDescent="0.2">
      <c r="A230" s="450">
        <v>51</v>
      </c>
      <c r="B230" s="448">
        <v>2310</v>
      </c>
      <c r="C230" s="449">
        <v>600080412</v>
      </c>
      <c r="D230" s="448">
        <v>72742038</v>
      </c>
      <c r="E230" s="446" t="s">
        <v>613</v>
      </c>
      <c r="F230" s="450"/>
      <c r="G230" s="446"/>
      <c r="H230" s="445"/>
      <c r="I230" s="537">
        <v>42117854</v>
      </c>
      <c r="J230" s="444">
        <v>31244699</v>
      </c>
      <c r="K230" s="444">
        <v>0</v>
      </c>
      <c r="L230" s="444">
        <v>10560708</v>
      </c>
      <c r="M230" s="444">
        <v>312447</v>
      </c>
      <c r="N230" s="444">
        <v>0</v>
      </c>
      <c r="O230" s="642">
        <v>50.896900000000002</v>
      </c>
      <c r="P230" s="537">
        <f t="shared" ref="P230:BC230" si="221">SUM(P226:P229)</f>
        <v>0</v>
      </c>
      <c r="Q230" s="443">
        <f t="shared" si="221"/>
        <v>0</v>
      </c>
      <c r="R230" s="443">
        <f t="shared" si="221"/>
        <v>0</v>
      </c>
      <c r="S230" s="443">
        <f t="shared" si="221"/>
        <v>0</v>
      </c>
      <c r="T230" s="443">
        <f t="shared" si="221"/>
        <v>0</v>
      </c>
      <c r="U230" s="443">
        <f t="shared" si="221"/>
        <v>0</v>
      </c>
      <c r="V230" s="443">
        <f t="shared" si="221"/>
        <v>0</v>
      </c>
      <c r="W230" s="443">
        <f t="shared" si="221"/>
        <v>0</v>
      </c>
      <c r="X230" s="443">
        <f t="shared" si="221"/>
        <v>0</v>
      </c>
      <c r="Y230" s="443">
        <f t="shared" si="221"/>
        <v>0</v>
      </c>
      <c r="Z230" s="443">
        <f t="shared" si="221"/>
        <v>0</v>
      </c>
      <c r="AA230" s="443">
        <f t="shared" si="221"/>
        <v>0</v>
      </c>
      <c r="AB230" s="443">
        <f t="shared" si="221"/>
        <v>0</v>
      </c>
      <c r="AC230" s="443">
        <f t="shared" si="221"/>
        <v>0</v>
      </c>
      <c r="AD230" s="443">
        <f t="shared" si="221"/>
        <v>0</v>
      </c>
      <c r="AE230" s="443">
        <f t="shared" si="221"/>
        <v>0</v>
      </c>
      <c r="AF230" s="443">
        <f t="shared" si="221"/>
        <v>0</v>
      </c>
      <c r="AG230" s="443">
        <f t="shared" si="221"/>
        <v>0</v>
      </c>
      <c r="AH230" s="948">
        <f t="shared" si="221"/>
        <v>0</v>
      </c>
      <c r="AI230" s="944">
        <f t="shared" si="221"/>
        <v>0</v>
      </c>
      <c r="AJ230" s="695">
        <f t="shared" si="221"/>
        <v>0</v>
      </c>
      <c r="AK230" s="695">
        <f t="shared" si="221"/>
        <v>0</v>
      </c>
      <c r="AL230" s="695">
        <f t="shared" si="221"/>
        <v>0</v>
      </c>
      <c r="AM230" s="695">
        <f t="shared" si="221"/>
        <v>0</v>
      </c>
      <c r="AN230" s="695">
        <f t="shared" si="221"/>
        <v>0</v>
      </c>
      <c r="AO230" s="538">
        <f t="shared" si="221"/>
        <v>0</v>
      </c>
      <c r="AP230" s="444">
        <f t="shared" si="221"/>
        <v>42117854</v>
      </c>
      <c r="AQ230" s="443">
        <f t="shared" si="221"/>
        <v>31244699</v>
      </c>
      <c r="AR230" s="490">
        <f t="shared" si="221"/>
        <v>0</v>
      </c>
      <c r="AS230" s="443">
        <f t="shared" si="221"/>
        <v>10560708</v>
      </c>
      <c r="AT230" s="443">
        <f t="shared" si="221"/>
        <v>312447</v>
      </c>
      <c r="AU230" s="443">
        <f t="shared" si="221"/>
        <v>0</v>
      </c>
      <c r="AV230" s="538">
        <f t="shared" si="221"/>
        <v>50.896900000000002</v>
      </c>
      <c r="AW230" s="794">
        <f t="shared" si="221"/>
        <v>0</v>
      </c>
      <c r="AX230" s="791">
        <f t="shared" si="221"/>
        <v>0</v>
      </c>
      <c r="AY230" s="791">
        <f t="shared" si="221"/>
        <v>0</v>
      </c>
      <c r="AZ230" s="791">
        <f t="shared" si="221"/>
        <v>0</v>
      </c>
      <c r="BA230" s="791">
        <f t="shared" si="221"/>
        <v>0</v>
      </c>
      <c r="BB230" s="791">
        <f t="shared" si="221"/>
        <v>0</v>
      </c>
      <c r="BC230" s="788">
        <f t="shared" si="221"/>
        <v>0</v>
      </c>
    </row>
    <row r="231" spans="1:55" ht="14.1" customHeight="1" x14ac:dyDescent="0.2">
      <c r="A231" s="440">
        <v>52</v>
      </c>
      <c r="B231" s="452">
        <v>2313</v>
      </c>
      <c r="C231" s="453">
        <v>600080323</v>
      </c>
      <c r="D231" s="452">
        <v>64040445</v>
      </c>
      <c r="E231" s="451" t="s">
        <v>614</v>
      </c>
      <c r="F231" s="440">
        <v>3231</v>
      </c>
      <c r="G231" s="451" t="s">
        <v>279</v>
      </c>
      <c r="H231" s="436" t="s">
        <v>260</v>
      </c>
      <c r="I231" s="536">
        <v>62302537</v>
      </c>
      <c r="J231" s="14">
        <v>46198648</v>
      </c>
      <c r="K231" s="14">
        <v>20000</v>
      </c>
      <c r="L231" s="14">
        <v>15621903</v>
      </c>
      <c r="M231" s="14">
        <v>461986</v>
      </c>
      <c r="N231" s="14">
        <v>0</v>
      </c>
      <c r="O231" s="570">
        <v>69.268699999999995</v>
      </c>
      <c r="P231" s="579">
        <f t="shared" si="212"/>
        <v>-10000</v>
      </c>
      <c r="Q231" s="434">
        <v>0</v>
      </c>
      <c r="R231" s="434">
        <v>0</v>
      </c>
      <c r="S231" s="434">
        <v>0</v>
      </c>
      <c r="T231" s="434">
        <v>0</v>
      </c>
      <c r="U231" s="434">
        <v>0</v>
      </c>
      <c r="V231" s="434">
        <v>0</v>
      </c>
      <c r="W231" s="434">
        <f t="shared" si="213"/>
        <v>-10000</v>
      </c>
      <c r="X231" s="434">
        <v>10000</v>
      </c>
      <c r="Y231" s="434">
        <v>0</v>
      </c>
      <c r="Z231" s="434">
        <v>0</v>
      </c>
      <c r="AA231" s="434">
        <f t="shared" si="214"/>
        <v>10000</v>
      </c>
      <c r="AB231" s="434">
        <f t="shared" si="215"/>
        <v>0</v>
      </c>
      <c r="AC231" s="435">
        <f t="shared" si="216"/>
        <v>0</v>
      </c>
      <c r="AD231" s="434">
        <v>0</v>
      </c>
      <c r="AE231" s="434">
        <f t="shared" si="217"/>
        <v>0</v>
      </c>
      <c r="AF231" s="435">
        <f t="shared" si="218"/>
        <v>-100</v>
      </c>
      <c r="AG231" s="14">
        <v>0</v>
      </c>
      <c r="AH231" s="905">
        <f t="shared" si="192"/>
        <v>-100</v>
      </c>
      <c r="AI231" s="870">
        <v>-0.01</v>
      </c>
      <c r="AJ231" s="433">
        <v>0</v>
      </c>
      <c r="AK231" s="433">
        <v>0</v>
      </c>
      <c r="AL231" s="433">
        <v>0</v>
      </c>
      <c r="AM231" s="433">
        <v>0</v>
      </c>
      <c r="AN231" s="433">
        <v>0</v>
      </c>
      <c r="AO231" s="535">
        <f t="shared" si="219"/>
        <v>-0.01</v>
      </c>
      <c r="AP231" s="854">
        <f>I231+AH231</f>
        <v>62302437</v>
      </c>
      <c r="AQ231" s="434">
        <f>J231+W231</f>
        <v>46188648</v>
      </c>
      <c r="AR231" s="434">
        <f>K231+AA231</f>
        <v>30000</v>
      </c>
      <c r="AS231" s="434">
        <f>L231+AE231</f>
        <v>15621903</v>
      </c>
      <c r="AT231" s="434">
        <f>M231+AF231</f>
        <v>461886</v>
      </c>
      <c r="AU231" s="512">
        <f>N231+AG231</f>
        <v>0</v>
      </c>
      <c r="AV231" s="535">
        <f>O231+AO231</f>
        <v>69.25869999999999</v>
      </c>
      <c r="AW231" s="517">
        <f t="shared" si="220"/>
        <v>0</v>
      </c>
      <c r="AX231" s="432">
        <v>0</v>
      </c>
      <c r="AY231" s="432">
        <v>0</v>
      </c>
      <c r="AZ231" s="432">
        <v>0</v>
      </c>
      <c r="BA231" s="432">
        <v>0</v>
      </c>
      <c r="BB231" s="432">
        <v>0</v>
      </c>
      <c r="BC231" s="985">
        <v>0</v>
      </c>
    </row>
    <row r="232" spans="1:55" ht="14.1" customHeight="1" x14ac:dyDescent="0.2">
      <c r="A232" s="450">
        <v>52</v>
      </c>
      <c r="B232" s="448">
        <v>2313</v>
      </c>
      <c r="C232" s="449">
        <v>600080323</v>
      </c>
      <c r="D232" s="448">
        <v>64040445</v>
      </c>
      <c r="E232" s="446" t="s">
        <v>615</v>
      </c>
      <c r="F232" s="450"/>
      <c r="G232" s="446"/>
      <c r="H232" s="445"/>
      <c r="I232" s="539">
        <v>62302537</v>
      </c>
      <c r="J232" s="458">
        <v>46198648</v>
      </c>
      <c r="K232" s="458">
        <v>20000</v>
      </c>
      <c r="L232" s="458">
        <v>15621903</v>
      </c>
      <c r="M232" s="458">
        <v>461986</v>
      </c>
      <c r="N232" s="458">
        <v>0</v>
      </c>
      <c r="O232" s="643">
        <v>69.268699999999995</v>
      </c>
      <c r="P232" s="539">
        <f t="shared" ref="P232:BC232" si="222">SUM(P231)</f>
        <v>-10000</v>
      </c>
      <c r="Q232" s="457">
        <f t="shared" si="222"/>
        <v>0</v>
      </c>
      <c r="R232" s="457">
        <f t="shared" si="222"/>
        <v>0</v>
      </c>
      <c r="S232" s="457">
        <f t="shared" si="222"/>
        <v>0</v>
      </c>
      <c r="T232" s="457">
        <f t="shared" si="222"/>
        <v>0</v>
      </c>
      <c r="U232" s="457">
        <f t="shared" si="222"/>
        <v>0</v>
      </c>
      <c r="V232" s="457">
        <f t="shared" si="222"/>
        <v>0</v>
      </c>
      <c r="W232" s="457">
        <f t="shared" si="222"/>
        <v>-10000</v>
      </c>
      <c r="X232" s="457">
        <f t="shared" si="222"/>
        <v>10000</v>
      </c>
      <c r="Y232" s="457">
        <f t="shared" si="222"/>
        <v>0</v>
      </c>
      <c r="Z232" s="457">
        <f t="shared" si="222"/>
        <v>0</v>
      </c>
      <c r="AA232" s="457">
        <f t="shared" si="222"/>
        <v>10000</v>
      </c>
      <c r="AB232" s="457">
        <f t="shared" si="222"/>
        <v>0</v>
      </c>
      <c r="AC232" s="457">
        <f t="shared" si="222"/>
        <v>0</v>
      </c>
      <c r="AD232" s="457">
        <f t="shared" si="222"/>
        <v>0</v>
      </c>
      <c r="AE232" s="457">
        <f t="shared" si="222"/>
        <v>0</v>
      </c>
      <c r="AF232" s="457">
        <f t="shared" si="222"/>
        <v>-100</v>
      </c>
      <c r="AG232" s="457">
        <f t="shared" si="222"/>
        <v>0</v>
      </c>
      <c r="AH232" s="949">
        <f t="shared" si="222"/>
        <v>-100</v>
      </c>
      <c r="AI232" s="945">
        <f t="shared" si="222"/>
        <v>-0.01</v>
      </c>
      <c r="AJ232" s="696">
        <f t="shared" si="222"/>
        <v>0</v>
      </c>
      <c r="AK232" s="696">
        <f t="shared" si="222"/>
        <v>0</v>
      </c>
      <c r="AL232" s="696">
        <f t="shared" si="222"/>
        <v>0</v>
      </c>
      <c r="AM232" s="696">
        <f t="shared" si="222"/>
        <v>0</v>
      </c>
      <c r="AN232" s="696">
        <f t="shared" si="222"/>
        <v>0</v>
      </c>
      <c r="AO232" s="540">
        <f t="shared" si="222"/>
        <v>-0.01</v>
      </c>
      <c r="AP232" s="458">
        <f t="shared" si="222"/>
        <v>62302437</v>
      </c>
      <c r="AQ232" s="457">
        <f t="shared" si="222"/>
        <v>46188648</v>
      </c>
      <c r="AR232" s="491">
        <f t="shared" si="222"/>
        <v>30000</v>
      </c>
      <c r="AS232" s="457">
        <f t="shared" si="222"/>
        <v>15621903</v>
      </c>
      <c r="AT232" s="457">
        <f t="shared" si="222"/>
        <v>461886</v>
      </c>
      <c r="AU232" s="457">
        <f t="shared" si="222"/>
        <v>0</v>
      </c>
      <c r="AV232" s="540">
        <f t="shared" si="222"/>
        <v>69.25869999999999</v>
      </c>
      <c r="AW232" s="795">
        <f t="shared" si="222"/>
        <v>0</v>
      </c>
      <c r="AX232" s="792">
        <f t="shared" si="222"/>
        <v>0</v>
      </c>
      <c r="AY232" s="792">
        <f t="shared" si="222"/>
        <v>0</v>
      </c>
      <c r="AZ232" s="792">
        <f t="shared" si="222"/>
        <v>0</v>
      </c>
      <c r="BA232" s="792">
        <f t="shared" si="222"/>
        <v>0</v>
      </c>
      <c r="BB232" s="792">
        <f t="shared" si="222"/>
        <v>0</v>
      </c>
      <c r="BC232" s="789">
        <f t="shared" si="222"/>
        <v>0</v>
      </c>
    </row>
    <row r="233" spans="1:55" ht="14.1" customHeight="1" x14ac:dyDescent="0.2">
      <c r="A233" s="440">
        <v>53</v>
      </c>
      <c r="B233" s="452">
        <v>2431</v>
      </c>
      <c r="C233" s="453">
        <v>600079228</v>
      </c>
      <c r="D233" s="452">
        <v>46746234</v>
      </c>
      <c r="E233" s="451" t="s">
        <v>616</v>
      </c>
      <c r="F233" s="440">
        <v>3111</v>
      </c>
      <c r="G233" s="451" t="s">
        <v>275</v>
      </c>
      <c r="H233" s="436" t="s">
        <v>260</v>
      </c>
      <c r="I233" s="536">
        <v>7471673</v>
      </c>
      <c r="J233" s="14">
        <v>5542784</v>
      </c>
      <c r="K233" s="14">
        <v>0</v>
      </c>
      <c r="L233" s="14">
        <v>1873461</v>
      </c>
      <c r="M233" s="14">
        <v>55428</v>
      </c>
      <c r="N233" s="14">
        <v>0</v>
      </c>
      <c r="O233" s="106">
        <v>8.4515999999999991</v>
      </c>
      <c r="P233" s="579">
        <f t="shared" si="212"/>
        <v>0</v>
      </c>
      <c r="Q233" s="434">
        <v>0</v>
      </c>
      <c r="R233" s="434">
        <v>0</v>
      </c>
      <c r="S233" s="434">
        <v>0</v>
      </c>
      <c r="T233" s="434">
        <v>0</v>
      </c>
      <c r="U233" s="434">
        <v>0</v>
      </c>
      <c r="V233" s="434">
        <v>0</v>
      </c>
      <c r="W233" s="434">
        <f t="shared" si="213"/>
        <v>0</v>
      </c>
      <c r="X233" s="434">
        <v>0</v>
      </c>
      <c r="Y233" s="434">
        <v>0</v>
      </c>
      <c r="Z233" s="434">
        <v>0</v>
      </c>
      <c r="AA233" s="434">
        <f t="shared" si="214"/>
        <v>0</v>
      </c>
      <c r="AB233" s="434">
        <f t="shared" si="215"/>
        <v>0</v>
      </c>
      <c r="AC233" s="435">
        <f>ROUND((W233+X233+Y233)*33.8%,0)</f>
        <v>0</v>
      </c>
      <c r="AD233" s="434">
        <v>0</v>
      </c>
      <c r="AE233" s="434">
        <f t="shared" si="217"/>
        <v>0</v>
      </c>
      <c r="AF233" s="435">
        <f t="shared" si="218"/>
        <v>0</v>
      </c>
      <c r="AG233" s="14">
        <v>0</v>
      </c>
      <c r="AH233" s="905">
        <f t="shared" si="192"/>
        <v>0</v>
      </c>
      <c r="AI233" s="870">
        <v>0</v>
      </c>
      <c r="AJ233" s="433">
        <v>0</v>
      </c>
      <c r="AK233" s="433">
        <v>0</v>
      </c>
      <c r="AL233" s="433">
        <v>0</v>
      </c>
      <c r="AM233" s="433">
        <v>0</v>
      </c>
      <c r="AN233" s="433">
        <v>0</v>
      </c>
      <c r="AO233" s="535">
        <f t="shared" si="219"/>
        <v>0</v>
      </c>
      <c r="AP233" s="854">
        <f>I233+AH233</f>
        <v>7471673</v>
      </c>
      <c r="AQ233" s="434">
        <f>J233+W233</f>
        <v>5542784</v>
      </c>
      <c r="AR233" s="434">
        <f t="shared" ref="AR233:AR234" si="223">K233+AA233</f>
        <v>0</v>
      </c>
      <c r="AS233" s="434">
        <f t="shared" ref="AS233:AU234" si="224">L233+AE233</f>
        <v>1873461</v>
      </c>
      <c r="AT233" s="434">
        <f t="shared" si="224"/>
        <v>55428</v>
      </c>
      <c r="AU233" s="512">
        <f t="shared" si="224"/>
        <v>0</v>
      </c>
      <c r="AV233" s="535">
        <f>O233+AO233</f>
        <v>8.4515999999999991</v>
      </c>
      <c r="AW233" s="517">
        <f t="shared" si="220"/>
        <v>0</v>
      </c>
      <c r="AX233" s="432">
        <v>0</v>
      </c>
      <c r="AY233" s="432">
        <v>0</v>
      </c>
      <c r="AZ233" s="432">
        <v>0</v>
      </c>
      <c r="BA233" s="432">
        <v>0</v>
      </c>
      <c r="BB233" s="432">
        <v>0</v>
      </c>
      <c r="BC233" s="985">
        <v>0</v>
      </c>
    </row>
    <row r="234" spans="1:55" ht="14.1" customHeight="1" x14ac:dyDescent="0.2">
      <c r="A234" s="440">
        <v>53</v>
      </c>
      <c r="B234" s="452">
        <v>2431</v>
      </c>
      <c r="C234" s="453">
        <v>600079228</v>
      </c>
      <c r="D234" s="452">
        <v>46746234</v>
      </c>
      <c r="E234" s="451" t="s">
        <v>616</v>
      </c>
      <c r="F234" s="440">
        <v>3111</v>
      </c>
      <c r="G234" s="454" t="s">
        <v>276</v>
      </c>
      <c r="H234" s="436" t="s">
        <v>261</v>
      </c>
      <c r="I234" s="536">
        <v>876730</v>
      </c>
      <c r="J234" s="432">
        <v>650393</v>
      </c>
      <c r="K234" s="432">
        <v>0</v>
      </c>
      <c r="L234" s="14">
        <v>219833</v>
      </c>
      <c r="M234" s="14">
        <v>6504</v>
      </c>
      <c r="N234" s="14">
        <v>0</v>
      </c>
      <c r="O234" s="570">
        <v>1.6400000000000001</v>
      </c>
      <c r="P234" s="579">
        <f t="shared" si="212"/>
        <v>0</v>
      </c>
      <c r="Q234" s="434">
        <v>0</v>
      </c>
      <c r="R234" s="434">
        <v>0</v>
      </c>
      <c r="S234" s="434">
        <v>0</v>
      </c>
      <c r="T234" s="434">
        <v>0</v>
      </c>
      <c r="U234" s="434">
        <v>0</v>
      </c>
      <c r="V234" s="434">
        <v>0</v>
      </c>
      <c r="W234" s="434">
        <f t="shared" si="213"/>
        <v>0</v>
      </c>
      <c r="X234" s="434">
        <v>0</v>
      </c>
      <c r="Y234" s="434">
        <v>0</v>
      </c>
      <c r="Z234" s="434">
        <v>0</v>
      </c>
      <c r="AA234" s="434">
        <f t="shared" si="214"/>
        <v>0</v>
      </c>
      <c r="AB234" s="434">
        <f t="shared" si="215"/>
        <v>0</v>
      </c>
      <c r="AC234" s="435">
        <f t="shared" si="216"/>
        <v>0</v>
      </c>
      <c r="AD234" s="434">
        <v>0</v>
      </c>
      <c r="AE234" s="434">
        <f t="shared" si="217"/>
        <v>0</v>
      </c>
      <c r="AF234" s="435">
        <f t="shared" si="218"/>
        <v>0</v>
      </c>
      <c r="AG234" s="14">
        <v>0</v>
      </c>
      <c r="AH234" s="905">
        <f t="shared" si="192"/>
        <v>0</v>
      </c>
      <c r="AI234" s="870">
        <v>0</v>
      </c>
      <c r="AJ234" s="433">
        <v>0</v>
      </c>
      <c r="AK234" s="433">
        <v>0</v>
      </c>
      <c r="AL234" s="433">
        <v>0</v>
      </c>
      <c r="AM234" s="433">
        <v>0</v>
      </c>
      <c r="AN234" s="433">
        <v>0</v>
      </c>
      <c r="AO234" s="535">
        <f t="shared" si="219"/>
        <v>0</v>
      </c>
      <c r="AP234" s="854">
        <f>I234+AH234</f>
        <v>876730</v>
      </c>
      <c r="AQ234" s="434">
        <f>J234+W234</f>
        <v>650393</v>
      </c>
      <c r="AR234" s="434">
        <f t="shared" si="223"/>
        <v>0</v>
      </c>
      <c r="AS234" s="434">
        <f t="shared" si="224"/>
        <v>219833</v>
      </c>
      <c r="AT234" s="434">
        <f t="shared" si="224"/>
        <v>6504</v>
      </c>
      <c r="AU234" s="512">
        <f t="shared" si="224"/>
        <v>0</v>
      </c>
      <c r="AV234" s="535">
        <f>O234+AO234</f>
        <v>1.6400000000000001</v>
      </c>
      <c r="AW234" s="517">
        <f t="shared" si="220"/>
        <v>0</v>
      </c>
      <c r="AX234" s="432">
        <v>0</v>
      </c>
      <c r="AY234" s="432">
        <v>0</v>
      </c>
      <c r="AZ234" s="432">
        <v>0</v>
      </c>
      <c r="BA234" s="432">
        <v>0</v>
      </c>
      <c r="BB234" s="432">
        <v>0</v>
      </c>
      <c r="BC234" s="985">
        <v>0</v>
      </c>
    </row>
    <row r="235" spans="1:55" ht="14.1" customHeight="1" x14ac:dyDescent="0.2">
      <c r="A235" s="450">
        <v>53</v>
      </c>
      <c r="B235" s="448">
        <v>2431</v>
      </c>
      <c r="C235" s="449">
        <v>600079228</v>
      </c>
      <c r="D235" s="448">
        <v>46746234</v>
      </c>
      <c r="E235" s="446" t="s">
        <v>617</v>
      </c>
      <c r="F235" s="450"/>
      <c r="G235" s="446"/>
      <c r="H235" s="445"/>
      <c r="I235" s="537">
        <v>8348403</v>
      </c>
      <c r="J235" s="444">
        <v>6193177</v>
      </c>
      <c r="K235" s="444">
        <v>0</v>
      </c>
      <c r="L235" s="444">
        <v>2093294</v>
      </c>
      <c r="M235" s="444">
        <v>61932</v>
      </c>
      <c r="N235" s="444">
        <v>0</v>
      </c>
      <c r="O235" s="642">
        <v>10.0916</v>
      </c>
      <c r="P235" s="537">
        <f t="shared" ref="P235:BC235" si="225">SUM(P233:P234)</f>
        <v>0</v>
      </c>
      <c r="Q235" s="443">
        <f t="shared" si="225"/>
        <v>0</v>
      </c>
      <c r="R235" s="443">
        <f t="shared" si="225"/>
        <v>0</v>
      </c>
      <c r="S235" s="443">
        <f t="shared" si="225"/>
        <v>0</v>
      </c>
      <c r="T235" s="443">
        <f t="shared" si="225"/>
        <v>0</v>
      </c>
      <c r="U235" s="443">
        <f t="shared" si="225"/>
        <v>0</v>
      </c>
      <c r="V235" s="443">
        <f t="shared" si="225"/>
        <v>0</v>
      </c>
      <c r="W235" s="443">
        <f t="shared" si="225"/>
        <v>0</v>
      </c>
      <c r="X235" s="443">
        <f t="shared" si="225"/>
        <v>0</v>
      </c>
      <c r="Y235" s="443">
        <f t="shared" si="225"/>
        <v>0</v>
      </c>
      <c r="Z235" s="443">
        <f t="shared" si="225"/>
        <v>0</v>
      </c>
      <c r="AA235" s="443">
        <f t="shared" si="225"/>
        <v>0</v>
      </c>
      <c r="AB235" s="443">
        <f t="shared" si="225"/>
        <v>0</v>
      </c>
      <c r="AC235" s="443">
        <f t="shared" si="225"/>
        <v>0</v>
      </c>
      <c r="AD235" s="443">
        <f t="shared" si="225"/>
        <v>0</v>
      </c>
      <c r="AE235" s="443">
        <f t="shared" si="225"/>
        <v>0</v>
      </c>
      <c r="AF235" s="443">
        <f t="shared" si="225"/>
        <v>0</v>
      </c>
      <c r="AG235" s="443">
        <f t="shared" si="225"/>
        <v>0</v>
      </c>
      <c r="AH235" s="948">
        <f t="shared" si="225"/>
        <v>0</v>
      </c>
      <c r="AI235" s="944">
        <f t="shared" si="225"/>
        <v>0</v>
      </c>
      <c r="AJ235" s="695">
        <f t="shared" si="225"/>
        <v>0</v>
      </c>
      <c r="AK235" s="695">
        <f t="shared" si="225"/>
        <v>0</v>
      </c>
      <c r="AL235" s="695">
        <f t="shared" si="225"/>
        <v>0</v>
      </c>
      <c r="AM235" s="695">
        <f t="shared" si="225"/>
        <v>0</v>
      </c>
      <c r="AN235" s="695">
        <f t="shared" si="225"/>
        <v>0</v>
      </c>
      <c r="AO235" s="538">
        <f t="shared" si="225"/>
        <v>0</v>
      </c>
      <c r="AP235" s="444">
        <f t="shared" si="225"/>
        <v>8348403</v>
      </c>
      <c r="AQ235" s="443">
        <f t="shared" si="225"/>
        <v>6193177</v>
      </c>
      <c r="AR235" s="490">
        <f t="shared" si="225"/>
        <v>0</v>
      </c>
      <c r="AS235" s="443">
        <f t="shared" si="225"/>
        <v>2093294</v>
      </c>
      <c r="AT235" s="443">
        <f t="shared" si="225"/>
        <v>61932</v>
      </c>
      <c r="AU235" s="443">
        <f t="shared" si="225"/>
        <v>0</v>
      </c>
      <c r="AV235" s="538">
        <f t="shared" si="225"/>
        <v>10.0916</v>
      </c>
      <c r="AW235" s="794">
        <f t="shared" si="225"/>
        <v>0</v>
      </c>
      <c r="AX235" s="791">
        <f t="shared" si="225"/>
        <v>0</v>
      </c>
      <c r="AY235" s="791">
        <f t="shared" si="225"/>
        <v>0</v>
      </c>
      <c r="AZ235" s="791">
        <f t="shared" si="225"/>
        <v>0</v>
      </c>
      <c r="BA235" s="791">
        <f t="shared" si="225"/>
        <v>0</v>
      </c>
      <c r="BB235" s="791">
        <f t="shared" si="225"/>
        <v>0</v>
      </c>
      <c r="BC235" s="788">
        <f t="shared" si="225"/>
        <v>0</v>
      </c>
    </row>
    <row r="236" spans="1:55" ht="14.1" customHeight="1" x14ac:dyDescent="0.2">
      <c r="A236" s="440">
        <v>54</v>
      </c>
      <c r="B236" s="452">
        <v>2434</v>
      </c>
      <c r="C236" s="453">
        <v>600079317</v>
      </c>
      <c r="D236" s="452">
        <v>46746480</v>
      </c>
      <c r="E236" s="451" t="s">
        <v>618</v>
      </c>
      <c r="F236" s="440">
        <v>3111</v>
      </c>
      <c r="G236" s="451" t="s">
        <v>275</v>
      </c>
      <c r="H236" s="436" t="s">
        <v>260</v>
      </c>
      <c r="I236" s="536">
        <v>13481934</v>
      </c>
      <c r="J236" s="14">
        <v>10001435</v>
      </c>
      <c r="K236" s="14">
        <v>0</v>
      </c>
      <c r="L236" s="14">
        <v>3380485</v>
      </c>
      <c r="M236" s="14">
        <v>100014</v>
      </c>
      <c r="N236" s="14">
        <v>0</v>
      </c>
      <c r="O236" s="106">
        <v>16</v>
      </c>
      <c r="P236" s="579">
        <f t="shared" si="212"/>
        <v>0</v>
      </c>
      <c r="Q236" s="434">
        <v>0</v>
      </c>
      <c r="R236" s="434">
        <v>0</v>
      </c>
      <c r="S236" s="434">
        <v>0</v>
      </c>
      <c r="T236" s="434">
        <v>0</v>
      </c>
      <c r="U236" s="434">
        <v>0</v>
      </c>
      <c r="V236" s="434">
        <v>0</v>
      </c>
      <c r="W236" s="434">
        <f t="shared" si="213"/>
        <v>0</v>
      </c>
      <c r="X236" s="434">
        <v>0</v>
      </c>
      <c r="Y236" s="434">
        <v>0</v>
      </c>
      <c r="Z236" s="434">
        <v>0</v>
      </c>
      <c r="AA236" s="434">
        <f t="shared" si="214"/>
        <v>0</v>
      </c>
      <c r="AB236" s="434">
        <f t="shared" si="215"/>
        <v>0</v>
      </c>
      <c r="AC236" s="435">
        <f t="shared" si="216"/>
        <v>0</v>
      </c>
      <c r="AD236" s="434">
        <v>0</v>
      </c>
      <c r="AE236" s="434">
        <f t="shared" si="217"/>
        <v>0</v>
      </c>
      <c r="AF236" s="435">
        <f t="shared" si="218"/>
        <v>0</v>
      </c>
      <c r="AG236" s="14">
        <v>0</v>
      </c>
      <c r="AH236" s="905">
        <f t="shared" si="192"/>
        <v>0</v>
      </c>
      <c r="AI236" s="870">
        <v>0</v>
      </c>
      <c r="AJ236" s="433">
        <v>0</v>
      </c>
      <c r="AK236" s="433">
        <v>0</v>
      </c>
      <c r="AL236" s="433">
        <v>0</v>
      </c>
      <c r="AM236" s="433">
        <v>0</v>
      </c>
      <c r="AN236" s="433">
        <v>0</v>
      </c>
      <c r="AO236" s="535">
        <f t="shared" si="219"/>
        <v>0</v>
      </c>
      <c r="AP236" s="854">
        <f>I236+AH236</f>
        <v>13481934</v>
      </c>
      <c r="AQ236" s="434">
        <f>J236+W236</f>
        <v>10001435</v>
      </c>
      <c r="AR236" s="434">
        <f t="shared" ref="AR236:AR237" si="226">K236+AA236</f>
        <v>0</v>
      </c>
      <c r="AS236" s="434">
        <f t="shared" ref="AS236:AU237" si="227">L236+AE236</f>
        <v>3380485</v>
      </c>
      <c r="AT236" s="434">
        <f t="shared" si="227"/>
        <v>100014</v>
      </c>
      <c r="AU236" s="512">
        <f t="shared" si="227"/>
        <v>0</v>
      </c>
      <c r="AV236" s="535">
        <f>O236+AO236</f>
        <v>16</v>
      </c>
      <c r="AW236" s="517">
        <f t="shared" si="220"/>
        <v>0</v>
      </c>
      <c r="AX236" s="432">
        <v>0</v>
      </c>
      <c r="AY236" s="432">
        <v>0</v>
      </c>
      <c r="AZ236" s="432">
        <v>0</v>
      </c>
      <c r="BA236" s="432">
        <v>0</v>
      </c>
      <c r="BB236" s="432">
        <v>0</v>
      </c>
      <c r="BC236" s="985">
        <v>0</v>
      </c>
    </row>
    <row r="237" spans="1:55" ht="14.1" customHeight="1" x14ac:dyDescent="0.2">
      <c r="A237" s="440">
        <v>54</v>
      </c>
      <c r="B237" s="452">
        <v>2434</v>
      </c>
      <c r="C237" s="453">
        <v>600079317</v>
      </c>
      <c r="D237" s="452">
        <v>46746480</v>
      </c>
      <c r="E237" s="451" t="s">
        <v>618</v>
      </c>
      <c r="F237" s="440">
        <v>3111</v>
      </c>
      <c r="G237" s="454" t="s">
        <v>276</v>
      </c>
      <c r="H237" s="436" t="s">
        <v>261</v>
      </c>
      <c r="I237" s="536">
        <v>1292796</v>
      </c>
      <c r="J237" s="432">
        <v>959047</v>
      </c>
      <c r="K237" s="432">
        <v>0</v>
      </c>
      <c r="L237" s="14">
        <v>324158</v>
      </c>
      <c r="M237" s="14">
        <v>9591</v>
      </c>
      <c r="N237" s="14">
        <v>0</v>
      </c>
      <c r="O237" s="570">
        <v>2.42</v>
      </c>
      <c r="P237" s="579">
        <f t="shared" si="212"/>
        <v>0</v>
      </c>
      <c r="Q237" s="434">
        <v>0</v>
      </c>
      <c r="R237" s="434">
        <v>-66142</v>
      </c>
      <c r="S237" s="434">
        <v>0</v>
      </c>
      <c r="T237" s="434">
        <v>0</v>
      </c>
      <c r="U237" s="434">
        <v>0</v>
      </c>
      <c r="V237" s="434">
        <v>0</v>
      </c>
      <c r="W237" s="434">
        <f t="shared" si="213"/>
        <v>-66142</v>
      </c>
      <c r="X237" s="434">
        <v>0</v>
      </c>
      <c r="Y237" s="434">
        <v>0</v>
      </c>
      <c r="Z237" s="434">
        <v>0</v>
      </c>
      <c r="AA237" s="434">
        <f t="shared" si="214"/>
        <v>0</v>
      </c>
      <c r="AB237" s="434">
        <f t="shared" si="215"/>
        <v>-66142</v>
      </c>
      <c r="AC237" s="435">
        <f t="shared" si="216"/>
        <v>-22356</v>
      </c>
      <c r="AD237" s="434">
        <v>0</v>
      </c>
      <c r="AE237" s="434">
        <f t="shared" si="217"/>
        <v>-22356</v>
      </c>
      <c r="AF237" s="435">
        <f t="shared" si="218"/>
        <v>-661</v>
      </c>
      <c r="AG237" s="14">
        <v>0</v>
      </c>
      <c r="AH237" s="905">
        <f t="shared" si="192"/>
        <v>-89159</v>
      </c>
      <c r="AI237" s="870">
        <v>0</v>
      </c>
      <c r="AJ237" s="433">
        <v>-0.17</v>
      </c>
      <c r="AK237" s="433">
        <v>0</v>
      </c>
      <c r="AL237" s="433">
        <v>0</v>
      </c>
      <c r="AM237" s="433">
        <v>0</v>
      </c>
      <c r="AN237" s="433">
        <v>0</v>
      </c>
      <c r="AO237" s="535">
        <f t="shared" si="219"/>
        <v>-0.17</v>
      </c>
      <c r="AP237" s="854">
        <f>I237+AH237</f>
        <v>1203637</v>
      </c>
      <c r="AQ237" s="434">
        <f>J237+W237</f>
        <v>892905</v>
      </c>
      <c r="AR237" s="434">
        <f t="shared" si="226"/>
        <v>0</v>
      </c>
      <c r="AS237" s="434">
        <f t="shared" si="227"/>
        <v>301802</v>
      </c>
      <c r="AT237" s="434">
        <f t="shared" si="227"/>
        <v>8930</v>
      </c>
      <c r="AU237" s="512">
        <f t="shared" si="227"/>
        <v>0</v>
      </c>
      <c r="AV237" s="535">
        <f>O237+AO237</f>
        <v>2.25</v>
      </c>
      <c r="AW237" s="517">
        <f t="shared" si="220"/>
        <v>0</v>
      </c>
      <c r="AX237" s="432">
        <v>0</v>
      </c>
      <c r="AY237" s="432">
        <v>0</v>
      </c>
      <c r="AZ237" s="432">
        <v>0</v>
      </c>
      <c r="BA237" s="432">
        <v>0</v>
      </c>
      <c r="BB237" s="432">
        <v>0</v>
      </c>
      <c r="BC237" s="985">
        <v>0</v>
      </c>
    </row>
    <row r="238" spans="1:55" ht="14.1" customHeight="1" x14ac:dyDescent="0.2">
      <c r="A238" s="450">
        <v>54</v>
      </c>
      <c r="B238" s="448">
        <v>2434</v>
      </c>
      <c r="C238" s="449">
        <v>600079317</v>
      </c>
      <c r="D238" s="448">
        <v>46746480</v>
      </c>
      <c r="E238" s="446" t="s">
        <v>619</v>
      </c>
      <c r="F238" s="450"/>
      <c r="G238" s="446"/>
      <c r="H238" s="445"/>
      <c r="I238" s="537">
        <v>14774730</v>
      </c>
      <c r="J238" s="444">
        <v>10960482</v>
      </c>
      <c r="K238" s="444">
        <v>0</v>
      </c>
      <c r="L238" s="444">
        <v>3704643</v>
      </c>
      <c r="M238" s="444">
        <v>109605</v>
      </c>
      <c r="N238" s="444">
        <v>0</v>
      </c>
      <c r="O238" s="642">
        <v>18.420000000000002</v>
      </c>
      <c r="P238" s="537">
        <f t="shared" ref="P238:BC238" si="228">SUM(P236:P237)</f>
        <v>0</v>
      </c>
      <c r="Q238" s="443">
        <f t="shared" si="228"/>
        <v>0</v>
      </c>
      <c r="R238" s="443">
        <f t="shared" si="228"/>
        <v>-66142</v>
      </c>
      <c r="S238" s="443">
        <f t="shared" si="228"/>
        <v>0</v>
      </c>
      <c r="T238" s="443">
        <f t="shared" si="228"/>
        <v>0</v>
      </c>
      <c r="U238" s="443">
        <f t="shared" si="228"/>
        <v>0</v>
      </c>
      <c r="V238" s="443">
        <f t="shared" si="228"/>
        <v>0</v>
      </c>
      <c r="W238" s="443">
        <f t="shared" si="228"/>
        <v>-66142</v>
      </c>
      <c r="X238" s="443">
        <f t="shared" si="228"/>
        <v>0</v>
      </c>
      <c r="Y238" s="443">
        <f t="shared" si="228"/>
        <v>0</v>
      </c>
      <c r="Z238" s="443">
        <f t="shared" si="228"/>
        <v>0</v>
      </c>
      <c r="AA238" s="443">
        <f t="shared" si="228"/>
        <v>0</v>
      </c>
      <c r="AB238" s="443">
        <f t="shared" si="228"/>
        <v>-66142</v>
      </c>
      <c r="AC238" s="443">
        <f t="shared" si="228"/>
        <v>-22356</v>
      </c>
      <c r="AD238" s="443">
        <f t="shared" si="228"/>
        <v>0</v>
      </c>
      <c r="AE238" s="443">
        <f t="shared" si="228"/>
        <v>-22356</v>
      </c>
      <c r="AF238" s="443">
        <f t="shared" si="228"/>
        <v>-661</v>
      </c>
      <c r="AG238" s="443">
        <f t="shared" si="228"/>
        <v>0</v>
      </c>
      <c r="AH238" s="948">
        <f t="shared" si="228"/>
        <v>-89159</v>
      </c>
      <c r="AI238" s="944">
        <f t="shared" si="228"/>
        <v>0</v>
      </c>
      <c r="AJ238" s="695">
        <f t="shared" si="228"/>
        <v>-0.17</v>
      </c>
      <c r="AK238" s="695">
        <f t="shared" si="228"/>
        <v>0</v>
      </c>
      <c r="AL238" s="695">
        <f t="shared" si="228"/>
        <v>0</v>
      </c>
      <c r="AM238" s="695">
        <f t="shared" si="228"/>
        <v>0</v>
      </c>
      <c r="AN238" s="695">
        <f t="shared" si="228"/>
        <v>0</v>
      </c>
      <c r="AO238" s="538">
        <f t="shared" si="228"/>
        <v>-0.17</v>
      </c>
      <c r="AP238" s="444">
        <f t="shared" si="228"/>
        <v>14685571</v>
      </c>
      <c r="AQ238" s="443">
        <f t="shared" si="228"/>
        <v>10894340</v>
      </c>
      <c r="AR238" s="490">
        <f t="shared" si="228"/>
        <v>0</v>
      </c>
      <c r="AS238" s="443">
        <f t="shared" si="228"/>
        <v>3682287</v>
      </c>
      <c r="AT238" s="443">
        <f t="shared" si="228"/>
        <v>108944</v>
      </c>
      <c r="AU238" s="443">
        <f t="shared" si="228"/>
        <v>0</v>
      </c>
      <c r="AV238" s="538">
        <f t="shared" si="228"/>
        <v>18.25</v>
      </c>
      <c r="AW238" s="794">
        <f t="shared" si="228"/>
        <v>0</v>
      </c>
      <c r="AX238" s="791">
        <f t="shared" si="228"/>
        <v>0</v>
      </c>
      <c r="AY238" s="791">
        <f t="shared" si="228"/>
        <v>0</v>
      </c>
      <c r="AZ238" s="791">
        <f t="shared" si="228"/>
        <v>0</v>
      </c>
      <c r="BA238" s="791">
        <f t="shared" si="228"/>
        <v>0</v>
      </c>
      <c r="BB238" s="791">
        <f t="shared" si="228"/>
        <v>0</v>
      </c>
      <c r="BC238" s="788">
        <f t="shared" si="228"/>
        <v>0</v>
      </c>
    </row>
    <row r="239" spans="1:55" ht="14.1" customHeight="1" x14ac:dyDescent="0.2">
      <c r="A239" s="440">
        <v>55</v>
      </c>
      <c r="B239" s="452">
        <v>2484</v>
      </c>
      <c r="C239" s="453">
        <v>600079864</v>
      </c>
      <c r="D239" s="452">
        <v>46746145</v>
      </c>
      <c r="E239" s="451" t="s">
        <v>620</v>
      </c>
      <c r="F239" s="440">
        <v>3113</v>
      </c>
      <c r="G239" s="451" t="s">
        <v>278</v>
      </c>
      <c r="H239" s="436" t="s">
        <v>260</v>
      </c>
      <c r="I239" s="536">
        <v>45170764</v>
      </c>
      <c r="J239" s="14">
        <v>33312021</v>
      </c>
      <c r="K239" s="14">
        <v>120000</v>
      </c>
      <c r="L239" s="14">
        <v>11300023</v>
      </c>
      <c r="M239" s="14">
        <v>333120</v>
      </c>
      <c r="N239" s="14">
        <v>105600</v>
      </c>
      <c r="O239" s="106">
        <v>45.051000000000002</v>
      </c>
      <c r="P239" s="579">
        <f t="shared" si="212"/>
        <v>0</v>
      </c>
      <c r="Q239" s="434">
        <v>0</v>
      </c>
      <c r="R239" s="434">
        <v>0</v>
      </c>
      <c r="S239" s="434">
        <v>0</v>
      </c>
      <c r="T239" s="434">
        <v>0</v>
      </c>
      <c r="U239" s="434">
        <v>0</v>
      </c>
      <c r="V239" s="434">
        <v>0</v>
      </c>
      <c r="W239" s="434">
        <f t="shared" si="213"/>
        <v>0</v>
      </c>
      <c r="X239" s="434">
        <v>0</v>
      </c>
      <c r="Y239" s="434">
        <v>0</v>
      </c>
      <c r="Z239" s="434">
        <v>0</v>
      </c>
      <c r="AA239" s="434">
        <f t="shared" si="214"/>
        <v>0</v>
      </c>
      <c r="AB239" s="434">
        <f t="shared" si="215"/>
        <v>0</v>
      </c>
      <c r="AC239" s="435">
        <f t="shared" si="216"/>
        <v>0</v>
      </c>
      <c r="AD239" s="434">
        <v>0</v>
      </c>
      <c r="AE239" s="434">
        <f t="shared" si="217"/>
        <v>0</v>
      </c>
      <c r="AF239" s="435">
        <f t="shared" si="218"/>
        <v>0</v>
      </c>
      <c r="AG239" s="14">
        <v>0</v>
      </c>
      <c r="AH239" s="905">
        <f t="shared" si="192"/>
        <v>0</v>
      </c>
      <c r="AI239" s="870">
        <v>0</v>
      </c>
      <c r="AJ239" s="433">
        <v>0</v>
      </c>
      <c r="AK239" s="433">
        <v>0</v>
      </c>
      <c r="AL239" s="433">
        <v>0</v>
      </c>
      <c r="AM239" s="433">
        <v>0</v>
      </c>
      <c r="AN239" s="433">
        <v>0</v>
      </c>
      <c r="AO239" s="535">
        <f t="shared" si="219"/>
        <v>0</v>
      </c>
      <c r="AP239" s="854">
        <f>I239+AH239</f>
        <v>45170764</v>
      </c>
      <c r="AQ239" s="434">
        <f>J239+W239</f>
        <v>33312021</v>
      </c>
      <c r="AR239" s="434">
        <f t="shared" ref="AR239:AR243" si="229">K239+AA239</f>
        <v>120000</v>
      </c>
      <c r="AS239" s="434">
        <f>L239+AE239</f>
        <v>11300023</v>
      </c>
      <c r="AT239" s="434">
        <f t="shared" ref="AT239:AU243" si="230">M239+AF239</f>
        <v>333120</v>
      </c>
      <c r="AU239" s="512">
        <f t="shared" si="230"/>
        <v>105600</v>
      </c>
      <c r="AV239" s="535">
        <f>O239+AO239</f>
        <v>45.051000000000002</v>
      </c>
      <c r="AW239" s="517">
        <f t="shared" si="220"/>
        <v>105600</v>
      </c>
      <c r="AX239" s="432">
        <v>0</v>
      </c>
      <c r="AY239" s="432">
        <v>0</v>
      </c>
      <c r="AZ239" s="432">
        <v>0</v>
      </c>
      <c r="BA239" s="432">
        <v>0</v>
      </c>
      <c r="BB239" s="432">
        <v>105600</v>
      </c>
      <c r="BC239" s="985">
        <v>0</v>
      </c>
    </row>
    <row r="240" spans="1:55" ht="14.1" customHeight="1" x14ac:dyDescent="0.2">
      <c r="A240" s="440">
        <v>55</v>
      </c>
      <c r="B240" s="452">
        <v>2484</v>
      </c>
      <c r="C240" s="453">
        <v>600079864</v>
      </c>
      <c r="D240" s="452">
        <v>46746145</v>
      </c>
      <c r="E240" s="451" t="s">
        <v>620</v>
      </c>
      <c r="F240" s="440">
        <v>3113</v>
      </c>
      <c r="G240" s="451" t="s">
        <v>789</v>
      </c>
      <c r="H240" s="436" t="s">
        <v>260</v>
      </c>
      <c r="I240" s="536">
        <v>987027</v>
      </c>
      <c r="J240" s="432">
        <v>732216</v>
      </c>
      <c r="K240" s="432">
        <v>0</v>
      </c>
      <c r="L240" s="14">
        <v>247489</v>
      </c>
      <c r="M240" s="14">
        <v>7322</v>
      </c>
      <c r="N240" s="14">
        <v>0</v>
      </c>
      <c r="O240" s="570">
        <v>1.2</v>
      </c>
      <c r="P240" s="579">
        <f t="shared" si="212"/>
        <v>0</v>
      </c>
      <c r="Q240" s="434">
        <v>0</v>
      </c>
      <c r="R240" s="434">
        <v>0</v>
      </c>
      <c r="S240" s="434">
        <v>0</v>
      </c>
      <c r="T240" s="434">
        <v>-36722</v>
      </c>
      <c r="U240" s="434">
        <v>0</v>
      </c>
      <c r="V240" s="434">
        <v>0</v>
      </c>
      <c r="W240" s="434">
        <f t="shared" si="213"/>
        <v>-36722</v>
      </c>
      <c r="X240" s="434">
        <v>0</v>
      </c>
      <c r="Y240" s="434">
        <v>0</v>
      </c>
      <c r="Z240" s="434">
        <v>0</v>
      </c>
      <c r="AA240" s="434">
        <f t="shared" si="214"/>
        <v>0</v>
      </c>
      <c r="AB240" s="434">
        <f t="shared" si="215"/>
        <v>-36722</v>
      </c>
      <c r="AC240" s="435">
        <f t="shared" si="216"/>
        <v>-12412</v>
      </c>
      <c r="AD240" s="434">
        <v>0</v>
      </c>
      <c r="AE240" s="434">
        <f t="shared" si="217"/>
        <v>-12412</v>
      </c>
      <c r="AF240" s="435">
        <f t="shared" si="218"/>
        <v>-367</v>
      </c>
      <c r="AG240" s="14">
        <v>0</v>
      </c>
      <c r="AH240" s="905">
        <f t="shared" si="192"/>
        <v>-49501</v>
      </c>
      <c r="AI240" s="870">
        <v>0</v>
      </c>
      <c r="AJ240" s="433">
        <v>0</v>
      </c>
      <c r="AK240" s="433">
        <v>-7.0000000000000007E-2</v>
      </c>
      <c r="AL240" s="433">
        <v>0</v>
      </c>
      <c r="AM240" s="433">
        <v>0</v>
      </c>
      <c r="AN240" s="433">
        <v>0</v>
      </c>
      <c r="AO240" s="535">
        <f t="shared" si="219"/>
        <v>-7.0000000000000007E-2</v>
      </c>
      <c r="AP240" s="854">
        <f>I240+AH240</f>
        <v>937526</v>
      </c>
      <c r="AQ240" s="434">
        <f>J240+W240</f>
        <v>695494</v>
      </c>
      <c r="AR240" s="434">
        <f t="shared" si="229"/>
        <v>0</v>
      </c>
      <c r="AS240" s="434">
        <f>L240+AE240</f>
        <v>235077</v>
      </c>
      <c r="AT240" s="434">
        <f t="shared" si="230"/>
        <v>6955</v>
      </c>
      <c r="AU240" s="512">
        <f t="shared" si="230"/>
        <v>0</v>
      </c>
      <c r="AV240" s="535">
        <f>O240+AO240</f>
        <v>1.1299999999999999</v>
      </c>
      <c r="AW240" s="517">
        <f t="shared" si="220"/>
        <v>0</v>
      </c>
      <c r="AX240" s="432">
        <v>0</v>
      </c>
      <c r="AY240" s="432">
        <v>0</v>
      </c>
      <c r="AZ240" s="432">
        <v>0</v>
      </c>
      <c r="BA240" s="432">
        <v>0</v>
      </c>
      <c r="BB240" s="432">
        <v>0</v>
      </c>
      <c r="BC240" s="985">
        <v>0</v>
      </c>
    </row>
    <row r="241" spans="1:55" ht="14.1" customHeight="1" x14ac:dyDescent="0.2">
      <c r="A241" s="440">
        <v>55</v>
      </c>
      <c r="B241" s="452">
        <v>2484</v>
      </c>
      <c r="C241" s="453">
        <v>600079864</v>
      </c>
      <c r="D241" s="452">
        <v>46746145</v>
      </c>
      <c r="E241" s="451" t="s">
        <v>852</v>
      </c>
      <c r="F241" s="440">
        <v>3113</v>
      </c>
      <c r="G241" s="45" t="s">
        <v>828</v>
      </c>
      <c r="H241" s="55" t="s">
        <v>260</v>
      </c>
      <c r="I241" s="536">
        <v>0</v>
      </c>
      <c r="J241" s="432">
        <v>0</v>
      </c>
      <c r="K241" s="432">
        <v>0</v>
      </c>
      <c r="L241" s="14">
        <v>0</v>
      </c>
      <c r="M241" s="14">
        <v>0</v>
      </c>
      <c r="N241" s="14">
        <v>0</v>
      </c>
      <c r="O241" s="570">
        <v>0</v>
      </c>
      <c r="P241" s="579">
        <f t="shared" si="212"/>
        <v>0</v>
      </c>
      <c r="Q241" s="434">
        <v>0</v>
      </c>
      <c r="R241" s="434">
        <v>0</v>
      </c>
      <c r="S241" s="434">
        <v>0</v>
      </c>
      <c r="T241" s="434">
        <v>0</v>
      </c>
      <c r="U241" s="434">
        <v>235670</v>
      </c>
      <c r="V241" s="434">
        <v>0</v>
      </c>
      <c r="W241" s="434">
        <f t="shared" si="213"/>
        <v>235670</v>
      </c>
      <c r="X241" s="434">
        <v>0</v>
      </c>
      <c r="Y241" s="434">
        <v>0</v>
      </c>
      <c r="Z241" s="434">
        <v>0</v>
      </c>
      <c r="AA241" s="434">
        <f t="shared" si="214"/>
        <v>0</v>
      </c>
      <c r="AB241" s="434">
        <f t="shared" si="215"/>
        <v>235670</v>
      </c>
      <c r="AC241" s="435">
        <f t="shared" si="216"/>
        <v>79656</v>
      </c>
      <c r="AD241" s="434">
        <v>0</v>
      </c>
      <c r="AE241" s="434">
        <f t="shared" si="217"/>
        <v>79656</v>
      </c>
      <c r="AF241" s="435">
        <f t="shared" si="218"/>
        <v>2357</v>
      </c>
      <c r="AG241" s="14">
        <v>0</v>
      </c>
      <c r="AH241" s="905">
        <f t="shared" si="192"/>
        <v>317683</v>
      </c>
      <c r="AI241" s="870">
        <v>0</v>
      </c>
      <c r="AJ241" s="433">
        <v>0</v>
      </c>
      <c r="AK241" s="433">
        <v>0</v>
      </c>
      <c r="AL241" s="433">
        <v>0</v>
      </c>
      <c r="AM241" s="433">
        <v>0.56000000000000005</v>
      </c>
      <c r="AN241" s="433">
        <v>0</v>
      </c>
      <c r="AO241" s="535">
        <f t="shared" si="219"/>
        <v>0.56000000000000005</v>
      </c>
      <c r="AP241" s="854">
        <f>I241+AH241</f>
        <v>317683</v>
      </c>
      <c r="AQ241" s="434">
        <f>J241+W241</f>
        <v>235670</v>
      </c>
      <c r="AR241" s="434">
        <f t="shared" si="229"/>
        <v>0</v>
      </c>
      <c r="AS241" s="434">
        <f t="shared" ref="AS241" si="231">L241+AE241</f>
        <v>79656</v>
      </c>
      <c r="AT241" s="434">
        <f t="shared" si="230"/>
        <v>2357</v>
      </c>
      <c r="AU241" s="512">
        <f t="shared" si="230"/>
        <v>0</v>
      </c>
      <c r="AV241" s="535">
        <f>O241+AO241</f>
        <v>0.56000000000000005</v>
      </c>
      <c r="AW241" s="517">
        <f t="shared" si="220"/>
        <v>0</v>
      </c>
      <c r="AX241" s="432">
        <v>0</v>
      </c>
      <c r="AY241" s="432">
        <v>0</v>
      </c>
      <c r="AZ241" s="432">
        <v>0</v>
      </c>
      <c r="BA241" s="432">
        <v>0</v>
      </c>
      <c r="BB241" s="432">
        <v>0</v>
      </c>
      <c r="BC241" s="985">
        <v>0</v>
      </c>
    </row>
    <row r="242" spans="1:55" ht="14.1" customHeight="1" x14ac:dyDescent="0.2">
      <c r="A242" s="440">
        <v>55</v>
      </c>
      <c r="B242" s="452">
        <v>2484</v>
      </c>
      <c r="C242" s="453">
        <v>600079864</v>
      </c>
      <c r="D242" s="452">
        <v>46746145</v>
      </c>
      <c r="E242" s="451" t="s">
        <v>620</v>
      </c>
      <c r="F242" s="440">
        <v>3113</v>
      </c>
      <c r="G242" s="454" t="s">
        <v>276</v>
      </c>
      <c r="H242" s="436" t="s">
        <v>261</v>
      </c>
      <c r="I242" s="536">
        <v>6230940</v>
      </c>
      <c r="J242" s="432">
        <v>4612433</v>
      </c>
      <c r="K242" s="432">
        <v>10000</v>
      </c>
      <c r="L242" s="14">
        <v>1562383</v>
      </c>
      <c r="M242" s="14">
        <v>46124</v>
      </c>
      <c r="N242" s="14">
        <v>0</v>
      </c>
      <c r="O242" s="570">
        <v>11.660000000000002</v>
      </c>
      <c r="P242" s="579">
        <f t="shared" si="212"/>
        <v>0</v>
      </c>
      <c r="Q242" s="434">
        <v>0</v>
      </c>
      <c r="R242" s="434">
        <v>-958942</v>
      </c>
      <c r="S242" s="434">
        <v>0</v>
      </c>
      <c r="T242" s="434">
        <v>0</v>
      </c>
      <c r="U242" s="434">
        <v>0</v>
      </c>
      <c r="V242" s="434">
        <v>0</v>
      </c>
      <c r="W242" s="434">
        <f t="shared" si="213"/>
        <v>-958942</v>
      </c>
      <c r="X242" s="434">
        <v>0</v>
      </c>
      <c r="Y242" s="434">
        <v>0</v>
      </c>
      <c r="Z242" s="434">
        <v>0</v>
      </c>
      <c r="AA242" s="434">
        <f t="shared" si="214"/>
        <v>0</v>
      </c>
      <c r="AB242" s="434">
        <f t="shared" si="215"/>
        <v>-958942</v>
      </c>
      <c r="AC242" s="435">
        <f t="shared" si="216"/>
        <v>-324122</v>
      </c>
      <c r="AD242" s="434">
        <v>0</v>
      </c>
      <c r="AE242" s="434">
        <f t="shared" si="217"/>
        <v>-324122</v>
      </c>
      <c r="AF242" s="435">
        <f t="shared" si="218"/>
        <v>-9589</v>
      </c>
      <c r="AG242" s="14">
        <v>0</v>
      </c>
      <c r="AH242" s="905">
        <f t="shared" si="192"/>
        <v>-1292653</v>
      </c>
      <c r="AI242" s="870">
        <v>0</v>
      </c>
      <c r="AJ242" s="433">
        <v>-2.41</v>
      </c>
      <c r="AK242" s="433">
        <v>0</v>
      </c>
      <c r="AL242" s="433">
        <v>0</v>
      </c>
      <c r="AM242" s="433">
        <v>0</v>
      </c>
      <c r="AN242" s="433">
        <v>0</v>
      </c>
      <c r="AO242" s="535">
        <f t="shared" si="219"/>
        <v>-2.41</v>
      </c>
      <c r="AP242" s="854">
        <f>I242+AH242</f>
        <v>4938287</v>
      </c>
      <c r="AQ242" s="434">
        <f>J242+W242</f>
        <v>3653491</v>
      </c>
      <c r="AR242" s="434">
        <f t="shared" si="229"/>
        <v>10000</v>
      </c>
      <c r="AS242" s="434">
        <f>L242+AE242</f>
        <v>1238261</v>
      </c>
      <c r="AT242" s="434">
        <f t="shared" si="230"/>
        <v>36535</v>
      </c>
      <c r="AU242" s="512">
        <f t="shared" si="230"/>
        <v>0</v>
      </c>
      <c r="AV242" s="535">
        <f>O242+AO242</f>
        <v>9.2500000000000018</v>
      </c>
      <c r="AW242" s="517">
        <f t="shared" si="220"/>
        <v>0</v>
      </c>
      <c r="AX242" s="432">
        <v>0</v>
      </c>
      <c r="AY242" s="432">
        <v>0</v>
      </c>
      <c r="AZ242" s="432">
        <v>0</v>
      </c>
      <c r="BA242" s="432">
        <v>0</v>
      </c>
      <c r="BB242" s="432">
        <v>0</v>
      </c>
      <c r="BC242" s="985">
        <v>0</v>
      </c>
    </row>
    <row r="243" spans="1:55" ht="14.1" customHeight="1" x14ac:dyDescent="0.2">
      <c r="A243" s="440">
        <v>55</v>
      </c>
      <c r="B243" s="452">
        <v>2484</v>
      </c>
      <c r="C243" s="453">
        <v>600079864</v>
      </c>
      <c r="D243" s="452">
        <v>46746145</v>
      </c>
      <c r="E243" s="451" t="s">
        <v>620</v>
      </c>
      <c r="F243" s="440">
        <v>3143</v>
      </c>
      <c r="G243" s="454" t="s">
        <v>784</v>
      </c>
      <c r="H243" s="436" t="s">
        <v>260</v>
      </c>
      <c r="I243" s="536">
        <v>4696943</v>
      </c>
      <c r="J243" s="14">
        <v>3424824</v>
      </c>
      <c r="K243" s="14">
        <v>60000</v>
      </c>
      <c r="L243" s="14">
        <v>1177871</v>
      </c>
      <c r="M243" s="14">
        <v>34248</v>
      </c>
      <c r="N243" s="14">
        <v>0</v>
      </c>
      <c r="O243" s="106">
        <v>6.4386999999999999</v>
      </c>
      <c r="P243" s="579">
        <f t="shared" si="212"/>
        <v>0</v>
      </c>
      <c r="Q243" s="434">
        <v>0</v>
      </c>
      <c r="R243" s="434">
        <v>0</v>
      </c>
      <c r="S243" s="434">
        <v>0</v>
      </c>
      <c r="T243" s="434">
        <v>0</v>
      </c>
      <c r="U243" s="434">
        <v>0</v>
      </c>
      <c r="V243" s="434">
        <v>0</v>
      </c>
      <c r="W243" s="434">
        <f t="shared" si="213"/>
        <v>0</v>
      </c>
      <c r="X243" s="434">
        <v>0</v>
      </c>
      <c r="Y243" s="434">
        <v>0</v>
      </c>
      <c r="Z243" s="434">
        <v>0</v>
      </c>
      <c r="AA243" s="434">
        <f t="shared" si="214"/>
        <v>0</v>
      </c>
      <c r="AB243" s="434">
        <f t="shared" si="215"/>
        <v>0</v>
      </c>
      <c r="AC243" s="435">
        <f t="shared" si="216"/>
        <v>0</v>
      </c>
      <c r="AD243" s="434">
        <v>0</v>
      </c>
      <c r="AE243" s="434">
        <f t="shared" si="217"/>
        <v>0</v>
      </c>
      <c r="AF243" s="435">
        <f t="shared" si="218"/>
        <v>0</v>
      </c>
      <c r="AG243" s="14">
        <v>0</v>
      </c>
      <c r="AH243" s="905">
        <f t="shared" si="192"/>
        <v>0</v>
      </c>
      <c r="AI243" s="870">
        <v>0</v>
      </c>
      <c r="AJ243" s="433">
        <v>0</v>
      </c>
      <c r="AK243" s="433">
        <v>0</v>
      </c>
      <c r="AL243" s="433">
        <v>0</v>
      </c>
      <c r="AM243" s="433">
        <v>0</v>
      </c>
      <c r="AN243" s="433">
        <v>0</v>
      </c>
      <c r="AO243" s="535">
        <f t="shared" si="219"/>
        <v>0</v>
      </c>
      <c r="AP243" s="854">
        <f>I243+AH243</f>
        <v>4696943</v>
      </c>
      <c r="AQ243" s="434">
        <f>J243+W243</f>
        <v>3424824</v>
      </c>
      <c r="AR243" s="434">
        <f t="shared" si="229"/>
        <v>60000</v>
      </c>
      <c r="AS243" s="434">
        <f>L243+AE243</f>
        <v>1177871</v>
      </c>
      <c r="AT243" s="434">
        <f t="shared" si="230"/>
        <v>34248</v>
      </c>
      <c r="AU243" s="512">
        <f t="shared" si="230"/>
        <v>0</v>
      </c>
      <c r="AV243" s="535">
        <f>O243+AO243</f>
        <v>6.4386999999999999</v>
      </c>
      <c r="AW243" s="517">
        <f t="shared" si="220"/>
        <v>0</v>
      </c>
      <c r="AX243" s="432">
        <v>0</v>
      </c>
      <c r="AY243" s="432">
        <v>0</v>
      </c>
      <c r="AZ243" s="432">
        <v>0</v>
      </c>
      <c r="BA243" s="432">
        <v>0</v>
      </c>
      <c r="BB243" s="432">
        <v>0</v>
      </c>
      <c r="BC243" s="985">
        <v>0</v>
      </c>
    </row>
    <row r="244" spans="1:55" ht="14.1" customHeight="1" x14ac:dyDescent="0.2">
      <c r="A244" s="450">
        <v>55</v>
      </c>
      <c r="B244" s="448">
        <v>2484</v>
      </c>
      <c r="C244" s="449">
        <v>600079864</v>
      </c>
      <c r="D244" s="448">
        <v>46746145</v>
      </c>
      <c r="E244" s="446" t="s">
        <v>621</v>
      </c>
      <c r="F244" s="450"/>
      <c r="G244" s="446"/>
      <c r="H244" s="445"/>
      <c r="I244" s="537">
        <v>57085674</v>
      </c>
      <c r="J244" s="444">
        <v>42081494</v>
      </c>
      <c r="K244" s="444">
        <v>190000</v>
      </c>
      <c r="L244" s="444">
        <v>14287766</v>
      </c>
      <c r="M244" s="444">
        <v>420814</v>
      </c>
      <c r="N244" s="444">
        <v>105600</v>
      </c>
      <c r="O244" s="642">
        <v>64.349700000000013</v>
      </c>
      <c r="P244" s="537">
        <f t="shared" ref="P244:BC244" si="232">SUM(P239:P243)</f>
        <v>0</v>
      </c>
      <c r="Q244" s="443">
        <f t="shared" si="232"/>
        <v>0</v>
      </c>
      <c r="R244" s="443">
        <f t="shared" si="232"/>
        <v>-958942</v>
      </c>
      <c r="S244" s="443">
        <f t="shared" si="232"/>
        <v>0</v>
      </c>
      <c r="T244" s="443">
        <f t="shared" si="232"/>
        <v>-36722</v>
      </c>
      <c r="U244" s="443">
        <f t="shared" si="232"/>
        <v>235670</v>
      </c>
      <c r="V244" s="443">
        <f t="shared" si="232"/>
        <v>0</v>
      </c>
      <c r="W244" s="443">
        <f t="shared" si="232"/>
        <v>-759994</v>
      </c>
      <c r="X244" s="443">
        <f t="shared" si="232"/>
        <v>0</v>
      </c>
      <c r="Y244" s="443">
        <f t="shared" si="232"/>
        <v>0</v>
      </c>
      <c r="Z244" s="443">
        <f t="shared" si="232"/>
        <v>0</v>
      </c>
      <c r="AA244" s="443">
        <f t="shared" si="232"/>
        <v>0</v>
      </c>
      <c r="AB244" s="443">
        <f t="shared" si="232"/>
        <v>-759994</v>
      </c>
      <c r="AC244" s="443">
        <f t="shared" si="232"/>
        <v>-256878</v>
      </c>
      <c r="AD244" s="443">
        <f t="shared" si="232"/>
        <v>0</v>
      </c>
      <c r="AE244" s="443">
        <f t="shared" si="232"/>
        <v>-256878</v>
      </c>
      <c r="AF244" s="443">
        <f t="shared" si="232"/>
        <v>-7599</v>
      </c>
      <c r="AG244" s="443">
        <f t="shared" si="232"/>
        <v>0</v>
      </c>
      <c r="AH244" s="948">
        <f t="shared" si="232"/>
        <v>-1024471</v>
      </c>
      <c r="AI244" s="944">
        <f t="shared" si="232"/>
        <v>0</v>
      </c>
      <c r="AJ244" s="695">
        <f t="shared" si="232"/>
        <v>-2.41</v>
      </c>
      <c r="AK244" s="695">
        <f t="shared" si="232"/>
        <v>-7.0000000000000007E-2</v>
      </c>
      <c r="AL244" s="695">
        <f t="shared" si="232"/>
        <v>0</v>
      </c>
      <c r="AM244" s="695">
        <f t="shared" si="232"/>
        <v>0.56000000000000005</v>
      </c>
      <c r="AN244" s="695">
        <f t="shared" si="232"/>
        <v>0</v>
      </c>
      <c r="AO244" s="538">
        <f t="shared" si="232"/>
        <v>-1.9200000000000002</v>
      </c>
      <c r="AP244" s="444">
        <f t="shared" si="232"/>
        <v>56061203</v>
      </c>
      <c r="AQ244" s="443">
        <f t="shared" si="232"/>
        <v>41321500</v>
      </c>
      <c r="AR244" s="490">
        <f t="shared" si="232"/>
        <v>190000</v>
      </c>
      <c r="AS244" s="443">
        <f t="shared" si="232"/>
        <v>14030888</v>
      </c>
      <c r="AT244" s="443">
        <f t="shared" si="232"/>
        <v>413215</v>
      </c>
      <c r="AU244" s="443">
        <f t="shared" si="232"/>
        <v>105600</v>
      </c>
      <c r="AV244" s="538">
        <f t="shared" si="232"/>
        <v>62.429700000000004</v>
      </c>
      <c r="AW244" s="794">
        <f t="shared" si="232"/>
        <v>105600</v>
      </c>
      <c r="AX244" s="791">
        <f t="shared" si="232"/>
        <v>0</v>
      </c>
      <c r="AY244" s="791">
        <f t="shared" si="232"/>
        <v>0</v>
      </c>
      <c r="AZ244" s="791">
        <f t="shared" si="232"/>
        <v>0</v>
      </c>
      <c r="BA244" s="791">
        <f t="shared" si="232"/>
        <v>0</v>
      </c>
      <c r="BB244" s="791">
        <f t="shared" si="232"/>
        <v>105600</v>
      </c>
      <c r="BC244" s="788">
        <f t="shared" si="232"/>
        <v>0</v>
      </c>
    </row>
    <row r="245" spans="1:55" ht="14.1" customHeight="1" x14ac:dyDescent="0.2">
      <c r="A245" s="440">
        <v>56</v>
      </c>
      <c r="B245" s="452">
        <v>2401</v>
      </c>
      <c r="C245" s="453">
        <v>600079597</v>
      </c>
      <c r="D245" s="452">
        <v>72741538</v>
      </c>
      <c r="E245" s="451" t="s">
        <v>622</v>
      </c>
      <c r="F245" s="440">
        <v>3111</v>
      </c>
      <c r="G245" s="451" t="s">
        <v>275</v>
      </c>
      <c r="H245" s="436" t="s">
        <v>260</v>
      </c>
      <c r="I245" s="536">
        <v>3335942</v>
      </c>
      <c r="J245" s="14">
        <v>2405253</v>
      </c>
      <c r="K245" s="14">
        <v>70000</v>
      </c>
      <c r="L245" s="14">
        <v>836636</v>
      </c>
      <c r="M245" s="14">
        <v>24053</v>
      </c>
      <c r="N245" s="14">
        <v>0</v>
      </c>
      <c r="O245" s="106">
        <v>3.88</v>
      </c>
      <c r="P245" s="579">
        <f t="shared" si="212"/>
        <v>70000</v>
      </c>
      <c r="Q245" s="434">
        <v>0</v>
      </c>
      <c r="R245" s="434">
        <v>0</v>
      </c>
      <c r="S245" s="434">
        <v>0</v>
      </c>
      <c r="T245" s="434">
        <v>0</v>
      </c>
      <c r="U245" s="434">
        <v>0</v>
      </c>
      <c r="V245" s="434">
        <v>0</v>
      </c>
      <c r="W245" s="434">
        <f t="shared" si="213"/>
        <v>70000</v>
      </c>
      <c r="X245" s="434">
        <v>-70000</v>
      </c>
      <c r="Y245" s="434">
        <v>0</v>
      </c>
      <c r="Z245" s="434">
        <v>0</v>
      </c>
      <c r="AA245" s="434">
        <f t="shared" si="214"/>
        <v>-70000</v>
      </c>
      <c r="AB245" s="434">
        <f t="shared" si="215"/>
        <v>0</v>
      </c>
      <c r="AC245" s="435">
        <f t="shared" si="216"/>
        <v>0</v>
      </c>
      <c r="AD245" s="434">
        <v>0</v>
      </c>
      <c r="AE245" s="434">
        <f t="shared" si="217"/>
        <v>0</v>
      </c>
      <c r="AF245" s="435">
        <f t="shared" si="218"/>
        <v>700</v>
      </c>
      <c r="AG245" s="14">
        <v>0</v>
      </c>
      <c r="AH245" s="905">
        <f t="shared" si="192"/>
        <v>700</v>
      </c>
      <c r="AI245" s="870">
        <v>0.12</v>
      </c>
      <c r="AJ245" s="433">
        <v>0</v>
      </c>
      <c r="AK245" s="433">
        <v>0</v>
      </c>
      <c r="AL245" s="433">
        <v>0</v>
      </c>
      <c r="AM245" s="433">
        <v>0</v>
      </c>
      <c r="AN245" s="433">
        <v>0</v>
      </c>
      <c r="AO245" s="535">
        <f t="shared" si="219"/>
        <v>0.12</v>
      </c>
      <c r="AP245" s="854">
        <f>I245+AH245</f>
        <v>3336642</v>
      </c>
      <c r="AQ245" s="434">
        <f>J245+W245</f>
        <v>2475253</v>
      </c>
      <c r="AR245" s="434">
        <f t="shared" ref="AR245:AR246" si="233">K245+AA245</f>
        <v>0</v>
      </c>
      <c r="AS245" s="434">
        <f t="shared" ref="AS245:AU246" si="234">L245+AE245</f>
        <v>836636</v>
      </c>
      <c r="AT245" s="434">
        <f t="shared" si="234"/>
        <v>24753</v>
      </c>
      <c r="AU245" s="512">
        <f t="shared" si="234"/>
        <v>0</v>
      </c>
      <c r="AV245" s="535">
        <f>O245+AO245</f>
        <v>4</v>
      </c>
      <c r="AW245" s="517">
        <f t="shared" si="220"/>
        <v>0</v>
      </c>
      <c r="AX245" s="432">
        <v>0</v>
      </c>
      <c r="AY245" s="432">
        <v>0</v>
      </c>
      <c r="AZ245" s="432">
        <v>0</v>
      </c>
      <c r="BA245" s="432">
        <v>0</v>
      </c>
      <c r="BB245" s="432">
        <v>0</v>
      </c>
      <c r="BC245" s="985">
        <v>0</v>
      </c>
    </row>
    <row r="246" spans="1:55" ht="14.1" customHeight="1" x14ac:dyDescent="0.2">
      <c r="A246" s="440">
        <v>56</v>
      </c>
      <c r="B246" s="452">
        <v>2401</v>
      </c>
      <c r="C246" s="453">
        <v>600079597</v>
      </c>
      <c r="D246" s="452">
        <v>72741538</v>
      </c>
      <c r="E246" s="451" t="s">
        <v>622</v>
      </c>
      <c r="F246" s="440">
        <v>3111</v>
      </c>
      <c r="G246" s="451" t="s">
        <v>276</v>
      </c>
      <c r="H246" s="436" t="s">
        <v>261</v>
      </c>
      <c r="I246" s="536">
        <v>1019566</v>
      </c>
      <c r="J246" s="432">
        <v>756354</v>
      </c>
      <c r="K246" s="432">
        <v>0</v>
      </c>
      <c r="L246" s="14">
        <v>255648</v>
      </c>
      <c r="M246" s="14">
        <v>7564</v>
      </c>
      <c r="N246" s="14">
        <v>0</v>
      </c>
      <c r="O246" s="570">
        <v>1.8400000000000003</v>
      </c>
      <c r="P246" s="579">
        <f t="shared" si="212"/>
        <v>-50000</v>
      </c>
      <c r="Q246" s="434">
        <v>0</v>
      </c>
      <c r="R246" s="434">
        <v>-48565</v>
      </c>
      <c r="S246" s="434">
        <v>0</v>
      </c>
      <c r="T246" s="434">
        <v>0</v>
      </c>
      <c r="U246" s="434">
        <v>0</v>
      </c>
      <c r="V246" s="434">
        <v>0</v>
      </c>
      <c r="W246" s="434">
        <f t="shared" si="213"/>
        <v>-98565</v>
      </c>
      <c r="X246" s="434">
        <v>50000</v>
      </c>
      <c r="Y246" s="434">
        <v>0</v>
      </c>
      <c r="Z246" s="434">
        <v>0</v>
      </c>
      <c r="AA246" s="434">
        <f t="shared" si="214"/>
        <v>50000</v>
      </c>
      <c r="AB246" s="434">
        <f t="shared" si="215"/>
        <v>-48565</v>
      </c>
      <c r="AC246" s="435">
        <f t="shared" si="216"/>
        <v>-16415</v>
      </c>
      <c r="AD246" s="434">
        <v>0</v>
      </c>
      <c r="AE246" s="434">
        <f t="shared" si="217"/>
        <v>-16415</v>
      </c>
      <c r="AF246" s="435">
        <f t="shared" si="218"/>
        <v>-986</v>
      </c>
      <c r="AG246" s="14">
        <v>0</v>
      </c>
      <c r="AH246" s="905">
        <f t="shared" si="192"/>
        <v>-65966</v>
      </c>
      <c r="AI246" s="870">
        <v>-0.08</v>
      </c>
      <c r="AJ246" s="433">
        <v>-0.12</v>
      </c>
      <c r="AK246" s="433">
        <v>0</v>
      </c>
      <c r="AL246" s="433">
        <v>0</v>
      </c>
      <c r="AM246" s="433">
        <v>0</v>
      </c>
      <c r="AN246" s="433">
        <v>0</v>
      </c>
      <c r="AO246" s="535">
        <f t="shared" si="219"/>
        <v>-0.2</v>
      </c>
      <c r="AP246" s="854">
        <f>I246+AH246</f>
        <v>953600</v>
      </c>
      <c r="AQ246" s="434">
        <f>J246+W246</f>
        <v>657789</v>
      </c>
      <c r="AR246" s="434">
        <f t="shared" si="233"/>
        <v>50000</v>
      </c>
      <c r="AS246" s="434">
        <f t="shared" si="234"/>
        <v>239233</v>
      </c>
      <c r="AT246" s="434">
        <f t="shared" si="234"/>
        <v>6578</v>
      </c>
      <c r="AU246" s="512">
        <f t="shared" si="234"/>
        <v>0</v>
      </c>
      <c r="AV246" s="535">
        <f>O246+AO246</f>
        <v>1.6400000000000003</v>
      </c>
      <c r="AW246" s="517">
        <f t="shared" si="220"/>
        <v>0</v>
      </c>
      <c r="AX246" s="432">
        <v>0</v>
      </c>
      <c r="AY246" s="432">
        <v>0</v>
      </c>
      <c r="AZ246" s="432">
        <v>0</v>
      </c>
      <c r="BA246" s="432">
        <v>0</v>
      </c>
      <c r="BB246" s="432">
        <v>0</v>
      </c>
      <c r="BC246" s="985">
        <v>0</v>
      </c>
    </row>
    <row r="247" spans="1:55" ht="14.1" customHeight="1" x14ac:dyDescent="0.2">
      <c r="A247" s="450">
        <v>56</v>
      </c>
      <c r="B247" s="448">
        <v>2401</v>
      </c>
      <c r="C247" s="449">
        <v>600079597</v>
      </c>
      <c r="D247" s="448">
        <v>72741538</v>
      </c>
      <c r="E247" s="446" t="s">
        <v>623</v>
      </c>
      <c r="F247" s="450"/>
      <c r="G247" s="446"/>
      <c r="H247" s="445"/>
      <c r="I247" s="537">
        <v>4355508</v>
      </c>
      <c r="J247" s="444">
        <v>3161607</v>
      </c>
      <c r="K247" s="444">
        <v>70000</v>
      </c>
      <c r="L247" s="444">
        <v>1092284</v>
      </c>
      <c r="M247" s="444">
        <v>31617</v>
      </c>
      <c r="N247" s="444">
        <v>0</v>
      </c>
      <c r="O247" s="642">
        <v>5.7200000000000006</v>
      </c>
      <c r="P247" s="537">
        <f t="shared" ref="P247:BC247" si="235">SUM(P245:P246)</f>
        <v>20000</v>
      </c>
      <c r="Q247" s="443">
        <f t="shared" si="235"/>
        <v>0</v>
      </c>
      <c r="R247" s="443">
        <f t="shared" si="235"/>
        <v>-48565</v>
      </c>
      <c r="S247" s="443">
        <f t="shared" si="235"/>
        <v>0</v>
      </c>
      <c r="T247" s="443">
        <f t="shared" si="235"/>
        <v>0</v>
      </c>
      <c r="U247" s="443">
        <f t="shared" si="235"/>
        <v>0</v>
      </c>
      <c r="V247" s="443">
        <f t="shared" si="235"/>
        <v>0</v>
      </c>
      <c r="W247" s="443">
        <f t="shared" si="235"/>
        <v>-28565</v>
      </c>
      <c r="X247" s="443">
        <f t="shared" si="235"/>
        <v>-20000</v>
      </c>
      <c r="Y247" s="443">
        <f t="shared" si="235"/>
        <v>0</v>
      </c>
      <c r="Z247" s="443">
        <f t="shared" si="235"/>
        <v>0</v>
      </c>
      <c r="AA247" s="443">
        <f t="shared" si="235"/>
        <v>-20000</v>
      </c>
      <c r="AB247" s="443">
        <f t="shared" si="235"/>
        <v>-48565</v>
      </c>
      <c r="AC247" s="443">
        <f t="shared" si="235"/>
        <v>-16415</v>
      </c>
      <c r="AD247" s="443">
        <f t="shared" si="235"/>
        <v>0</v>
      </c>
      <c r="AE247" s="443">
        <f t="shared" si="235"/>
        <v>-16415</v>
      </c>
      <c r="AF247" s="443">
        <f t="shared" si="235"/>
        <v>-286</v>
      </c>
      <c r="AG247" s="443">
        <f t="shared" si="235"/>
        <v>0</v>
      </c>
      <c r="AH247" s="948">
        <f t="shared" si="235"/>
        <v>-65266</v>
      </c>
      <c r="AI247" s="944">
        <f t="shared" si="235"/>
        <v>3.9999999999999994E-2</v>
      </c>
      <c r="AJ247" s="695">
        <f t="shared" si="235"/>
        <v>-0.12</v>
      </c>
      <c r="AK247" s="695">
        <f t="shared" si="235"/>
        <v>0</v>
      </c>
      <c r="AL247" s="695">
        <f t="shared" si="235"/>
        <v>0</v>
      </c>
      <c r="AM247" s="695">
        <f t="shared" si="235"/>
        <v>0</v>
      </c>
      <c r="AN247" s="695">
        <f t="shared" si="235"/>
        <v>0</v>
      </c>
      <c r="AO247" s="538">
        <f t="shared" si="235"/>
        <v>-8.0000000000000016E-2</v>
      </c>
      <c r="AP247" s="444">
        <f t="shared" si="235"/>
        <v>4290242</v>
      </c>
      <c r="AQ247" s="443">
        <f t="shared" si="235"/>
        <v>3133042</v>
      </c>
      <c r="AR247" s="490">
        <f t="shared" si="235"/>
        <v>50000</v>
      </c>
      <c r="AS247" s="443">
        <f t="shared" si="235"/>
        <v>1075869</v>
      </c>
      <c r="AT247" s="443">
        <f t="shared" si="235"/>
        <v>31331</v>
      </c>
      <c r="AU247" s="443">
        <f t="shared" si="235"/>
        <v>0</v>
      </c>
      <c r="AV247" s="538">
        <f t="shared" si="235"/>
        <v>5.6400000000000006</v>
      </c>
      <c r="AW247" s="794">
        <f t="shared" si="235"/>
        <v>0</v>
      </c>
      <c r="AX247" s="791">
        <f t="shared" si="235"/>
        <v>0</v>
      </c>
      <c r="AY247" s="791">
        <f t="shared" si="235"/>
        <v>0</v>
      </c>
      <c r="AZ247" s="791">
        <f t="shared" si="235"/>
        <v>0</v>
      </c>
      <c r="BA247" s="791">
        <f t="shared" si="235"/>
        <v>0</v>
      </c>
      <c r="BB247" s="791">
        <f t="shared" si="235"/>
        <v>0</v>
      </c>
      <c r="BC247" s="788">
        <f t="shared" si="235"/>
        <v>0</v>
      </c>
    </row>
    <row r="248" spans="1:55" ht="14.1" customHeight="1" x14ac:dyDescent="0.2">
      <c r="A248" s="440">
        <v>57</v>
      </c>
      <c r="B248" s="452">
        <v>2449</v>
      </c>
      <c r="C248" s="453">
        <v>650029348</v>
      </c>
      <c r="D248" s="452">
        <v>72742071</v>
      </c>
      <c r="E248" s="451" t="s">
        <v>624</v>
      </c>
      <c r="F248" s="440">
        <v>3111</v>
      </c>
      <c r="G248" s="451" t="s">
        <v>275</v>
      </c>
      <c r="H248" s="436" t="s">
        <v>260</v>
      </c>
      <c r="I248" s="536">
        <v>3116884</v>
      </c>
      <c r="J248" s="14">
        <v>2312229</v>
      </c>
      <c r="K248" s="14">
        <v>0</v>
      </c>
      <c r="L248" s="14">
        <v>781533</v>
      </c>
      <c r="M248" s="14">
        <v>23122</v>
      </c>
      <c r="N248" s="14">
        <v>0</v>
      </c>
      <c r="O248" s="106">
        <v>4</v>
      </c>
      <c r="P248" s="579">
        <f t="shared" si="212"/>
        <v>0</v>
      </c>
      <c r="Q248" s="434">
        <v>0</v>
      </c>
      <c r="R248" s="434">
        <v>0</v>
      </c>
      <c r="S248" s="434">
        <v>0</v>
      </c>
      <c r="T248" s="434">
        <v>0</v>
      </c>
      <c r="U248" s="434">
        <v>0</v>
      </c>
      <c r="V248" s="434">
        <v>0</v>
      </c>
      <c r="W248" s="434">
        <f t="shared" si="213"/>
        <v>0</v>
      </c>
      <c r="X248" s="434">
        <v>0</v>
      </c>
      <c r="Y248" s="434">
        <v>0</v>
      </c>
      <c r="Z248" s="434">
        <v>0</v>
      </c>
      <c r="AA248" s="434">
        <f t="shared" si="214"/>
        <v>0</v>
      </c>
      <c r="AB248" s="434">
        <f t="shared" si="215"/>
        <v>0</v>
      </c>
      <c r="AC248" s="435">
        <f t="shared" si="216"/>
        <v>0</v>
      </c>
      <c r="AD248" s="434">
        <v>0</v>
      </c>
      <c r="AE248" s="434">
        <f t="shared" si="217"/>
        <v>0</v>
      </c>
      <c r="AF248" s="435">
        <f t="shared" si="218"/>
        <v>0</v>
      </c>
      <c r="AG248" s="14">
        <v>0</v>
      </c>
      <c r="AH248" s="905">
        <f t="shared" si="192"/>
        <v>0</v>
      </c>
      <c r="AI248" s="870">
        <v>0</v>
      </c>
      <c r="AJ248" s="433">
        <v>0</v>
      </c>
      <c r="AK248" s="433">
        <v>0</v>
      </c>
      <c r="AL248" s="433">
        <v>0</v>
      </c>
      <c r="AM248" s="433">
        <v>0</v>
      </c>
      <c r="AN248" s="433">
        <v>0</v>
      </c>
      <c r="AO248" s="535">
        <f t="shared" si="219"/>
        <v>0</v>
      </c>
      <c r="AP248" s="854">
        <f>I248+AH248</f>
        <v>3116884</v>
      </c>
      <c r="AQ248" s="434">
        <f>J248+W248</f>
        <v>2312229</v>
      </c>
      <c r="AR248" s="434">
        <f t="shared" ref="AR248:AR251" si="236">K248+AA248</f>
        <v>0</v>
      </c>
      <c r="AS248" s="434">
        <f>L248+AE248</f>
        <v>781533</v>
      </c>
      <c r="AT248" s="434">
        <f t="shared" ref="AT248:AU251" si="237">M248+AF248</f>
        <v>23122</v>
      </c>
      <c r="AU248" s="512">
        <f t="shared" si="237"/>
        <v>0</v>
      </c>
      <c r="AV248" s="535">
        <f>O248+AO248</f>
        <v>4</v>
      </c>
      <c r="AW248" s="517">
        <f t="shared" si="220"/>
        <v>0</v>
      </c>
      <c r="AX248" s="432">
        <v>0</v>
      </c>
      <c r="AY248" s="432">
        <v>0</v>
      </c>
      <c r="AZ248" s="432">
        <v>0</v>
      </c>
      <c r="BA248" s="432">
        <v>0</v>
      </c>
      <c r="BB248" s="432">
        <v>0</v>
      </c>
      <c r="BC248" s="985">
        <v>0</v>
      </c>
    </row>
    <row r="249" spans="1:55" ht="14.1" customHeight="1" x14ac:dyDescent="0.2">
      <c r="A249" s="440">
        <v>57</v>
      </c>
      <c r="B249" s="452">
        <v>2449</v>
      </c>
      <c r="C249" s="453">
        <v>650029348</v>
      </c>
      <c r="D249" s="452">
        <v>72742071</v>
      </c>
      <c r="E249" s="451" t="s">
        <v>624</v>
      </c>
      <c r="F249" s="440">
        <v>3117</v>
      </c>
      <c r="G249" s="451" t="s">
        <v>278</v>
      </c>
      <c r="H249" s="436" t="s">
        <v>260</v>
      </c>
      <c r="I249" s="536">
        <v>4290341</v>
      </c>
      <c r="J249" s="14">
        <v>3159817</v>
      </c>
      <c r="K249" s="14">
        <v>23100</v>
      </c>
      <c r="L249" s="14">
        <v>1075826</v>
      </c>
      <c r="M249" s="14">
        <v>31598</v>
      </c>
      <c r="N249" s="14">
        <v>0</v>
      </c>
      <c r="O249" s="106">
        <v>4.5926999999999998</v>
      </c>
      <c r="P249" s="579">
        <f t="shared" si="212"/>
        <v>5950</v>
      </c>
      <c r="Q249" s="434">
        <v>0</v>
      </c>
      <c r="R249" s="434">
        <v>0</v>
      </c>
      <c r="S249" s="434">
        <v>0</v>
      </c>
      <c r="T249" s="434">
        <v>0</v>
      </c>
      <c r="U249" s="434">
        <v>0</v>
      </c>
      <c r="V249" s="434">
        <v>0</v>
      </c>
      <c r="W249" s="434">
        <f t="shared" si="213"/>
        <v>5950</v>
      </c>
      <c r="X249" s="434">
        <v>-5950</v>
      </c>
      <c r="Y249" s="434">
        <v>0</v>
      </c>
      <c r="Z249" s="434">
        <v>0</v>
      </c>
      <c r="AA249" s="434">
        <f t="shared" si="214"/>
        <v>-5950</v>
      </c>
      <c r="AB249" s="434">
        <f t="shared" si="215"/>
        <v>0</v>
      </c>
      <c r="AC249" s="435">
        <f t="shared" si="216"/>
        <v>0</v>
      </c>
      <c r="AD249" s="434">
        <v>0</v>
      </c>
      <c r="AE249" s="434">
        <f t="shared" si="217"/>
        <v>0</v>
      </c>
      <c r="AF249" s="435">
        <f t="shared" si="218"/>
        <v>60</v>
      </c>
      <c r="AG249" s="14">
        <v>0</v>
      </c>
      <c r="AH249" s="905">
        <f t="shared" si="192"/>
        <v>60</v>
      </c>
      <c r="AI249" s="870">
        <v>0</v>
      </c>
      <c r="AJ249" s="433">
        <v>0</v>
      </c>
      <c r="AK249" s="433">
        <v>0</v>
      </c>
      <c r="AL249" s="433">
        <v>0</v>
      </c>
      <c r="AM249" s="433">
        <v>0</v>
      </c>
      <c r="AN249" s="433">
        <v>0</v>
      </c>
      <c r="AO249" s="535">
        <f t="shared" si="219"/>
        <v>0</v>
      </c>
      <c r="AP249" s="854">
        <f>I249+AH249</f>
        <v>4290401</v>
      </c>
      <c r="AQ249" s="434">
        <f>J249+W249</f>
        <v>3165767</v>
      </c>
      <c r="AR249" s="434">
        <f t="shared" si="236"/>
        <v>17150</v>
      </c>
      <c r="AS249" s="434">
        <f>L249+AE249</f>
        <v>1075826</v>
      </c>
      <c r="AT249" s="434">
        <f t="shared" si="237"/>
        <v>31658</v>
      </c>
      <c r="AU249" s="512">
        <f t="shared" si="237"/>
        <v>0</v>
      </c>
      <c r="AV249" s="535">
        <f>O249+AO249</f>
        <v>4.5926999999999998</v>
      </c>
      <c r="AW249" s="517">
        <f t="shared" si="220"/>
        <v>0</v>
      </c>
      <c r="AX249" s="432">
        <v>0</v>
      </c>
      <c r="AY249" s="432">
        <v>0</v>
      </c>
      <c r="AZ249" s="432">
        <v>0</v>
      </c>
      <c r="BA249" s="432">
        <v>0</v>
      </c>
      <c r="BB249" s="432">
        <v>0</v>
      </c>
      <c r="BC249" s="985">
        <v>0</v>
      </c>
    </row>
    <row r="250" spans="1:55" ht="14.1" customHeight="1" x14ac:dyDescent="0.2">
      <c r="A250" s="440">
        <v>57</v>
      </c>
      <c r="B250" s="452">
        <v>2449</v>
      </c>
      <c r="C250" s="453">
        <v>650029348</v>
      </c>
      <c r="D250" s="452">
        <v>72742071</v>
      </c>
      <c r="E250" s="451" t="s">
        <v>624</v>
      </c>
      <c r="F250" s="440">
        <v>3117</v>
      </c>
      <c r="G250" s="454" t="s">
        <v>276</v>
      </c>
      <c r="H250" s="436" t="s">
        <v>261</v>
      </c>
      <c r="I250" s="536">
        <v>20831</v>
      </c>
      <c r="J250" s="432">
        <v>15453</v>
      </c>
      <c r="K250" s="432">
        <v>0</v>
      </c>
      <c r="L250" s="14">
        <v>5223</v>
      </c>
      <c r="M250" s="14">
        <v>155</v>
      </c>
      <c r="N250" s="14">
        <v>0</v>
      </c>
      <c r="O250" s="570">
        <v>0.03</v>
      </c>
      <c r="P250" s="579">
        <f t="shared" si="212"/>
        <v>0</v>
      </c>
      <c r="Q250" s="434">
        <v>0</v>
      </c>
      <c r="R250" s="434">
        <v>0</v>
      </c>
      <c r="S250" s="434">
        <v>0</v>
      </c>
      <c r="T250" s="434">
        <v>0</v>
      </c>
      <c r="U250" s="434">
        <v>0</v>
      </c>
      <c r="V250" s="434">
        <v>0</v>
      </c>
      <c r="W250" s="434">
        <f t="shared" si="213"/>
        <v>0</v>
      </c>
      <c r="X250" s="434">
        <v>0</v>
      </c>
      <c r="Y250" s="434">
        <v>0</v>
      </c>
      <c r="Z250" s="434">
        <v>0</v>
      </c>
      <c r="AA250" s="434">
        <f t="shared" si="214"/>
        <v>0</v>
      </c>
      <c r="AB250" s="434">
        <f t="shared" si="215"/>
        <v>0</v>
      </c>
      <c r="AC250" s="435">
        <f t="shared" si="216"/>
        <v>0</v>
      </c>
      <c r="AD250" s="434">
        <v>0</v>
      </c>
      <c r="AE250" s="434">
        <f t="shared" si="217"/>
        <v>0</v>
      </c>
      <c r="AF250" s="435">
        <f t="shared" si="218"/>
        <v>0</v>
      </c>
      <c r="AG250" s="14">
        <v>0</v>
      </c>
      <c r="AH250" s="905">
        <f t="shared" si="192"/>
        <v>0</v>
      </c>
      <c r="AI250" s="870">
        <v>0</v>
      </c>
      <c r="AJ250" s="433">
        <v>0</v>
      </c>
      <c r="AK250" s="433">
        <v>0</v>
      </c>
      <c r="AL250" s="433">
        <v>0</v>
      </c>
      <c r="AM250" s="433">
        <v>0</v>
      </c>
      <c r="AN250" s="433">
        <v>0</v>
      </c>
      <c r="AO250" s="535">
        <f t="shared" si="219"/>
        <v>0</v>
      </c>
      <c r="AP250" s="854">
        <f>I250+AH250</f>
        <v>20831</v>
      </c>
      <c r="AQ250" s="434">
        <f>J250+W250</f>
        <v>15453</v>
      </c>
      <c r="AR250" s="434">
        <f t="shared" si="236"/>
        <v>0</v>
      </c>
      <c r="AS250" s="434">
        <f>L250+AE250</f>
        <v>5223</v>
      </c>
      <c r="AT250" s="434">
        <f t="shared" si="237"/>
        <v>155</v>
      </c>
      <c r="AU250" s="512">
        <f t="shared" si="237"/>
        <v>0</v>
      </c>
      <c r="AV250" s="535">
        <f>O250+AO250</f>
        <v>0.03</v>
      </c>
      <c r="AW250" s="517">
        <f t="shared" si="220"/>
        <v>0</v>
      </c>
      <c r="AX250" s="432">
        <v>0</v>
      </c>
      <c r="AY250" s="432">
        <v>0</v>
      </c>
      <c r="AZ250" s="432">
        <v>0</v>
      </c>
      <c r="BA250" s="432">
        <v>0</v>
      </c>
      <c r="BB250" s="432">
        <v>0</v>
      </c>
      <c r="BC250" s="985">
        <v>0</v>
      </c>
    </row>
    <row r="251" spans="1:55" ht="14.1" customHeight="1" x14ac:dyDescent="0.2">
      <c r="A251" s="440">
        <v>57</v>
      </c>
      <c r="B251" s="452">
        <v>2449</v>
      </c>
      <c r="C251" s="453">
        <v>650029348</v>
      </c>
      <c r="D251" s="452">
        <v>72742071</v>
      </c>
      <c r="E251" s="451" t="s">
        <v>624</v>
      </c>
      <c r="F251" s="440">
        <v>3143</v>
      </c>
      <c r="G251" s="454" t="s">
        <v>784</v>
      </c>
      <c r="H251" s="436" t="s">
        <v>260</v>
      </c>
      <c r="I251" s="536">
        <v>786422</v>
      </c>
      <c r="J251" s="14">
        <v>583399</v>
      </c>
      <c r="K251" s="14">
        <v>0</v>
      </c>
      <c r="L251" s="14">
        <v>197189</v>
      </c>
      <c r="M251" s="14">
        <v>5834</v>
      </c>
      <c r="N251" s="14">
        <v>0</v>
      </c>
      <c r="O251" s="106">
        <v>1</v>
      </c>
      <c r="P251" s="579">
        <f t="shared" si="212"/>
        <v>0</v>
      </c>
      <c r="Q251" s="434">
        <v>0</v>
      </c>
      <c r="R251" s="434">
        <v>0</v>
      </c>
      <c r="S251" s="434">
        <v>0</v>
      </c>
      <c r="T251" s="434">
        <v>0</v>
      </c>
      <c r="U251" s="434">
        <v>0</v>
      </c>
      <c r="V251" s="434">
        <v>0</v>
      </c>
      <c r="W251" s="434">
        <f t="shared" si="213"/>
        <v>0</v>
      </c>
      <c r="X251" s="434">
        <v>0</v>
      </c>
      <c r="Y251" s="434">
        <v>0</v>
      </c>
      <c r="Z251" s="434">
        <v>0</v>
      </c>
      <c r="AA251" s="434">
        <f t="shared" si="214"/>
        <v>0</v>
      </c>
      <c r="AB251" s="434">
        <f t="shared" si="215"/>
        <v>0</v>
      </c>
      <c r="AC251" s="435">
        <f t="shared" si="216"/>
        <v>0</v>
      </c>
      <c r="AD251" s="434">
        <v>0</v>
      </c>
      <c r="AE251" s="434">
        <f t="shared" si="217"/>
        <v>0</v>
      </c>
      <c r="AF251" s="435">
        <f t="shared" si="218"/>
        <v>0</v>
      </c>
      <c r="AG251" s="14">
        <v>0</v>
      </c>
      <c r="AH251" s="905">
        <f t="shared" si="192"/>
        <v>0</v>
      </c>
      <c r="AI251" s="870">
        <v>0</v>
      </c>
      <c r="AJ251" s="433">
        <v>0</v>
      </c>
      <c r="AK251" s="433">
        <v>0</v>
      </c>
      <c r="AL251" s="433">
        <v>0</v>
      </c>
      <c r="AM251" s="433">
        <v>0</v>
      </c>
      <c r="AN251" s="433">
        <v>0</v>
      </c>
      <c r="AO251" s="535">
        <f t="shared" si="219"/>
        <v>0</v>
      </c>
      <c r="AP251" s="854">
        <f>I251+AH251</f>
        <v>786422</v>
      </c>
      <c r="AQ251" s="434">
        <f>J251+W251</f>
        <v>583399</v>
      </c>
      <c r="AR251" s="434">
        <f t="shared" si="236"/>
        <v>0</v>
      </c>
      <c r="AS251" s="434">
        <f>L251+AE251</f>
        <v>197189</v>
      </c>
      <c r="AT251" s="434">
        <f t="shared" si="237"/>
        <v>5834</v>
      </c>
      <c r="AU251" s="512">
        <f t="shared" si="237"/>
        <v>0</v>
      </c>
      <c r="AV251" s="535">
        <f>O251+AO251</f>
        <v>1</v>
      </c>
      <c r="AW251" s="517">
        <f t="shared" si="220"/>
        <v>0</v>
      </c>
      <c r="AX251" s="432">
        <v>0</v>
      </c>
      <c r="AY251" s="432">
        <v>0</v>
      </c>
      <c r="AZ251" s="432">
        <v>0</v>
      </c>
      <c r="BA251" s="432">
        <v>0</v>
      </c>
      <c r="BB251" s="432">
        <v>0</v>
      </c>
      <c r="BC251" s="985">
        <v>0</v>
      </c>
    </row>
    <row r="252" spans="1:55" ht="14.1" customHeight="1" x14ac:dyDescent="0.2">
      <c r="A252" s="450">
        <v>57</v>
      </c>
      <c r="B252" s="448">
        <v>2449</v>
      </c>
      <c r="C252" s="449">
        <v>650029348</v>
      </c>
      <c r="D252" s="448">
        <v>72742071</v>
      </c>
      <c r="E252" s="446" t="s">
        <v>625</v>
      </c>
      <c r="F252" s="450"/>
      <c r="G252" s="446"/>
      <c r="H252" s="445"/>
      <c r="I252" s="537">
        <v>8214478</v>
      </c>
      <c r="J252" s="444">
        <v>6070898</v>
      </c>
      <c r="K252" s="444">
        <v>23100</v>
      </c>
      <c r="L252" s="444">
        <v>2059771</v>
      </c>
      <c r="M252" s="444">
        <v>60709</v>
      </c>
      <c r="N252" s="444">
        <v>0</v>
      </c>
      <c r="O252" s="642">
        <v>9.6227</v>
      </c>
      <c r="P252" s="537">
        <f t="shared" ref="P252:BC252" si="238">SUM(P248:P251)</f>
        <v>5950</v>
      </c>
      <c r="Q252" s="443">
        <f t="shared" si="238"/>
        <v>0</v>
      </c>
      <c r="R252" s="443">
        <f t="shared" si="238"/>
        <v>0</v>
      </c>
      <c r="S252" s="443">
        <f t="shared" si="238"/>
        <v>0</v>
      </c>
      <c r="T252" s="443">
        <f t="shared" si="238"/>
        <v>0</v>
      </c>
      <c r="U252" s="443">
        <f t="shared" si="238"/>
        <v>0</v>
      </c>
      <c r="V252" s="443">
        <f t="shared" si="238"/>
        <v>0</v>
      </c>
      <c r="W252" s="443">
        <f t="shared" si="238"/>
        <v>5950</v>
      </c>
      <c r="X252" s="443">
        <f t="shared" si="238"/>
        <v>-5950</v>
      </c>
      <c r="Y252" s="443">
        <f t="shared" si="238"/>
        <v>0</v>
      </c>
      <c r="Z252" s="443">
        <f t="shared" si="238"/>
        <v>0</v>
      </c>
      <c r="AA252" s="443">
        <f t="shared" si="238"/>
        <v>-5950</v>
      </c>
      <c r="AB252" s="443">
        <f t="shared" si="238"/>
        <v>0</v>
      </c>
      <c r="AC252" s="443">
        <f t="shared" si="238"/>
        <v>0</v>
      </c>
      <c r="AD252" s="443">
        <f t="shared" si="238"/>
        <v>0</v>
      </c>
      <c r="AE252" s="443">
        <f t="shared" si="238"/>
        <v>0</v>
      </c>
      <c r="AF252" s="443">
        <f t="shared" si="238"/>
        <v>60</v>
      </c>
      <c r="AG252" s="443">
        <f t="shared" si="238"/>
        <v>0</v>
      </c>
      <c r="AH252" s="948">
        <f t="shared" si="238"/>
        <v>60</v>
      </c>
      <c r="AI252" s="944">
        <f t="shared" si="238"/>
        <v>0</v>
      </c>
      <c r="AJ252" s="695">
        <f t="shared" si="238"/>
        <v>0</v>
      </c>
      <c r="AK252" s="695">
        <f t="shared" si="238"/>
        <v>0</v>
      </c>
      <c r="AL252" s="695">
        <f t="shared" si="238"/>
        <v>0</v>
      </c>
      <c r="AM252" s="695">
        <f t="shared" si="238"/>
        <v>0</v>
      </c>
      <c r="AN252" s="695">
        <f t="shared" si="238"/>
        <v>0</v>
      </c>
      <c r="AO252" s="538">
        <f t="shared" si="238"/>
        <v>0</v>
      </c>
      <c r="AP252" s="444">
        <f t="shared" si="238"/>
        <v>8214538</v>
      </c>
      <c r="AQ252" s="443">
        <f t="shared" si="238"/>
        <v>6076848</v>
      </c>
      <c r="AR252" s="490">
        <f t="shared" si="238"/>
        <v>17150</v>
      </c>
      <c r="AS252" s="443">
        <f t="shared" si="238"/>
        <v>2059771</v>
      </c>
      <c r="AT252" s="443">
        <f t="shared" si="238"/>
        <v>60769</v>
      </c>
      <c r="AU252" s="443">
        <f t="shared" si="238"/>
        <v>0</v>
      </c>
      <c r="AV252" s="538">
        <f t="shared" si="238"/>
        <v>9.6227</v>
      </c>
      <c r="AW252" s="794">
        <f t="shared" si="238"/>
        <v>0</v>
      </c>
      <c r="AX252" s="791">
        <f t="shared" si="238"/>
        <v>0</v>
      </c>
      <c r="AY252" s="791">
        <f t="shared" si="238"/>
        <v>0</v>
      </c>
      <c r="AZ252" s="791">
        <f t="shared" si="238"/>
        <v>0</v>
      </c>
      <c r="BA252" s="791">
        <f t="shared" si="238"/>
        <v>0</v>
      </c>
      <c r="BB252" s="791">
        <f t="shared" si="238"/>
        <v>0</v>
      </c>
      <c r="BC252" s="788">
        <f t="shared" si="238"/>
        <v>0</v>
      </c>
    </row>
    <row r="253" spans="1:55" ht="14.1" customHeight="1" x14ac:dyDescent="0.2">
      <c r="A253" s="440">
        <v>58</v>
      </c>
      <c r="B253" s="452">
        <v>2318</v>
      </c>
      <c r="C253" s="453">
        <v>600079546</v>
      </c>
      <c r="D253" s="452">
        <v>70695253</v>
      </c>
      <c r="E253" s="451" t="s">
        <v>626</v>
      </c>
      <c r="F253" s="440">
        <v>3111</v>
      </c>
      <c r="G253" s="451" t="s">
        <v>275</v>
      </c>
      <c r="H253" s="436" t="s">
        <v>260</v>
      </c>
      <c r="I253" s="536">
        <v>7058066</v>
      </c>
      <c r="J253" s="14">
        <v>5196251</v>
      </c>
      <c r="K253" s="14">
        <v>40000</v>
      </c>
      <c r="L253" s="14">
        <v>1769852</v>
      </c>
      <c r="M253" s="14">
        <v>51963</v>
      </c>
      <c r="N253" s="14">
        <v>0</v>
      </c>
      <c r="O253" s="106">
        <v>9</v>
      </c>
      <c r="P253" s="579">
        <f t="shared" si="212"/>
        <v>0</v>
      </c>
      <c r="Q253" s="434">
        <v>0</v>
      </c>
      <c r="R253" s="434">
        <v>0</v>
      </c>
      <c r="S253" s="434">
        <v>0</v>
      </c>
      <c r="T253" s="434">
        <v>0</v>
      </c>
      <c r="U253" s="434">
        <v>0</v>
      </c>
      <c r="V253" s="434">
        <v>0</v>
      </c>
      <c r="W253" s="434">
        <f t="shared" si="213"/>
        <v>0</v>
      </c>
      <c r="X253" s="434">
        <v>0</v>
      </c>
      <c r="Y253" s="434">
        <v>0</v>
      </c>
      <c r="Z253" s="434">
        <v>0</v>
      </c>
      <c r="AA253" s="434">
        <f t="shared" si="214"/>
        <v>0</v>
      </c>
      <c r="AB253" s="434">
        <f t="shared" si="215"/>
        <v>0</v>
      </c>
      <c r="AC253" s="435">
        <f t="shared" si="216"/>
        <v>0</v>
      </c>
      <c r="AD253" s="434">
        <v>0</v>
      </c>
      <c r="AE253" s="434">
        <f t="shared" si="217"/>
        <v>0</v>
      </c>
      <c r="AF253" s="435">
        <f t="shared" si="218"/>
        <v>0</v>
      </c>
      <c r="AG253" s="14">
        <v>0</v>
      </c>
      <c r="AH253" s="905">
        <f t="shared" si="192"/>
        <v>0</v>
      </c>
      <c r="AI253" s="870">
        <v>-7.0000000000000007E-2</v>
      </c>
      <c r="AJ253" s="433">
        <v>0</v>
      </c>
      <c r="AK253" s="433">
        <v>0</v>
      </c>
      <c r="AL253" s="433">
        <v>0</v>
      </c>
      <c r="AM253" s="433">
        <v>0</v>
      </c>
      <c r="AN253" s="433">
        <v>0</v>
      </c>
      <c r="AO253" s="535">
        <f t="shared" si="219"/>
        <v>-7.0000000000000007E-2</v>
      </c>
      <c r="AP253" s="854">
        <f>I253+AH253</f>
        <v>7058066</v>
      </c>
      <c r="AQ253" s="434">
        <f>J253+W253</f>
        <v>5196251</v>
      </c>
      <c r="AR253" s="434">
        <f t="shared" ref="AR253:AR255" si="239">K253+AA253</f>
        <v>40000</v>
      </c>
      <c r="AS253" s="434">
        <f>L253+AE253</f>
        <v>1769852</v>
      </c>
      <c r="AT253" s="434">
        <f t="shared" ref="AT253:AU255" si="240">M253+AF253</f>
        <v>51963</v>
      </c>
      <c r="AU253" s="512">
        <f t="shared" si="240"/>
        <v>0</v>
      </c>
      <c r="AV253" s="535">
        <f>O253+AO253</f>
        <v>8.93</v>
      </c>
      <c r="AW253" s="517">
        <f t="shared" si="220"/>
        <v>0</v>
      </c>
      <c r="AX253" s="432">
        <v>0</v>
      </c>
      <c r="AY253" s="432">
        <v>0</v>
      </c>
      <c r="AZ253" s="432">
        <v>0</v>
      </c>
      <c r="BA253" s="432">
        <v>0</v>
      </c>
      <c r="BB253" s="432">
        <v>0</v>
      </c>
      <c r="BC253" s="985">
        <v>0</v>
      </c>
    </row>
    <row r="254" spans="1:55" ht="14.1" customHeight="1" x14ac:dyDescent="0.2">
      <c r="A254" s="440">
        <v>58</v>
      </c>
      <c r="B254" s="452">
        <v>2318</v>
      </c>
      <c r="C254" s="453">
        <v>600079546</v>
      </c>
      <c r="D254" s="452">
        <v>70695253</v>
      </c>
      <c r="E254" s="451" t="s">
        <v>626</v>
      </c>
      <c r="F254" s="440">
        <v>3111</v>
      </c>
      <c r="G254" s="28" t="s">
        <v>277</v>
      </c>
      <c r="H254" s="436" t="s">
        <v>260</v>
      </c>
      <c r="I254" s="536">
        <v>533954</v>
      </c>
      <c r="J254" s="14">
        <v>396108</v>
      </c>
      <c r="K254" s="14">
        <v>0</v>
      </c>
      <c r="L254" s="14">
        <v>133885</v>
      </c>
      <c r="M254" s="14">
        <v>3961</v>
      </c>
      <c r="N254" s="14">
        <v>0</v>
      </c>
      <c r="O254" s="106">
        <v>1</v>
      </c>
      <c r="P254" s="579">
        <f t="shared" si="212"/>
        <v>0</v>
      </c>
      <c r="Q254" s="434">
        <v>0</v>
      </c>
      <c r="R254" s="434">
        <v>0</v>
      </c>
      <c r="S254" s="434">
        <v>0</v>
      </c>
      <c r="T254" s="434">
        <v>0</v>
      </c>
      <c r="U254" s="434">
        <v>0</v>
      </c>
      <c r="V254" s="434">
        <v>0</v>
      </c>
      <c r="W254" s="434">
        <f t="shared" si="213"/>
        <v>0</v>
      </c>
      <c r="X254" s="434">
        <v>0</v>
      </c>
      <c r="Y254" s="434">
        <v>0</v>
      </c>
      <c r="Z254" s="434">
        <v>0</v>
      </c>
      <c r="AA254" s="434">
        <f t="shared" si="214"/>
        <v>0</v>
      </c>
      <c r="AB254" s="434">
        <f t="shared" si="215"/>
        <v>0</v>
      </c>
      <c r="AC254" s="435">
        <f t="shared" si="216"/>
        <v>0</v>
      </c>
      <c r="AD254" s="434">
        <v>0</v>
      </c>
      <c r="AE254" s="434">
        <f t="shared" si="217"/>
        <v>0</v>
      </c>
      <c r="AF254" s="435">
        <f t="shared" si="218"/>
        <v>0</v>
      </c>
      <c r="AG254" s="14">
        <v>0</v>
      </c>
      <c r="AH254" s="905">
        <f t="shared" si="192"/>
        <v>0</v>
      </c>
      <c r="AI254" s="870">
        <v>0</v>
      </c>
      <c r="AJ254" s="433">
        <v>0</v>
      </c>
      <c r="AK254" s="433">
        <v>0</v>
      </c>
      <c r="AL254" s="433">
        <v>0</v>
      </c>
      <c r="AM254" s="433">
        <v>0</v>
      </c>
      <c r="AN254" s="433">
        <v>0</v>
      </c>
      <c r="AO254" s="535">
        <f t="shared" si="219"/>
        <v>0</v>
      </c>
      <c r="AP254" s="854">
        <f>I254+AH254</f>
        <v>533954</v>
      </c>
      <c r="AQ254" s="434">
        <f>J254+W254</f>
        <v>396108</v>
      </c>
      <c r="AR254" s="434">
        <f t="shared" si="239"/>
        <v>0</v>
      </c>
      <c r="AS254" s="434">
        <f>L254+AE254</f>
        <v>133885</v>
      </c>
      <c r="AT254" s="434">
        <f t="shared" si="240"/>
        <v>3961</v>
      </c>
      <c r="AU254" s="512">
        <f t="shared" si="240"/>
        <v>0</v>
      </c>
      <c r="AV254" s="535">
        <f>O254+AO254</f>
        <v>1</v>
      </c>
      <c r="AW254" s="517">
        <f t="shared" si="220"/>
        <v>0</v>
      </c>
      <c r="AX254" s="432">
        <v>0</v>
      </c>
      <c r="AY254" s="432">
        <v>0</v>
      </c>
      <c r="AZ254" s="432">
        <v>0</v>
      </c>
      <c r="BA254" s="432">
        <v>0</v>
      </c>
      <c r="BB254" s="432">
        <v>0</v>
      </c>
      <c r="BC254" s="985">
        <v>0</v>
      </c>
    </row>
    <row r="255" spans="1:55" ht="14.1" customHeight="1" x14ac:dyDescent="0.2">
      <c r="A255" s="440">
        <v>58</v>
      </c>
      <c r="B255" s="452">
        <v>2318</v>
      </c>
      <c r="C255" s="453">
        <v>600079546</v>
      </c>
      <c r="D255" s="452">
        <v>70695253</v>
      </c>
      <c r="E255" s="451" t="s">
        <v>626</v>
      </c>
      <c r="F255" s="440">
        <v>3111</v>
      </c>
      <c r="G255" s="454" t="s">
        <v>276</v>
      </c>
      <c r="H255" s="436" t="s">
        <v>261</v>
      </c>
      <c r="I255" s="536">
        <v>534949</v>
      </c>
      <c r="J255" s="432">
        <v>396847</v>
      </c>
      <c r="K255" s="432">
        <v>0</v>
      </c>
      <c r="L255" s="14">
        <v>134134</v>
      </c>
      <c r="M255" s="14">
        <v>3968</v>
      </c>
      <c r="N255" s="14">
        <v>0</v>
      </c>
      <c r="O255" s="570">
        <v>1</v>
      </c>
      <c r="P255" s="579">
        <f t="shared" si="212"/>
        <v>0</v>
      </c>
      <c r="Q255" s="434">
        <v>0</v>
      </c>
      <c r="R255" s="434">
        <v>-132282</v>
      </c>
      <c r="S255" s="434">
        <v>0</v>
      </c>
      <c r="T255" s="434">
        <v>0</v>
      </c>
      <c r="U255" s="434">
        <v>0</v>
      </c>
      <c r="V255" s="434">
        <v>0</v>
      </c>
      <c r="W255" s="434">
        <f t="shared" si="213"/>
        <v>-132282</v>
      </c>
      <c r="X255" s="434">
        <v>0</v>
      </c>
      <c r="Y255" s="434">
        <v>0</v>
      </c>
      <c r="Z255" s="434">
        <v>0</v>
      </c>
      <c r="AA255" s="434">
        <f t="shared" si="214"/>
        <v>0</v>
      </c>
      <c r="AB255" s="434">
        <f t="shared" si="215"/>
        <v>-132282</v>
      </c>
      <c r="AC255" s="435">
        <f t="shared" si="216"/>
        <v>-44711</v>
      </c>
      <c r="AD255" s="434">
        <v>0</v>
      </c>
      <c r="AE255" s="434">
        <f t="shared" si="217"/>
        <v>-44711</v>
      </c>
      <c r="AF255" s="435">
        <f t="shared" si="218"/>
        <v>-1323</v>
      </c>
      <c r="AG255" s="14">
        <v>0</v>
      </c>
      <c r="AH255" s="905">
        <f t="shared" si="192"/>
        <v>-178316</v>
      </c>
      <c r="AI255" s="870">
        <v>0</v>
      </c>
      <c r="AJ255" s="433">
        <v>-0.33</v>
      </c>
      <c r="AK255" s="433">
        <v>0</v>
      </c>
      <c r="AL255" s="433">
        <v>0</v>
      </c>
      <c r="AM255" s="433">
        <v>0</v>
      </c>
      <c r="AN255" s="433">
        <v>0</v>
      </c>
      <c r="AO255" s="535">
        <f t="shared" si="219"/>
        <v>-0.33</v>
      </c>
      <c r="AP255" s="854">
        <f>I255+AH255</f>
        <v>356633</v>
      </c>
      <c r="AQ255" s="434">
        <f>J255+W255</f>
        <v>264565</v>
      </c>
      <c r="AR255" s="434">
        <f t="shared" si="239"/>
        <v>0</v>
      </c>
      <c r="AS255" s="434">
        <f>L255+AE255</f>
        <v>89423</v>
      </c>
      <c r="AT255" s="434">
        <f t="shared" si="240"/>
        <v>2645</v>
      </c>
      <c r="AU255" s="512">
        <f t="shared" si="240"/>
        <v>0</v>
      </c>
      <c r="AV255" s="535">
        <f>O255+AO255</f>
        <v>0.66999999999999993</v>
      </c>
      <c r="AW255" s="517">
        <f t="shared" si="220"/>
        <v>0</v>
      </c>
      <c r="AX255" s="432">
        <v>0</v>
      </c>
      <c r="AY255" s="432">
        <v>0</v>
      </c>
      <c r="AZ255" s="432">
        <v>0</v>
      </c>
      <c r="BA255" s="432">
        <v>0</v>
      </c>
      <c r="BB255" s="432">
        <v>0</v>
      </c>
      <c r="BC255" s="985">
        <v>0</v>
      </c>
    </row>
    <row r="256" spans="1:55" ht="14.1" customHeight="1" x14ac:dyDescent="0.2">
      <c r="A256" s="450">
        <v>58</v>
      </c>
      <c r="B256" s="448">
        <v>2318</v>
      </c>
      <c r="C256" s="449">
        <v>600079546</v>
      </c>
      <c r="D256" s="448">
        <v>70695253</v>
      </c>
      <c r="E256" s="446" t="s">
        <v>627</v>
      </c>
      <c r="F256" s="450"/>
      <c r="G256" s="446"/>
      <c r="H256" s="445"/>
      <c r="I256" s="537">
        <v>8126969</v>
      </c>
      <c r="J256" s="444">
        <v>5989206</v>
      </c>
      <c r="K256" s="444">
        <v>40000</v>
      </c>
      <c r="L256" s="444">
        <v>2037871</v>
      </c>
      <c r="M256" s="444">
        <v>59892</v>
      </c>
      <c r="N256" s="444">
        <v>0</v>
      </c>
      <c r="O256" s="642">
        <v>11</v>
      </c>
      <c r="P256" s="537">
        <f t="shared" ref="P256:BC256" si="241">SUM(P253:P255)</f>
        <v>0</v>
      </c>
      <c r="Q256" s="443">
        <f t="shared" si="241"/>
        <v>0</v>
      </c>
      <c r="R256" s="443">
        <f t="shared" si="241"/>
        <v>-132282</v>
      </c>
      <c r="S256" s="443">
        <f t="shared" si="241"/>
        <v>0</v>
      </c>
      <c r="T256" s="443">
        <f t="shared" si="241"/>
        <v>0</v>
      </c>
      <c r="U256" s="443">
        <f t="shared" si="241"/>
        <v>0</v>
      </c>
      <c r="V256" s="443">
        <f t="shared" si="241"/>
        <v>0</v>
      </c>
      <c r="W256" s="443">
        <f t="shared" si="241"/>
        <v>-132282</v>
      </c>
      <c r="X256" s="443">
        <f t="shared" si="241"/>
        <v>0</v>
      </c>
      <c r="Y256" s="443">
        <f t="shared" si="241"/>
        <v>0</v>
      </c>
      <c r="Z256" s="443">
        <f t="shared" si="241"/>
        <v>0</v>
      </c>
      <c r="AA256" s="443">
        <f t="shared" si="241"/>
        <v>0</v>
      </c>
      <c r="AB256" s="443">
        <f t="shared" si="241"/>
        <v>-132282</v>
      </c>
      <c r="AC256" s="443">
        <f t="shared" si="241"/>
        <v>-44711</v>
      </c>
      <c r="AD256" s="443">
        <f t="shared" si="241"/>
        <v>0</v>
      </c>
      <c r="AE256" s="443">
        <f t="shared" si="241"/>
        <v>-44711</v>
      </c>
      <c r="AF256" s="443">
        <f t="shared" si="241"/>
        <v>-1323</v>
      </c>
      <c r="AG256" s="443">
        <f t="shared" si="241"/>
        <v>0</v>
      </c>
      <c r="AH256" s="948">
        <f t="shared" si="241"/>
        <v>-178316</v>
      </c>
      <c r="AI256" s="944">
        <f t="shared" si="241"/>
        <v>-7.0000000000000007E-2</v>
      </c>
      <c r="AJ256" s="695">
        <f t="shared" si="241"/>
        <v>-0.33</v>
      </c>
      <c r="AK256" s="695">
        <f t="shared" si="241"/>
        <v>0</v>
      </c>
      <c r="AL256" s="695">
        <f t="shared" si="241"/>
        <v>0</v>
      </c>
      <c r="AM256" s="695">
        <f t="shared" si="241"/>
        <v>0</v>
      </c>
      <c r="AN256" s="695">
        <f t="shared" si="241"/>
        <v>0</v>
      </c>
      <c r="AO256" s="538">
        <f t="shared" si="241"/>
        <v>-0.4</v>
      </c>
      <c r="AP256" s="444">
        <f t="shared" si="241"/>
        <v>7948653</v>
      </c>
      <c r="AQ256" s="443">
        <f t="shared" si="241"/>
        <v>5856924</v>
      </c>
      <c r="AR256" s="490">
        <f t="shared" si="241"/>
        <v>40000</v>
      </c>
      <c r="AS256" s="443">
        <f t="shared" si="241"/>
        <v>1993160</v>
      </c>
      <c r="AT256" s="443">
        <f t="shared" si="241"/>
        <v>58569</v>
      </c>
      <c r="AU256" s="443">
        <f t="shared" si="241"/>
        <v>0</v>
      </c>
      <c r="AV256" s="538">
        <f t="shared" si="241"/>
        <v>10.6</v>
      </c>
      <c r="AW256" s="794">
        <f t="shared" si="241"/>
        <v>0</v>
      </c>
      <c r="AX256" s="791">
        <f t="shared" si="241"/>
        <v>0</v>
      </c>
      <c r="AY256" s="791">
        <f t="shared" si="241"/>
        <v>0</v>
      </c>
      <c r="AZ256" s="791">
        <f t="shared" si="241"/>
        <v>0</v>
      </c>
      <c r="BA256" s="791">
        <f t="shared" si="241"/>
        <v>0</v>
      </c>
      <c r="BB256" s="791">
        <f t="shared" si="241"/>
        <v>0</v>
      </c>
      <c r="BC256" s="788">
        <f t="shared" si="241"/>
        <v>0</v>
      </c>
    </row>
    <row r="257" spans="1:55" ht="14.1" customHeight="1" x14ac:dyDescent="0.2">
      <c r="A257" s="440">
        <v>59</v>
      </c>
      <c r="B257" s="452">
        <v>2452</v>
      </c>
      <c r="C257" s="453">
        <v>600079660</v>
      </c>
      <c r="D257" s="452">
        <v>70695261</v>
      </c>
      <c r="E257" s="451" t="s">
        <v>628</v>
      </c>
      <c r="F257" s="440">
        <v>3113</v>
      </c>
      <c r="G257" s="451" t="s">
        <v>278</v>
      </c>
      <c r="H257" s="436" t="s">
        <v>260</v>
      </c>
      <c r="I257" s="536">
        <v>33609602</v>
      </c>
      <c r="J257" s="14">
        <v>24863458</v>
      </c>
      <c r="K257" s="14">
        <v>70000</v>
      </c>
      <c r="L257" s="14">
        <v>8427509</v>
      </c>
      <c r="M257" s="14">
        <v>248635</v>
      </c>
      <c r="N257" s="14">
        <v>0</v>
      </c>
      <c r="O257" s="106">
        <v>33.903700000000001</v>
      </c>
      <c r="P257" s="579">
        <f t="shared" si="212"/>
        <v>-35000</v>
      </c>
      <c r="Q257" s="434">
        <v>0</v>
      </c>
      <c r="R257" s="434">
        <v>0</v>
      </c>
      <c r="S257" s="434">
        <v>0</v>
      </c>
      <c r="T257" s="434">
        <v>0</v>
      </c>
      <c r="U257" s="434">
        <v>0</v>
      </c>
      <c r="V257" s="434">
        <v>0</v>
      </c>
      <c r="W257" s="434">
        <f t="shared" si="213"/>
        <v>-35000</v>
      </c>
      <c r="X257" s="434">
        <v>35000</v>
      </c>
      <c r="Y257" s="434">
        <v>0</v>
      </c>
      <c r="Z257" s="434">
        <v>0</v>
      </c>
      <c r="AA257" s="434">
        <f t="shared" si="214"/>
        <v>35000</v>
      </c>
      <c r="AB257" s="434">
        <f t="shared" si="215"/>
        <v>0</v>
      </c>
      <c r="AC257" s="435">
        <f t="shared" si="216"/>
        <v>0</v>
      </c>
      <c r="AD257" s="434">
        <v>0</v>
      </c>
      <c r="AE257" s="434">
        <f t="shared" si="217"/>
        <v>0</v>
      </c>
      <c r="AF257" s="435">
        <f t="shared" si="218"/>
        <v>-350</v>
      </c>
      <c r="AG257" s="14">
        <v>0</v>
      </c>
      <c r="AH257" s="905">
        <f t="shared" si="192"/>
        <v>-350</v>
      </c>
      <c r="AI257" s="870">
        <v>-0.05</v>
      </c>
      <c r="AJ257" s="433">
        <v>0</v>
      </c>
      <c r="AK257" s="433">
        <v>0</v>
      </c>
      <c r="AL257" s="433">
        <v>0</v>
      </c>
      <c r="AM257" s="433">
        <v>0</v>
      </c>
      <c r="AN257" s="433">
        <v>0</v>
      </c>
      <c r="AO257" s="535">
        <f t="shared" si="219"/>
        <v>-0.05</v>
      </c>
      <c r="AP257" s="854">
        <f t="shared" ref="AP257:AP263" si="242">I257+AH257</f>
        <v>33609252</v>
      </c>
      <c r="AQ257" s="434">
        <f t="shared" ref="AQ257:AQ263" si="243">J257+W257</f>
        <v>24828458</v>
      </c>
      <c r="AR257" s="434">
        <f t="shared" ref="AR257:AR263" si="244">K257+AA257</f>
        <v>105000</v>
      </c>
      <c r="AS257" s="434">
        <f t="shared" ref="AS257:AU263" si="245">L257+AE257</f>
        <v>8427509</v>
      </c>
      <c r="AT257" s="434">
        <f t="shared" si="245"/>
        <v>248285</v>
      </c>
      <c r="AU257" s="512">
        <f t="shared" si="245"/>
        <v>0</v>
      </c>
      <c r="AV257" s="535">
        <f t="shared" ref="AV257:AV263" si="246">O257+AO257</f>
        <v>33.853700000000003</v>
      </c>
      <c r="AW257" s="517">
        <f t="shared" si="220"/>
        <v>0</v>
      </c>
      <c r="AX257" s="432">
        <v>0</v>
      </c>
      <c r="AY257" s="432">
        <v>0</v>
      </c>
      <c r="AZ257" s="432">
        <v>0</v>
      </c>
      <c r="BA257" s="432">
        <v>0</v>
      </c>
      <c r="BB257" s="432">
        <v>0</v>
      </c>
      <c r="BC257" s="985">
        <v>0</v>
      </c>
    </row>
    <row r="258" spans="1:55" ht="14.1" customHeight="1" x14ac:dyDescent="0.2">
      <c r="A258" s="440">
        <v>59</v>
      </c>
      <c r="B258" s="452">
        <v>2452</v>
      </c>
      <c r="C258" s="453">
        <v>600079660</v>
      </c>
      <c r="D258" s="452">
        <v>70695261</v>
      </c>
      <c r="E258" s="451" t="s">
        <v>628</v>
      </c>
      <c r="F258" s="440">
        <v>3113</v>
      </c>
      <c r="G258" s="28" t="s">
        <v>277</v>
      </c>
      <c r="H258" s="436" t="s">
        <v>260</v>
      </c>
      <c r="I258" s="536">
        <v>1542849</v>
      </c>
      <c r="J258" s="14">
        <v>1144547</v>
      </c>
      <c r="K258" s="14">
        <v>0</v>
      </c>
      <c r="L258" s="14">
        <v>386857</v>
      </c>
      <c r="M258" s="14">
        <v>11445</v>
      </c>
      <c r="N258" s="14">
        <v>0</v>
      </c>
      <c r="O258" s="106">
        <v>3.0556000000000001</v>
      </c>
      <c r="P258" s="579">
        <f t="shared" si="212"/>
        <v>0</v>
      </c>
      <c r="Q258" s="434">
        <v>0</v>
      </c>
      <c r="R258" s="434">
        <v>0</v>
      </c>
      <c r="S258" s="434">
        <v>0</v>
      </c>
      <c r="T258" s="434">
        <v>0</v>
      </c>
      <c r="U258" s="434">
        <v>0</v>
      </c>
      <c r="V258" s="434">
        <v>0</v>
      </c>
      <c r="W258" s="434">
        <f t="shared" si="213"/>
        <v>0</v>
      </c>
      <c r="X258" s="434">
        <v>0</v>
      </c>
      <c r="Y258" s="434">
        <v>0</v>
      </c>
      <c r="Z258" s="434">
        <v>0</v>
      </c>
      <c r="AA258" s="434">
        <f t="shared" si="214"/>
        <v>0</v>
      </c>
      <c r="AB258" s="434">
        <f t="shared" si="215"/>
        <v>0</v>
      </c>
      <c r="AC258" s="435">
        <f t="shared" si="216"/>
        <v>0</v>
      </c>
      <c r="AD258" s="434">
        <v>0</v>
      </c>
      <c r="AE258" s="434">
        <f t="shared" si="217"/>
        <v>0</v>
      </c>
      <c r="AF258" s="435">
        <f t="shared" si="218"/>
        <v>0</v>
      </c>
      <c r="AG258" s="14">
        <v>0</v>
      </c>
      <c r="AH258" s="905">
        <f t="shared" si="192"/>
        <v>0</v>
      </c>
      <c r="AI258" s="870">
        <v>0</v>
      </c>
      <c r="AJ258" s="433">
        <v>0</v>
      </c>
      <c r="AK258" s="433">
        <v>0</v>
      </c>
      <c r="AL258" s="433">
        <v>0</v>
      </c>
      <c r="AM258" s="433">
        <v>0</v>
      </c>
      <c r="AN258" s="433">
        <v>0</v>
      </c>
      <c r="AO258" s="535">
        <f t="shared" si="219"/>
        <v>0</v>
      </c>
      <c r="AP258" s="854">
        <f t="shared" si="242"/>
        <v>1542849</v>
      </c>
      <c r="AQ258" s="434">
        <f t="shared" si="243"/>
        <v>1144547</v>
      </c>
      <c r="AR258" s="434">
        <f t="shared" si="244"/>
        <v>0</v>
      </c>
      <c r="AS258" s="434">
        <f t="shared" si="245"/>
        <v>386857</v>
      </c>
      <c r="AT258" s="434">
        <f t="shared" si="245"/>
        <v>11445</v>
      </c>
      <c r="AU258" s="512">
        <f t="shared" si="245"/>
        <v>0</v>
      </c>
      <c r="AV258" s="535">
        <f t="shared" si="246"/>
        <v>3.0556000000000001</v>
      </c>
      <c r="AW258" s="517">
        <f t="shared" si="220"/>
        <v>0</v>
      </c>
      <c r="AX258" s="432">
        <v>0</v>
      </c>
      <c r="AY258" s="432">
        <v>0</v>
      </c>
      <c r="AZ258" s="432">
        <v>0</v>
      </c>
      <c r="BA258" s="432">
        <v>0</v>
      </c>
      <c r="BB258" s="432">
        <v>0</v>
      </c>
      <c r="BC258" s="985">
        <v>0</v>
      </c>
    </row>
    <row r="259" spans="1:55" ht="14.1" customHeight="1" x14ac:dyDescent="0.2">
      <c r="A259" s="440">
        <v>59</v>
      </c>
      <c r="B259" s="452">
        <v>2452</v>
      </c>
      <c r="C259" s="453">
        <v>600079660</v>
      </c>
      <c r="D259" s="452">
        <v>70695261</v>
      </c>
      <c r="E259" s="451" t="s">
        <v>628</v>
      </c>
      <c r="F259" s="440">
        <v>3113</v>
      </c>
      <c r="G259" s="28" t="s">
        <v>789</v>
      </c>
      <c r="H259" s="436" t="s">
        <v>260</v>
      </c>
      <c r="I259" s="536">
        <v>245034</v>
      </c>
      <c r="J259" s="432">
        <v>181776</v>
      </c>
      <c r="K259" s="432">
        <v>0</v>
      </c>
      <c r="L259" s="14">
        <v>61440</v>
      </c>
      <c r="M259" s="14">
        <v>1818</v>
      </c>
      <c r="N259" s="14">
        <v>0</v>
      </c>
      <c r="O259" s="570">
        <v>0.33</v>
      </c>
      <c r="P259" s="579">
        <f t="shared" si="212"/>
        <v>0</v>
      </c>
      <c r="Q259" s="434">
        <v>0</v>
      </c>
      <c r="R259" s="434">
        <v>0</v>
      </c>
      <c r="S259" s="434">
        <v>0</v>
      </c>
      <c r="T259" s="434">
        <v>123020</v>
      </c>
      <c r="U259" s="434">
        <v>0</v>
      </c>
      <c r="V259" s="434">
        <v>0</v>
      </c>
      <c r="W259" s="434">
        <f t="shared" si="213"/>
        <v>123020</v>
      </c>
      <c r="X259" s="434">
        <v>0</v>
      </c>
      <c r="Y259" s="434">
        <v>0</v>
      </c>
      <c r="Z259" s="434">
        <v>0</v>
      </c>
      <c r="AA259" s="434">
        <f t="shared" si="214"/>
        <v>0</v>
      </c>
      <c r="AB259" s="434">
        <f t="shared" si="215"/>
        <v>123020</v>
      </c>
      <c r="AC259" s="435">
        <f t="shared" si="216"/>
        <v>41581</v>
      </c>
      <c r="AD259" s="434">
        <v>0</v>
      </c>
      <c r="AE259" s="434">
        <f t="shared" si="217"/>
        <v>41581</v>
      </c>
      <c r="AF259" s="435">
        <f t="shared" si="218"/>
        <v>1230</v>
      </c>
      <c r="AG259" s="14">
        <v>0</v>
      </c>
      <c r="AH259" s="905">
        <f t="shared" si="192"/>
        <v>165831</v>
      </c>
      <c r="AI259" s="870">
        <v>0</v>
      </c>
      <c r="AJ259" s="433">
        <v>0</v>
      </c>
      <c r="AK259" s="433">
        <v>0.22</v>
      </c>
      <c r="AL259" s="433">
        <v>0</v>
      </c>
      <c r="AM259" s="433">
        <v>0</v>
      </c>
      <c r="AN259" s="433">
        <v>0</v>
      </c>
      <c r="AO259" s="535">
        <f t="shared" si="219"/>
        <v>0.22</v>
      </c>
      <c r="AP259" s="854">
        <f t="shared" si="242"/>
        <v>410865</v>
      </c>
      <c r="AQ259" s="434">
        <f t="shared" si="243"/>
        <v>304796</v>
      </c>
      <c r="AR259" s="434">
        <f t="shared" si="244"/>
        <v>0</v>
      </c>
      <c r="AS259" s="434">
        <f t="shared" si="245"/>
        <v>103021</v>
      </c>
      <c r="AT259" s="434">
        <f t="shared" si="245"/>
        <v>3048</v>
      </c>
      <c r="AU259" s="512">
        <f t="shared" si="245"/>
        <v>0</v>
      </c>
      <c r="AV259" s="535">
        <f t="shared" si="246"/>
        <v>0.55000000000000004</v>
      </c>
      <c r="AW259" s="517">
        <f t="shared" si="220"/>
        <v>0</v>
      </c>
      <c r="AX259" s="432">
        <v>0</v>
      </c>
      <c r="AY259" s="432">
        <v>0</v>
      </c>
      <c r="AZ259" s="432">
        <v>0</v>
      </c>
      <c r="BA259" s="432">
        <v>0</v>
      </c>
      <c r="BB259" s="432">
        <v>0</v>
      </c>
      <c r="BC259" s="985">
        <v>0</v>
      </c>
    </row>
    <row r="260" spans="1:55" ht="14.1" customHeight="1" x14ac:dyDescent="0.2">
      <c r="A260" s="440">
        <v>59</v>
      </c>
      <c r="B260" s="452">
        <v>2452</v>
      </c>
      <c r="C260" s="453">
        <v>600079660</v>
      </c>
      <c r="D260" s="452">
        <v>70695261</v>
      </c>
      <c r="E260" s="451" t="s">
        <v>628</v>
      </c>
      <c r="F260" s="440">
        <v>3113</v>
      </c>
      <c r="G260" s="45" t="s">
        <v>828</v>
      </c>
      <c r="H260" s="55" t="s">
        <v>260</v>
      </c>
      <c r="I260" s="536">
        <v>0</v>
      </c>
      <c r="J260" s="432">
        <v>0</v>
      </c>
      <c r="K260" s="432">
        <v>0</v>
      </c>
      <c r="L260" s="14">
        <v>0</v>
      </c>
      <c r="M260" s="14">
        <v>0</v>
      </c>
      <c r="N260" s="14">
        <v>0</v>
      </c>
      <c r="O260" s="570">
        <v>0</v>
      </c>
      <c r="P260" s="579">
        <f t="shared" si="212"/>
        <v>0</v>
      </c>
      <c r="Q260" s="434">
        <v>0</v>
      </c>
      <c r="R260" s="434">
        <v>0</v>
      </c>
      <c r="S260" s="434">
        <v>0</v>
      </c>
      <c r="T260" s="434">
        <v>0</v>
      </c>
      <c r="U260" s="434">
        <v>235670</v>
      </c>
      <c r="V260" s="434">
        <v>0</v>
      </c>
      <c r="W260" s="434">
        <f t="shared" si="213"/>
        <v>235670</v>
      </c>
      <c r="X260" s="434">
        <v>0</v>
      </c>
      <c r="Y260" s="434">
        <v>0</v>
      </c>
      <c r="Z260" s="434">
        <v>0</v>
      </c>
      <c r="AA260" s="434">
        <f t="shared" si="214"/>
        <v>0</v>
      </c>
      <c r="AB260" s="434">
        <f t="shared" si="215"/>
        <v>235670</v>
      </c>
      <c r="AC260" s="435">
        <f t="shared" si="216"/>
        <v>79656</v>
      </c>
      <c r="AD260" s="434">
        <v>0</v>
      </c>
      <c r="AE260" s="434">
        <f t="shared" si="217"/>
        <v>79656</v>
      </c>
      <c r="AF260" s="435">
        <f t="shared" si="218"/>
        <v>2357</v>
      </c>
      <c r="AG260" s="14">
        <v>0</v>
      </c>
      <c r="AH260" s="905">
        <f t="shared" si="192"/>
        <v>317683</v>
      </c>
      <c r="AI260" s="870">
        <v>0</v>
      </c>
      <c r="AJ260" s="433">
        <v>0</v>
      </c>
      <c r="AK260" s="433">
        <v>0</v>
      </c>
      <c r="AL260" s="433">
        <v>0</v>
      </c>
      <c r="AM260" s="433">
        <v>0.56000000000000005</v>
      </c>
      <c r="AN260" s="433">
        <v>0</v>
      </c>
      <c r="AO260" s="535">
        <f t="shared" si="219"/>
        <v>0.56000000000000005</v>
      </c>
      <c r="AP260" s="854">
        <f>I260+AH260</f>
        <v>317683</v>
      </c>
      <c r="AQ260" s="434">
        <f>J260+W260</f>
        <v>235670</v>
      </c>
      <c r="AR260" s="434">
        <f t="shared" si="244"/>
        <v>0</v>
      </c>
      <c r="AS260" s="434">
        <f t="shared" si="245"/>
        <v>79656</v>
      </c>
      <c r="AT260" s="434">
        <f t="shared" si="245"/>
        <v>2357</v>
      </c>
      <c r="AU260" s="512">
        <f t="shared" si="245"/>
        <v>0</v>
      </c>
      <c r="AV260" s="535">
        <f>O260+AO260</f>
        <v>0.56000000000000005</v>
      </c>
      <c r="AW260" s="517">
        <f t="shared" si="220"/>
        <v>0</v>
      </c>
      <c r="AX260" s="432">
        <v>0</v>
      </c>
      <c r="AY260" s="432">
        <v>0</v>
      </c>
      <c r="AZ260" s="432">
        <v>0</v>
      </c>
      <c r="BA260" s="432">
        <v>0</v>
      </c>
      <c r="BB260" s="432">
        <v>0</v>
      </c>
      <c r="BC260" s="985">
        <v>0</v>
      </c>
    </row>
    <row r="261" spans="1:55" ht="14.1" customHeight="1" x14ac:dyDescent="0.2">
      <c r="A261" s="440">
        <v>59</v>
      </c>
      <c r="B261" s="452">
        <v>2452</v>
      </c>
      <c r="C261" s="453">
        <v>600079660</v>
      </c>
      <c r="D261" s="452">
        <v>70695261</v>
      </c>
      <c r="E261" s="451" t="s">
        <v>628</v>
      </c>
      <c r="F261" s="440">
        <v>3113</v>
      </c>
      <c r="G261" s="454" t="s">
        <v>276</v>
      </c>
      <c r="H261" s="436" t="s">
        <v>261</v>
      </c>
      <c r="I261" s="536">
        <v>3038414</v>
      </c>
      <c r="J261" s="432">
        <v>2254016</v>
      </c>
      <c r="K261" s="432">
        <v>0</v>
      </c>
      <c r="L261" s="14">
        <v>761858</v>
      </c>
      <c r="M261" s="14">
        <v>22540</v>
      </c>
      <c r="N261" s="14">
        <v>0</v>
      </c>
      <c r="O261" s="570">
        <v>5.54</v>
      </c>
      <c r="P261" s="579">
        <f t="shared" si="212"/>
        <v>0</v>
      </c>
      <c r="Q261" s="434">
        <v>0</v>
      </c>
      <c r="R261" s="434">
        <v>36902</v>
      </c>
      <c r="S261" s="434">
        <v>0</v>
      </c>
      <c r="T261" s="434">
        <v>0</v>
      </c>
      <c r="U261" s="434">
        <v>0</v>
      </c>
      <c r="V261" s="434">
        <v>0</v>
      </c>
      <c r="W261" s="434">
        <f t="shared" si="213"/>
        <v>36902</v>
      </c>
      <c r="X261" s="434">
        <v>0</v>
      </c>
      <c r="Y261" s="434">
        <v>0</v>
      </c>
      <c r="Z261" s="434">
        <v>0</v>
      </c>
      <c r="AA261" s="434">
        <f t="shared" si="214"/>
        <v>0</v>
      </c>
      <c r="AB261" s="434">
        <f t="shared" si="215"/>
        <v>36902</v>
      </c>
      <c r="AC261" s="435">
        <f t="shared" si="216"/>
        <v>12473</v>
      </c>
      <c r="AD261" s="434">
        <v>0</v>
      </c>
      <c r="AE261" s="434">
        <f t="shared" si="217"/>
        <v>12473</v>
      </c>
      <c r="AF261" s="435">
        <f t="shared" si="218"/>
        <v>369</v>
      </c>
      <c r="AG261" s="14">
        <v>0</v>
      </c>
      <c r="AH261" s="905">
        <f t="shared" si="192"/>
        <v>49744</v>
      </c>
      <c r="AI261" s="870">
        <v>0</v>
      </c>
      <c r="AJ261" s="433">
        <v>0.06</v>
      </c>
      <c r="AK261" s="433">
        <v>0</v>
      </c>
      <c r="AL261" s="433">
        <v>0</v>
      </c>
      <c r="AM261" s="433">
        <v>0</v>
      </c>
      <c r="AN261" s="433">
        <v>0</v>
      </c>
      <c r="AO261" s="535">
        <f t="shared" si="219"/>
        <v>0.06</v>
      </c>
      <c r="AP261" s="854">
        <f t="shared" si="242"/>
        <v>3088158</v>
      </c>
      <c r="AQ261" s="434">
        <f t="shared" si="243"/>
        <v>2290918</v>
      </c>
      <c r="AR261" s="434">
        <f t="shared" si="244"/>
        <v>0</v>
      </c>
      <c r="AS261" s="434">
        <f t="shared" si="245"/>
        <v>774331</v>
      </c>
      <c r="AT261" s="434">
        <f t="shared" si="245"/>
        <v>22909</v>
      </c>
      <c r="AU261" s="512">
        <f t="shared" si="245"/>
        <v>0</v>
      </c>
      <c r="AV261" s="535">
        <f t="shared" si="246"/>
        <v>5.6</v>
      </c>
      <c r="AW261" s="517">
        <f t="shared" si="220"/>
        <v>0</v>
      </c>
      <c r="AX261" s="432">
        <v>0</v>
      </c>
      <c r="AY261" s="432">
        <v>0</v>
      </c>
      <c r="AZ261" s="432">
        <v>0</v>
      </c>
      <c r="BA261" s="432">
        <v>0</v>
      </c>
      <c r="BB261" s="432">
        <v>0</v>
      </c>
      <c r="BC261" s="985">
        <v>0</v>
      </c>
    </row>
    <row r="262" spans="1:55" ht="14.1" customHeight="1" x14ac:dyDescent="0.2">
      <c r="A262" s="440">
        <v>59</v>
      </c>
      <c r="B262" s="452">
        <v>2452</v>
      </c>
      <c r="C262" s="453">
        <v>600079660</v>
      </c>
      <c r="D262" s="452">
        <v>70695261</v>
      </c>
      <c r="E262" s="451" t="s">
        <v>628</v>
      </c>
      <c r="F262" s="440">
        <v>3143</v>
      </c>
      <c r="G262" s="454" t="s">
        <v>784</v>
      </c>
      <c r="H262" s="436" t="s">
        <v>260</v>
      </c>
      <c r="I262" s="536">
        <v>4591030</v>
      </c>
      <c r="J262" s="14">
        <v>3405809</v>
      </c>
      <c r="K262" s="14">
        <v>0</v>
      </c>
      <c r="L262" s="14">
        <v>1151163</v>
      </c>
      <c r="M262" s="14">
        <v>34058</v>
      </c>
      <c r="N262" s="14">
        <v>0</v>
      </c>
      <c r="O262" s="106">
        <v>6.5891999999999999</v>
      </c>
      <c r="P262" s="579">
        <f t="shared" si="212"/>
        <v>0</v>
      </c>
      <c r="Q262" s="434">
        <v>0</v>
      </c>
      <c r="R262" s="434">
        <v>0</v>
      </c>
      <c r="S262" s="434">
        <v>0</v>
      </c>
      <c r="T262" s="434">
        <v>0</v>
      </c>
      <c r="U262" s="434">
        <v>0</v>
      </c>
      <c r="V262" s="434">
        <v>0</v>
      </c>
      <c r="W262" s="434">
        <f t="shared" si="213"/>
        <v>0</v>
      </c>
      <c r="X262" s="434">
        <v>0</v>
      </c>
      <c r="Y262" s="434">
        <v>0</v>
      </c>
      <c r="Z262" s="434">
        <v>0</v>
      </c>
      <c r="AA262" s="434">
        <f t="shared" si="214"/>
        <v>0</v>
      </c>
      <c r="AB262" s="434">
        <f t="shared" si="215"/>
        <v>0</v>
      </c>
      <c r="AC262" s="435">
        <f t="shared" si="216"/>
        <v>0</v>
      </c>
      <c r="AD262" s="434">
        <v>0</v>
      </c>
      <c r="AE262" s="434">
        <f t="shared" si="217"/>
        <v>0</v>
      </c>
      <c r="AF262" s="435">
        <f t="shared" si="218"/>
        <v>0</v>
      </c>
      <c r="AG262" s="14">
        <v>0</v>
      </c>
      <c r="AH262" s="905">
        <f t="shared" si="192"/>
        <v>0</v>
      </c>
      <c r="AI262" s="870">
        <v>0</v>
      </c>
      <c r="AJ262" s="433">
        <v>0</v>
      </c>
      <c r="AK262" s="433">
        <v>0</v>
      </c>
      <c r="AL262" s="433">
        <v>0</v>
      </c>
      <c r="AM262" s="433">
        <v>0</v>
      </c>
      <c r="AN262" s="433">
        <v>0</v>
      </c>
      <c r="AO262" s="535">
        <f t="shared" si="219"/>
        <v>0</v>
      </c>
      <c r="AP262" s="854">
        <f t="shared" si="242"/>
        <v>4591030</v>
      </c>
      <c r="AQ262" s="434">
        <f t="shared" si="243"/>
        <v>3405809</v>
      </c>
      <c r="AR262" s="434">
        <f t="shared" si="244"/>
        <v>0</v>
      </c>
      <c r="AS262" s="434">
        <f t="shared" si="245"/>
        <v>1151163</v>
      </c>
      <c r="AT262" s="434">
        <f t="shared" si="245"/>
        <v>34058</v>
      </c>
      <c r="AU262" s="512">
        <f t="shared" si="245"/>
        <v>0</v>
      </c>
      <c r="AV262" s="535">
        <f t="shared" si="246"/>
        <v>6.5891999999999999</v>
      </c>
      <c r="AW262" s="517">
        <f t="shared" si="220"/>
        <v>0</v>
      </c>
      <c r="AX262" s="432">
        <v>0</v>
      </c>
      <c r="AY262" s="432">
        <v>0</v>
      </c>
      <c r="AZ262" s="432">
        <v>0</v>
      </c>
      <c r="BA262" s="432">
        <v>0</v>
      </c>
      <c r="BB262" s="432">
        <v>0</v>
      </c>
      <c r="BC262" s="985">
        <v>0</v>
      </c>
    </row>
    <row r="263" spans="1:55" ht="14.1" customHeight="1" x14ac:dyDescent="0.2">
      <c r="A263" s="440">
        <v>59</v>
      </c>
      <c r="B263" s="452">
        <v>2452</v>
      </c>
      <c r="C263" s="453">
        <v>600079660</v>
      </c>
      <c r="D263" s="452">
        <v>70695261</v>
      </c>
      <c r="E263" s="451" t="s">
        <v>628</v>
      </c>
      <c r="F263" s="440">
        <v>3143</v>
      </c>
      <c r="G263" s="454" t="s">
        <v>280</v>
      </c>
      <c r="H263" s="436" t="s">
        <v>261</v>
      </c>
      <c r="I263" s="536">
        <v>647970</v>
      </c>
      <c r="J263" s="432">
        <v>480690</v>
      </c>
      <c r="K263" s="432">
        <v>0</v>
      </c>
      <c r="L263" s="14">
        <v>162473</v>
      </c>
      <c r="M263" s="14">
        <v>4807</v>
      </c>
      <c r="N263" s="14">
        <v>0</v>
      </c>
      <c r="O263" s="570">
        <v>0.89</v>
      </c>
      <c r="P263" s="579">
        <f t="shared" si="212"/>
        <v>0</v>
      </c>
      <c r="Q263" s="434">
        <v>0</v>
      </c>
      <c r="R263" s="434">
        <v>0</v>
      </c>
      <c r="S263" s="434">
        <v>0</v>
      </c>
      <c r="T263" s="434">
        <v>0</v>
      </c>
      <c r="U263" s="434">
        <v>0</v>
      </c>
      <c r="V263" s="434">
        <v>0</v>
      </c>
      <c r="W263" s="434">
        <f t="shared" si="213"/>
        <v>0</v>
      </c>
      <c r="X263" s="434">
        <v>0</v>
      </c>
      <c r="Y263" s="434">
        <v>0</v>
      </c>
      <c r="Z263" s="434">
        <v>0</v>
      </c>
      <c r="AA263" s="434">
        <f t="shared" si="214"/>
        <v>0</v>
      </c>
      <c r="AB263" s="434">
        <f t="shared" si="215"/>
        <v>0</v>
      </c>
      <c r="AC263" s="435">
        <f t="shared" si="216"/>
        <v>0</v>
      </c>
      <c r="AD263" s="434">
        <v>0</v>
      </c>
      <c r="AE263" s="434">
        <f t="shared" si="217"/>
        <v>0</v>
      </c>
      <c r="AF263" s="435">
        <f t="shared" si="218"/>
        <v>0</v>
      </c>
      <c r="AG263" s="14">
        <v>0</v>
      </c>
      <c r="AH263" s="905">
        <f t="shared" si="192"/>
        <v>0</v>
      </c>
      <c r="AI263" s="870">
        <v>0</v>
      </c>
      <c r="AJ263" s="433">
        <v>0</v>
      </c>
      <c r="AK263" s="433">
        <v>0</v>
      </c>
      <c r="AL263" s="433">
        <v>0</v>
      </c>
      <c r="AM263" s="433">
        <v>0</v>
      </c>
      <c r="AN263" s="433">
        <v>0</v>
      </c>
      <c r="AO263" s="535">
        <f t="shared" si="219"/>
        <v>0</v>
      </c>
      <c r="AP263" s="854">
        <f t="shared" si="242"/>
        <v>647970</v>
      </c>
      <c r="AQ263" s="434">
        <f t="shared" si="243"/>
        <v>480690</v>
      </c>
      <c r="AR263" s="434">
        <f t="shared" si="244"/>
        <v>0</v>
      </c>
      <c r="AS263" s="434">
        <f t="shared" si="245"/>
        <v>162473</v>
      </c>
      <c r="AT263" s="434">
        <f t="shared" si="245"/>
        <v>4807</v>
      </c>
      <c r="AU263" s="512">
        <f t="shared" si="245"/>
        <v>0</v>
      </c>
      <c r="AV263" s="535">
        <f t="shared" si="246"/>
        <v>0.89</v>
      </c>
      <c r="AW263" s="517">
        <f t="shared" si="220"/>
        <v>0</v>
      </c>
      <c r="AX263" s="432">
        <v>0</v>
      </c>
      <c r="AY263" s="432">
        <v>0</v>
      </c>
      <c r="AZ263" s="432">
        <v>0</v>
      </c>
      <c r="BA263" s="432">
        <v>0</v>
      </c>
      <c r="BB263" s="432">
        <v>0</v>
      </c>
      <c r="BC263" s="985">
        <v>0</v>
      </c>
    </row>
    <row r="264" spans="1:55" ht="14.1" customHeight="1" x14ac:dyDescent="0.2">
      <c r="A264" s="450">
        <v>59</v>
      </c>
      <c r="B264" s="448">
        <v>2452</v>
      </c>
      <c r="C264" s="449">
        <v>600079660</v>
      </c>
      <c r="D264" s="448">
        <v>70695261</v>
      </c>
      <c r="E264" s="446" t="s">
        <v>629</v>
      </c>
      <c r="F264" s="450"/>
      <c r="G264" s="446"/>
      <c r="H264" s="445"/>
      <c r="I264" s="537">
        <v>43674899</v>
      </c>
      <c r="J264" s="444">
        <v>32330296</v>
      </c>
      <c r="K264" s="444">
        <v>70000</v>
      </c>
      <c r="L264" s="444">
        <v>10951300</v>
      </c>
      <c r="M264" s="444">
        <v>323303</v>
      </c>
      <c r="N264" s="444">
        <v>0</v>
      </c>
      <c r="O264" s="642">
        <v>50.308499999999995</v>
      </c>
      <c r="P264" s="537">
        <f t="shared" ref="P264:BC264" si="247">SUM(P257:P263)</f>
        <v>-35000</v>
      </c>
      <c r="Q264" s="443">
        <f t="shared" si="247"/>
        <v>0</v>
      </c>
      <c r="R264" s="443">
        <f t="shared" si="247"/>
        <v>36902</v>
      </c>
      <c r="S264" s="443">
        <f t="shared" si="247"/>
        <v>0</v>
      </c>
      <c r="T264" s="443">
        <f t="shared" si="247"/>
        <v>123020</v>
      </c>
      <c r="U264" s="443">
        <f t="shared" si="247"/>
        <v>235670</v>
      </c>
      <c r="V264" s="443">
        <f t="shared" si="247"/>
        <v>0</v>
      </c>
      <c r="W264" s="443">
        <f t="shared" si="247"/>
        <v>360592</v>
      </c>
      <c r="X264" s="443">
        <f t="shared" si="247"/>
        <v>35000</v>
      </c>
      <c r="Y264" s="443">
        <f t="shared" si="247"/>
        <v>0</v>
      </c>
      <c r="Z264" s="443">
        <f t="shared" si="247"/>
        <v>0</v>
      </c>
      <c r="AA264" s="443">
        <f t="shared" si="247"/>
        <v>35000</v>
      </c>
      <c r="AB264" s="443">
        <f t="shared" si="247"/>
        <v>395592</v>
      </c>
      <c r="AC264" s="443">
        <f t="shared" si="247"/>
        <v>133710</v>
      </c>
      <c r="AD264" s="443">
        <f t="shared" si="247"/>
        <v>0</v>
      </c>
      <c r="AE264" s="443">
        <f t="shared" si="247"/>
        <v>133710</v>
      </c>
      <c r="AF264" s="443">
        <f t="shared" si="247"/>
        <v>3606</v>
      </c>
      <c r="AG264" s="443">
        <f t="shared" si="247"/>
        <v>0</v>
      </c>
      <c r="AH264" s="948">
        <f t="shared" si="247"/>
        <v>532908</v>
      </c>
      <c r="AI264" s="944">
        <f t="shared" si="247"/>
        <v>-0.05</v>
      </c>
      <c r="AJ264" s="695">
        <f t="shared" si="247"/>
        <v>0.06</v>
      </c>
      <c r="AK264" s="695">
        <f t="shared" si="247"/>
        <v>0.22</v>
      </c>
      <c r="AL264" s="695">
        <f t="shared" si="247"/>
        <v>0</v>
      </c>
      <c r="AM264" s="695">
        <f t="shared" si="247"/>
        <v>0.56000000000000005</v>
      </c>
      <c r="AN264" s="695">
        <f t="shared" si="247"/>
        <v>0</v>
      </c>
      <c r="AO264" s="538">
        <f t="shared" si="247"/>
        <v>0.79</v>
      </c>
      <c r="AP264" s="444">
        <f t="shared" si="247"/>
        <v>44207807</v>
      </c>
      <c r="AQ264" s="443">
        <f t="shared" si="247"/>
        <v>32690888</v>
      </c>
      <c r="AR264" s="490">
        <f t="shared" si="247"/>
        <v>105000</v>
      </c>
      <c r="AS264" s="443">
        <f t="shared" si="247"/>
        <v>11085010</v>
      </c>
      <c r="AT264" s="443">
        <f t="shared" si="247"/>
        <v>326909</v>
      </c>
      <c r="AU264" s="443">
        <f t="shared" si="247"/>
        <v>0</v>
      </c>
      <c r="AV264" s="538">
        <f t="shared" si="247"/>
        <v>51.098500000000001</v>
      </c>
      <c r="AW264" s="794">
        <f t="shared" si="247"/>
        <v>0</v>
      </c>
      <c r="AX264" s="791">
        <f t="shared" si="247"/>
        <v>0</v>
      </c>
      <c r="AY264" s="791">
        <f t="shared" si="247"/>
        <v>0</v>
      </c>
      <c r="AZ264" s="791">
        <f t="shared" si="247"/>
        <v>0</v>
      </c>
      <c r="BA264" s="791">
        <f t="shared" si="247"/>
        <v>0</v>
      </c>
      <c r="BB264" s="791">
        <f t="shared" si="247"/>
        <v>0</v>
      </c>
      <c r="BC264" s="788">
        <f t="shared" si="247"/>
        <v>0</v>
      </c>
    </row>
    <row r="265" spans="1:55" ht="14.1" customHeight="1" x14ac:dyDescent="0.2">
      <c r="A265" s="440">
        <v>60</v>
      </c>
      <c r="B265" s="452">
        <v>2319</v>
      </c>
      <c r="C265" s="453">
        <v>600080218</v>
      </c>
      <c r="D265" s="452">
        <v>70695245</v>
      </c>
      <c r="E265" s="451" t="s">
        <v>630</v>
      </c>
      <c r="F265" s="440">
        <v>3231</v>
      </c>
      <c r="G265" s="451" t="s">
        <v>279</v>
      </c>
      <c r="H265" s="436" t="s">
        <v>260</v>
      </c>
      <c r="I265" s="536">
        <v>8581825</v>
      </c>
      <c r="J265" s="14">
        <v>6366339</v>
      </c>
      <c r="K265" s="14">
        <v>0</v>
      </c>
      <c r="L265" s="14">
        <v>2151823</v>
      </c>
      <c r="M265" s="14">
        <v>63663</v>
      </c>
      <c r="N265" s="14">
        <v>0</v>
      </c>
      <c r="O265" s="570">
        <v>9.5627999999999993</v>
      </c>
      <c r="P265" s="579">
        <f t="shared" si="212"/>
        <v>0</v>
      </c>
      <c r="Q265" s="434">
        <v>0</v>
      </c>
      <c r="R265" s="434">
        <v>0</v>
      </c>
      <c r="S265" s="434">
        <v>0</v>
      </c>
      <c r="T265" s="434">
        <v>0</v>
      </c>
      <c r="U265" s="434">
        <v>0</v>
      </c>
      <c r="V265" s="434">
        <v>0</v>
      </c>
      <c r="W265" s="434">
        <f t="shared" si="213"/>
        <v>0</v>
      </c>
      <c r="X265" s="434">
        <v>0</v>
      </c>
      <c r="Y265" s="434">
        <v>0</v>
      </c>
      <c r="Z265" s="434">
        <v>0</v>
      </c>
      <c r="AA265" s="434">
        <f t="shared" si="214"/>
        <v>0</v>
      </c>
      <c r="AB265" s="434">
        <f t="shared" si="215"/>
        <v>0</v>
      </c>
      <c r="AC265" s="435">
        <f t="shared" si="216"/>
        <v>0</v>
      </c>
      <c r="AD265" s="434">
        <v>0</v>
      </c>
      <c r="AE265" s="434">
        <f t="shared" si="217"/>
        <v>0</v>
      </c>
      <c r="AF265" s="435">
        <f t="shared" si="218"/>
        <v>0</v>
      </c>
      <c r="AG265" s="14">
        <v>0</v>
      </c>
      <c r="AH265" s="905">
        <f t="shared" si="192"/>
        <v>0</v>
      </c>
      <c r="AI265" s="870">
        <v>0</v>
      </c>
      <c r="AJ265" s="433">
        <v>0</v>
      </c>
      <c r="AK265" s="433">
        <v>0</v>
      </c>
      <c r="AL265" s="433">
        <v>0</v>
      </c>
      <c r="AM265" s="433">
        <v>0</v>
      </c>
      <c r="AN265" s="433">
        <v>0</v>
      </c>
      <c r="AO265" s="535">
        <f t="shared" si="219"/>
        <v>0</v>
      </c>
      <c r="AP265" s="854">
        <f>I265+AH265</f>
        <v>8581825</v>
      </c>
      <c r="AQ265" s="434">
        <f>J265+W265</f>
        <v>6366339</v>
      </c>
      <c r="AR265" s="434">
        <f>K265+AA265</f>
        <v>0</v>
      </c>
      <c r="AS265" s="434">
        <f>L265+AE265</f>
        <v>2151823</v>
      </c>
      <c r="AT265" s="434">
        <f>M265+AF265</f>
        <v>63663</v>
      </c>
      <c r="AU265" s="512">
        <f>N265+AG265</f>
        <v>0</v>
      </c>
      <c r="AV265" s="535">
        <f>O265+AO265</f>
        <v>9.5627999999999993</v>
      </c>
      <c r="AW265" s="517">
        <f t="shared" si="220"/>
        <v>0</v>
      </c>
      <c r="AX265" s="432">
        <v>0</v>
      </c>
      <c r="AY265" s="432">
        <v>0</v>
      </c>
      <c r="AZ265" s="432">
        <v>0</v>
      </c>
      <c r="BA265" s="432">
        <v>0</v>
      </c>
      <c r="BB265" s="432">
        <v>0</v>
      </c>
      <c r="BC265" s="985">
        <v>0</v>
      </c>
    </row>
    <row r="266" spans="1:55" ht="14.1" customHeight="1" x14ac:dyDescent="0.2">
      <c r="A266" s="450">
        <v>60</v>
      </c>
      <c r="B266" s="448">
        <v>2319</v>
      </c>
      <c r="C266" s="449">
        <v>600080218</v>
      </c>
      <c r="D266" s="448">
        <v>70695245</v>
      </c>
      <c r="E266" s="446" t="s">
        <v>631</v>
      </c>
      <c r="F266" s="450"/>
      <c r="G266" s="446"/>
      <c r="H266" s="445"/>
      <c r="I266" s="539">
        <v>8581825</v>
      </c>
      <c r="J266" s="458">
        <v>6366339</v>
      </c>
      <c r="K266" s="458">
        <v>0</v>
      </c>
      <c r="L266" s="458">
        <v>2151823</v>
      </c>
      <c r="M266" s="458">
        <v>63663</v>
      </c>
      <c r="N266" s="458">
        <v>0</v>
      </c>
      <c r="O266" s="643">
        <v>9.5627999999999993</v>
      </c>
      <c r="P266" s="539">
        <f t="shared" ref="P266:BC266" si="248">SUM(P265)</f>
        <v>0</v>
      </c>
      <c r="Q266" s="457">
        <f t="shared" si="248"/>
        <v>0</v>
      </c>
      <c r="R266" s="457">
        <f t="shared" si="248"/>
        <v>0</v>
      </c>
      <c r="S266" s="457">
        <f t="shared" si="248"/>
        <v>0</v>
      </c>
      <c r="T266" s="457">
        <f t="shared" si="248"/>
        <v>0</v>
      </c>
      <c r="U266" s="457">
        <f t="shared" si="248"/>
        <v>0</v>
      </c>
      <c r="V266" s="457">
        <f t="shared" si="248"/>
        <v>0</v>
      </c>
      <c r="W266" s="457">
        <f t="shared" si="248"/>
        <v>0</v>
      </c>
      <c r="X266" s="457">
        <f t="shared" si="248"/>
        <v>0</v>
      </c>
      <c r="Y266" s="457">
        <f t="shared" si="248"/>
        <v>0</v>
      </c>
      <c r="Z266" s="457">
        <f t="shared" si="248"/>
        <v>0</v>
      </c>
      <c r="AA266" s="457">
        <f t="shared" si="248"/>
        <v>0</v>
      </c>
      <c r="AB266" s="457">
        <f t="shared" si="248"/>
        <v>0</v>
      </c>
      <c r="AC266" s="457">
        <f t="shared" si="248"/>
        <v>0</v>
      </c>
      <c r="AD266" s="457">
        <f t="shared" si="248"/>
        <v>0</v>
      </c>
      <c r="AE266" s="457">
        <f t="shared" si="248"/>
        <v>0</v>
      </c>
      <c r="AF266" s="457">
        <f t="shared" si="248"/>
        <v>0</v>
      </c>
      <c r="AG266" s="457">
        <f t="shared" si="248"/>
        <v>0</v>
      </c>
      <c r="AH266" s="949">
        <f t="shared" si="248"/>
        <v>0</v>
      </c>
      <c r="AI266" s="945">
        <f t="shared" si="248"/>
        <v>0</v>
      </c>
      <c r="AJ266" s="696">
        <f t="shared" si="248"/>
        <v>0</v>
      </c>
      <c r="AK266" s="696">
        <f t="shared" si="248"/>
        <v>0</v>
      </c>
      <c r="AL266" s="696">
        <f t="shared" si="248"/>
        <v>0</v>
      </c>
      <c r="AM266" s="696">
        <f t="shared" si="248"/>
        <v>0</v>
      </c>
      <c r="AN266" s="696">
        <f t="shared" si="248"/>
        <v>0</v>
      </c>
      <c r="AO266" s="540">
        <f t="shared" si="248"/>
        <v>0</v>
      </c>
      <c r="AP266" s="458">
        <f t="shared" si="248"/>
        <v>8581825</v>
      </c>
      <c r="AQ266" s="457">
        <f t="shared" si="248"/>
        <v>6366339</v>
      </c>
      <c r="AR266" s="491">
        <f t="shared" si="248"/>
        <v>0</v>
      </c>
      <c r="AS266" s="457">
        <f t="shared" si="248"/>
        <v>2151823</v>
      </c>
      <c r="AT266" s="457">
        <f t="shared" si="248"/>
        <v>63663</v>
      </c>
      <c r="AU266" s="457">
        <f t="shared" si="248"/>
        <v>0</v>
      </c>
      <c r="AV266" s="540">
        <f t="shared" si="248"/>
        <v>9.5627999999999993</v>
      </c>
      <c r="AW266" s="795">
        <f t="shared" si="248"/>
        <v>0</v>
      </c>
      <c r="AX266" s="792">
        <f t="shared" si="248"/>
        <v>0</v>
      </c>
      <c r="AY266" s="792">
        <f t="shared" si="248"/>
        <v>0</v>
      </c>
      <c r="AZ266" s="792">
        <f t="shared" si="248"/>
        <v>0</v>
      </c>
      <c r="BA266" s="792">
        <f t="shared" si="248"/>
        <v>0</v>
      </c>
      <c r="BB266" s="792">
        <f t="shared" si="248"/>
        <v>0</v>
      </c>
      <c r="BC266" s="789">
        <f t="shared" si="248"/>
        <v>0</v>
      </c>
    </row>
    <row r="267" spans="1:55" ht="14.1" customHeight="1" x14ac:dyDescent="0.2">
      <c r="A267" s="440">
        <v>61</v>
      </c>
      <c r="B267" s="452">
        <v>2444</v>
      </c>
      <c r="C267" s="453">
        <v>600079848</v>
      </c>
      <c r="D267" s="452">
        <v>72742836</v>
      </c>
      <c r="E267" s="451" t="s">
        <v>632</v>
      </c>
      <c r="F267" s="440">
        <v>3111</v>
      </c>
      <c r="G267" s="451" t="s">
        <v>275</v>
      </c>
      <c r="H267" s="436" t="s">
        <v>260</v>
      </c>
      <c r="I267" s="536">
        <v>4693831</v>
      </c>
      <c r="J267" s="14">
        <v>3482070</v>
      </c>
      <c r="K267" s="14">
        <v>0</v>
      </c>
      <c r="L267" s="14">
        <v>1176940</v>
      </c>
      <c r="M267" s="14">
        <v>34821</v>
      </c>
      <c r="N267" s="14">
        <v>0</v>
      </c>
      <c r="O267" s="106">
        <v>6</v>
      </c>
      <c r="P267" s="579">
        <f t="shared" si="212"/>
        <v>0</v>
      </c>
      <c r="Q267" s="434">
        <v>0</v>
      </c>
      <c r="R267" s="434">
        <v>0</v>
      </c>
      <c r="S267" s="434">
        <v>0</v>
      </c>
      <c r="T267" s="434">
        <v>0</v>
      </c>
      <c r="U267" s="434">
        <v>0</v>
      </c>
      <c r="V267" s="434">
        <v>0</v>
      </c>
      <c r="W267" s="434">
        <f t="shared" si="213"/>
        <v>0</v>
      </c>
      <c r="X267" s="434">
        <v>0</v>
      </c>
      <c r="Y267" s="434">
        <v>0</v>
      </c>
      <c r="Z267" s="434">
        <v>0</v>
      </c>
      <c r="AA267" s="434">
        <f t="shared" si="214"/>
        <v>0</v>
      </c>
      <c r="AB267" s="434">
        <f t="shared" si="215"/>
        <v>0</v>
      </c>
      <c r="AC267" s="435">
        <f t="shared" si="216"/>
        <v>0</v>
      </c>
      <c r="AD267" s="434">
        <v>0</v>
      </c>
      <c r="AE267" s="434">
        <f t="shared" si="217"/>
        <v>0</v>
      </c>
      <c r="AF267" s="435">
        <f t="shared" si="218"/>
        <v>0</v>
      </c>
      <c r="AG267" s="14">
        <v>0</v>
      </c>
      <c r="AH267" s="905">
        <f t="shared" si="192"/>
        <v>0</v>
      </c>
      <c r="AI267" s="870">
        <v>0</v>
      </c>
      <c r="AJ267" s="433">
        <v>0</v>
      </c>
      <c r="AK267" s="433">
        <v>0</v>
      </c>
      <c r="AL267" s="433">
        <v>0</v>
      </c>
      <c r="AM267" s="433">
        <v>0</v>
      </c>
      <c r="AN267" s="433">
        <v>0</v>
      </c>
      <c r="AO267" s="535">
        <f t="shared" si="219"/>
        <v>0</v>
      </c>
      <c r="AP267" s="854">
        <f>I267+AH267</f>
        <v>4693831</v>
      </c>
      <c r="AQ267" s="434">
        <f>J267+W267</f>
        <v>3482070</v>
      </c>
      <c r="AR267" s="434">
        <f t="shared" ref="AR267:AR270" si="249">K267+AA267</f>
        <v>0</v>
      </c>
      <c r="AS267" s="434">
        <f>L267+AE267</f>
        <v>1176940</v>
      </c>
      <c r="AT267" s="434">
        <f t="shared" ref="AT267:AU270" si="250">M267+AF267</f>
        <v>34821</v>
      </c>
      <c r="AU267" s="512">
        <f t="shared" si="250"/>
        <v>0</v>
      </c>
      <c r="AV267" s="535">
        <f>O267+AO267</f>
        <v>6</v>
      </c>
      <c r="AW267" s="517">
        <f t="shared" si="220"/>
        <v>0</v>
      </c>
      <c r="AX267" s="432">
        <v>0</v>
      </c>
      <c r="AY267" s="432">
        <v>0</v>
      </c>
      <c r="AZ267" s="432">
        <v>0</v>
      </c>
      <c r="BA267" s="432">
        <v>0</v>
      </c>
      <c r="BB267" s="432">
        <v>0</v>
      </c>
      <c r="BC267" s="985">
        <v>0</v>
      </c>
    </row>
    <row r="268" spans="1:55" ht="14.1" customHeight="1" x14ac:dyDescent="0.2">
      <c r="A268" s="440">
        <v>61</v>
      </c>
      <c r="B268" s="452">
        <v>2444</v>
      </c>
      <c r="C268" s="453">
        <v>600079848</v>
      </c>
      <c r="D268" s="452">
        <v>72742836</v>
      </c>
      <c r="E268" s="451" t="s">
        <v>632</v>
      </c>
      <c r="F268" s="440">
        <v>3117</v>
      </c>
      <c r="G268" s="461" t="s">
        <v>278</v>
      </c>
      <c r="H268" s="436" t="s">
        <v>260</v>
      </c>
      <c r="I268" s="536">
        <v>3646747</v>
      </c>
      <c r="J268" s="14">
        <v>2690711</v>
      </c>
      <c r="K268" s="14">
        <v>14700</v>
      </c>
      <c r="L268" s="14">
        <v>914429</v>
      </c>
      <c r="M268" s="14">
        <v>26907</v>
      </c>
      <c r="N268" s="14">
        <v>0</v>
      </c>
      <c r="O268" s="106">
        <v>3.98</v>
      </c>
      <c r="P268" s="579">
        <f t="shared" si="212"/>
        <v>0</v>
      </c>
      <c r="Q268" s="434">
        <v>0</v>
      </c>
      <c r="R268" s="434">
        <v>0</v>
      </c>
      <c r="S268" s="434">
        <v>0</v>
      </c>
      <c r="T268" s="434">
        <v>0</v>
      </c>
      <c r="U268" s="434">
        <v>0</v>
      </c>
      <c r="V268" s="434">
        <v>0</v>
      </c>
      <c r="W268" s="434">
        <f t="shared" si="213"/>
        <v>0</v>
      </c>
      <c r="X268" s="434">
        <v>0</v>
      </c>
      <c r="Y268" s="434">
        <v>0</v>
      </c>
      <c r="Z268" s="434">
        <v>0</v>
      </c>
      <c r="AA268" s="434">
        <f t="shared" si="214"/>
        <v>0</v>
      </c>
      <c r="AB268" s="434">
        <f t="shared" si="215"/>
        <v>0</v>
      </c>
      <c r="AC268" s="435">
        <f t="shared" si="216"/>
        <v>0</v>
      </c>
      <c r="AD268" s="434">
        <v>0</v>
      </c>
      <c r="AE268" s="434">
        <f t="shared" si="217"/>
        <v>0</v>
      </c>
      <c r="AF268" s="435">
        <f t="shared" si="218"/>
        <v>0</v>
      </c>
      <c r="AG268" s="14">
        <v>0</v>
      </c>
      <c r="AH268" s="905">
        <f t="shared" si="192"/>
        <v>0</v>
      </c>
      <c r="AI268" s="870">
        <v>0</v>
      </c>
      <c r="AJ268" s="433">
        <v>0</v>
      </c>
      <c r="AK268" s="433">
        <v>0</v>
      </c>
      <c r="AL268" s="433">
        <v>0</v>
      </c>
      <c r="AM268" s="433">
        <v>0</v>
      </c>
      <c r="AN268" s="433">
        <v>0</v>
      </c>
      <c r="AO268" s="535">
        <f t="shared" si="219"/>
        <v>0</v>
      </c>
      <c r="AP268" s="854">
        <f>I268+AH268</f>
        <v>3646747</v>
      </c>
      <c r="AQ268" s="434">
        <f>J268+W268</f>
        <v>2690711</v>
      </c>
      <c r="AR268" s="434">
        <f t="shared" si="249"/>
        <v>14700</v>
      </c>
      <c r="AS268" s="434">
        <f>L268+AE268</f>
        <v>914429</v>
      </c>
      <c r="AT268" s="434">
        <f t="shared" si="250"/>
        <v>26907</v>
      </c>
      <c r="AU268" s="512">
        <f t="shared" si="250"/>
        <v>0</v>
      </c>
      <c r="AV268" s="535">
        <f>O268+AO268</f>
        <v>3.98</v>
      </c>
      <c r="AW268" s="517">
        <f t="shared" si="220"/>
        <v>0</v>
      </c>
      <c r="AX268" s="432">
        <v>0</v>
      </c>
      <c r="AY268" s="432">
        <v>0</v>
      </c>
      <c r="AZ268" s="432">
        <v>0</v>
      </c>
      <c r="BA268" s="432">
        <v>0</v>
      </c>
      <c r="BB268" s="432">
        <v>0</v>
      </c>
      <c r="BC268" s="985">
        <v>0</v>
      </c>
    </row>
    <row r="269" spans="1:55" ht="14.1" customHeight="1" x14ac:dyDescent="0.2">
      <c r="A269" s="440">
        <v>61</v>
      </c>
      <c r="B269" s="452">
        <v>2444</v>
      </c>
      <c r="C269" s="453">
        <v>600079848</v>
      </c>
      <c r="D269" s="452">
        <v>72742836</v>
      </c>
      <c r="E269" s="451" t="s">
        <v>632</v>
      </c>
      <c r="F269" s="440">
        <v>3117</v>
      </c>
      <c r="G269" s="454" t="s">
        <v>276</v>
      </c>
      <c r="H269" s="436" t="s">
        <v>261</v>
      </c>
      <c r="I269" s="536">
        <v>1892845</v>
      </c>
      <c r="J269" s="432">
        <v>1404188</v>
      </c>
      <c r="K269" s="432">
        <v>0</v>
      </c>
      <c r="L269" s="14">
        <v>474615</v>
      </c>
      <c r="M269" s="14">
        <v>14042</v>
      </c>
      <c r="N269" s="14">
        <v>0</v>
      </c>
      <c r="O269" s="570">
        <v>3.56</v>
      </c>
      <c r="P269" s="579">
        <f t="shared" si="212"/>
        <v>0</v>
      </c>
      <c r="Q269" s="434">
        <v>0</v>
      </c>
      <c r="R269" s="434">
        <v>113909</v>
      </c>
      <c r="S269" s="434">
        <v>0</v>
      </c>
      <c r="T269" s="434">
        <v>0</v>
      </c>
      <c r="U269" s="434">
        <v>0</v>
      </c>
      <c r="V269" s="434">
        <v>0</v>
      </c>
      <c r="W269" s="434">
        <f t="shared" si="213"/>
        <v>113909</v>
      </c>
      <c r="X269" s="434">
        <v>0</v>
      </c>
      <c r="Y269" s="434">
        <v>0</v>
      </c>
      <c r="Z269" s="434">
        <v>0</v>
      </c>
      <c r="AA269" s="434">
        <f t="shared" si="214"/>
        <v>0</v>
      </c>
      <c r="AB269" s="434">
        <f t="shared" si="215"/>
        <v>113909</v>
      </c>
      <c r="AC269" s="435">
        <f t="shared" si="216"/>
        <v>38501</v>
      </c>
      <c r="AD269" s="434">
        <v>0</v>
      </c>
      <c r="AE269" s="434">
        <f t="shared" si="217"/>
        <v>38501</v>
      </c>
      <c r="AF269" s="435">
        <f t="shared" si="218"/>
        <v>1139</v>
      </c>
      <c r="AG269" s="14">
        <v>0</v>
      </c>
      <c r="AH269" s="905">
        <f t="shared" si="192"/>
        <v>153549</v>
      </c>
      <c r="AI269" s="870">
        <v>0</v>
      </c>
      <c r="AJ269" s="433">
        <v>0.28999999999999998</v>
      </c>
      <c r="AK269" s="433">
        <v>0</v>
      </c>
      <c r="AL269" s="433">
        <v>0</v>
      </c>
      <c r="AM269" s="433">
        <v>0</v>
      </c>
      <c r="AN269" s="433">
        <v>0</v>
      </c>
      <c r="AO269" s="535">
        <f t="shared" si="219"/>
        <v>0.28999999999999998</v>
      </c>
      <c r="AP269" s="854">
        <f>I269+AH269</f>
        <v>2046394</v>
      </c>
      <c r="AQ269" s="434">
        <f>J269+W269</f>
        <v>1518097</v>
      </c>
      <c r="AR269" s="434">
        <f t="shared" si="249"/>
        <v>0</v>
      </c>
      <c r="AS269" s="434">
        <f>L269+AE269</f>
        <v>513116</v>
      </c>
      <c r="AT269" s="434">
        <f t="shared" si="250"/>
        <v>15181</v>
      </c>
      <c r="AU269" s="512">
        <f t="shared" si="250"/>
        <v>0</v>
      </c>
      <c r="AV269" s="535">
        <f>O269+AO269</f>
        <v>3.85</v>
      </c>
      <c r="AW269" s="517">
        <f t="shared" si="220"/>
        <v>0</v>
      </c>
      <c r="AX269" s="432">
        <v>0</v>
      </c>
      <c r="AY269" s="432">
        <v>0</v>
      </c>
      <c r="AZ269" s="432">
        <v>0</v>
      </c>
      <c r="BA269" s="432">
        <v>0</v>
      </c>
      <c r="BB269" s="432">
        <v>0</v>
      </c>
      <c r="BC269" s="985">
        <v>0</v>
      </c>
    </row>
    <row r="270" spans="1:55" ht="14.1" customHeight="1" x14ac:dyDescent="0.2">
      <c r="A270" s="440">
        <v>61</v>
      </c>
      <c r="B270" s="452">
        <v>2444</v>
      </c>
      <c r="C270" s="453">
        <v>600079848</v>
      </c>
      <c r="D270" s="452">
        <v>72742836</v>
      </c>
      <c r="E270" s="451" t="s">
        <v>632</v>
      </c>
      <c r="F270" s="440">
        <v>3143</v>
      </c>
      <c r="G270" s="454" t="s">
        <v>784</v>
      </c>
      <c r="H270" s="436" t="s">
        <v>260</v>
      </c>
      <c r="I270" s="536">
        <v>780090</v>
      </c>
      <c r="J270" s="14">
        <v>578702</v>
      </c>
      <c r="K270" s="14">
        <v>0</v>
      </c>
      <c r="L270" s="14">
        <v>195601</v>
      </c>
      <c r="M270" s="14">
        <v>5787</v>
      </c>
      <c r="N270" s="14">
        <v>0</v>
      </c>
      <c r="O270" s="106">
        <v>1</v>
      </c>
      <c r="P270" s="579">
        <f t="shared" si="212"/>
        <v>0</v>
      </c>
      <c r="Q270" s="434">
        <v>0</v>
      </c>
      <c r="R270" s="434">
        <v>0</v>
      </c>
      <c r="S270" s="434">
        <v>0</v>
      </c>
      <c r="T270" s="434">
        <v>0</v>
      </c>
      <c r="U270" s="434">
        <v>0</v>
      </c>
      <c r="V270" s="434">
        <v>0</v>
      </c>
      <c r="W270" s="434">
        <f t="shared" si="213"/>
        <v>0</v>
      </c>
      <c r="X270" s="434">
        <v>0</v>
      </c>
      <c r="Y270" s="434">
        <v>0</v>
      </c>
      <c r="Z270" s="434">
        <v>0</v>
      </c>
      <c r="AA270" s="434">
        <f t="shared" si="214"/>
        <v>0</v>
      </c>
      <c r="AB270" s="434">
        <f t="shared" si="215"/>
        <v>0</v>
      </c>
      <c r="AC270" s="435">
        <f t="shared" si="216"/>
        <v>0</v>
      </c>
      <c r="AD270" s="434">
        <v>0</v>
      </c>
      <c r="AE270" s="434">
        <f t="shared" si="217"/>
        <v>0</v>
      </c>
      <c r="AF270" s="435">
        <f t="shared" si="218"/>
        <v>0</v>
      </c>
      <c r="AG270" s="14">
        <v>0</v>
      </c>
      <c r="AH270" s="905">
        <f t="shared" si="192"/>
        <v>0</v>
      </c>
      <c r="AI270" s="870">
        <v>0</v>
      </c>
      <c r="AJ270" s="433">
        <v>0</v>
      </c>
      <c r="AK270" s="433">
        <v>0</v>
      </c>
      <c r="AL270" s="433">
        <v>0</v>
      </c>
      <c r="AM270" s="433">
        <v>0</v>
      </c>
      <c r="AN270" s="433">
        <v>0</v>
      </c>
      <c r="AO270" s="535">
        <f t="shared" si="219"/>
        <v>0</v>
      </c>
      <c r="AP270" s="854">
        <f>I270+AH270</f>
        <v>780090</v>
      </c>
      <c r="AQ270" s="434">
        <f>J270+W270</f>
        <v>578702</v>
      </c>
      <c r="AR270" s="434">
        <f t="shared" si="249"/>
        <v>0</v>
      </c>
      <c r="AS270" s="434">
        <f>L270+AE270</f>
        <v>195601</v>
      </c>
      <c r="AT270" s="434">
        <f t="shared" si="250"/>
        <v>5787</v>
      </c>
      <c r="AU270" s="512">
        <f t="shared" si="250"/>
        <v>0</v>
      </c>
      <c r="AV270" s="535">
        <f>O270+AO270</f>
        <v>1</v>
      </c>
      <c r="AW270" s="517">
        <f t="shared" si="220"/>
        <v>0</v>
      </c>
      <c r="AX270" s="432">
        <v>0</v>
      </c>
      <c r="AY270" s="432">
        <v>0</v>
      </c>
      <c r="AZ270" s="432">
        <v>0</v>
      </c>
      <c r="BA270" s="432">
        <v>0</v>
      </c>
      <c r="BB270" s="432">
        <v>0</v>
      </c>
      <c r="BC270" s="985">
        <v>0</v>
      </c>
    </row>
    <row r="271" spans="1:55" ht="14.1" customHeight="1" x14ac:dyDescent="0.2">
      <c r="A271" s="450">
        <v>61</v>
      </c>
      <c r="B271" s="448">
        <v>2444</v>
      </c>
      <c r="C271" s="449">
        <v>600079848</v>
      </c>
      <c r="D271" s="448">
        <v>72742836</v>
      </c>
      <c r="E271" s="446" t="s">
        <v>633</v>
      </c>
      <c r="F271" s="450"/>
      <c r="G271" s="446"/>
      <c r="H271" s="445"/>
      <c r="I271" s="537">
        <v>11013513</v>
      </c>
      <c r="J271" s="444">
        <v>8155671</v>
      </c>
      <c r="K271" s="444">
        <v>14700</v>
      </c>
      <c r="L271" s="444">
        <v>2761585</v>
      </c>
      <c r="M271" s="444">
        <v>81557</v>
      </c>
      <c r="N271" s="444">
        <v>0</v>
      </c>
      <c r="O271" s="642">
        <v>14.540000000000001</v>
      </c>
      <c r="P271" s="537">
        <f t="shared" ref="P271:BC271" si="251">SUM(P267:P270)</f>
        <v>0</v>
      </c>
      <c r="Q271" s="443">
        <f t="shared" si="251"/>
        <v>0</v>
      </c>
      <c r="R271" s="443">
        <f t="shared" si="251"/>
        <v>113909</v>
      </c>
      <c r="S271" s="443">
        <f t="shared" si="251"/>
        <v>0</v>
      </c>
      <c r="T271" s="443">
        <f t="shared" si="251"/>
        <v>0</v>
      </c>
      <c r="U271" s="443">
        <f t="shared" si="251"/>
        <v>0</v>
      </c>
      <c r="V271" s="443">
        <f t="shared" si="251"/>
        <v>0</v>
      </c>
      <c r="W271" s="443">
        <f t="shared" si="251"/>
        <v>113909</v>
      </c>
      <c r="X271" s="443">
        <f t="shared" si="251"/>
        <v>0</v>
      </c>
      <c r="Y271" s="443">
        <f t="shared" si="251"/>
        <v>0</v>
      </c>
      <c r="Z271" s="443">
        <f t="shared" si="251"/>
        <v>0</v>
      </c>
      <c r="AA271" s="443">
        <f t="shared" si="251"/>
        <v>0</v>
      </c>
      <c r="AB271" s="443">
        <f t="shared" si="251"/>
        <v>113909</v>
      </c>
      <c r="AC271" s="443">
        <f t="shared" si="251"/>
        <v>38501</v>
      </c>
      <c r="AD271" s="443">
        <f t="shared" si="251"/>
        <v>0</v>
      </c>
      <c r="AE271" s="443">
        <f t="shared" si="251"/>
        <v>38501</v>
      </c>
      <c r="AF271" s="443">
        <f t="shared" si="251"/>
        <v>1139</v>
      </c>
      <c r="AG271" s="443">
        <f t="shared" si="251"/>
        <v>0</v>
      </c>
      <c r="AH271" s="948">
        <f t="shared" si="251"/>
        <v>153549</v>
      </c>
      <c r="AI271" s="944">
        <f t="shared" si="251"/>
        <v>0</v>
      </c>
      <c r="AJ271" s="695">
        <f t="shared" si="251"/>
        <v>0.28999999999999998</v>
      </c>
      <c r="AK271" s="695">
        <f t="shared" si="251"/>
        <v>0</v>
      </c>
      <c r="AL271" s="695">
        <f t="shared" si="251"/>
        <v>0</v>
      </c>
      <c r="AM271" s="695">
        <f t="shared" si="251"/>
        <v>0</v>
      </c>
      <c r="AN271" s="695">
        <f t="shared" si="251"/>
        <v>0</v>
      </c>
      <c r="AO271" s="538">
        <f t="shared" si="251"/>
        <v>0.28999999999999998</v>
      </c>
      <c r="AP271" s="444">
        <f t="shared" si="251"/>
        <v>11167062</v>
      </c>
      <c r="AQ271" s="443">
        <f t="shared" si="251"/>
        <v>8269580</v>
      </c>
      <c r="AR271" s="490">
        <f t="shared" si="251"/>
        <v>14700</v>
      </c>
      <c r="AS271" s="443">
        <f t="shared" si="251"/>
        <v>2800086</v>
      </c>
      <c r="AT271" s="443">
        <f t="shared" si="251"/>
        <v>82696</v>
      </c>
      <c r="AU271" s="443">
        <f t="shared" si="251"/>
        <v>0</v>
      </c>
      <c r="AV271" s="538">
        <f t="shared" si="251"/>
        <v>14.83</v>
      </c>
      <c r="AW271" s="794">
        <f t="shared" si="251"/>
        <v>0</v>
      </c>
      <c r="AX271" s="791">
        <f t="shared" si="251"/>
        <v>0</v>
      </c>
      <c r="AY271" s="791">
        <f t="shared" si="251"/>
        <v>0</v>
      </c>
      <c r="AZ271" s="791">
        <f t="shared" si="251"/>
        <v>0</v>
      </c>
      <c r="BA271" s="791">
        <f t="shared" si="251"/>
        <v>0</v>
      </c>
      <c r="BB271" s="791">
        <f t="shared" si="251"/>
        <v>0</v>
      </c>
      <c r="BC271" s="788">
        <f t="shared" si="251"/>
        <v>0</v>
      </c>
    </row>
    <row r="272" spans="1:55" ht="14.1" customHeight="1" x14ac:dyDescent="0.2">
      <c r="A272" s="440">
        <v>62</v>
      </c>
      <c r="B272" s="452">
        <v>2457</v>
      </c>
      <c r="C272" s="453">
        <v>650021479</v>
      </c>
      <c r="D272" s="452">
        <v>72742577</v>
      </c>
      <c r="E272" s="451" t="s">
        <v>634</v>
      </c>
      <c r="F272" s="440">
        <v>3111</v>
      </c>
      <c r="G272" s="451" t="s">
        <v>275</v>
      </c>
      <c r="H272" s="436" t="s">
        <v>260</v>
      </c>
      <c r="I272" s="536">
        <v>1502703</v>
      </c>
      <c r="J272" s="14">
        <v>1109802</v>
      </c>
      <c r="K272" s="14">
        <v>5000</v>
      </c>
      <c r="L272" s="14">
        <v>376803</v>
      </c>
      <c r="M272" s="14">
        <v>11098</v>
      </c>
      <c r="N272" s="14">
        <v>0</v>
      </c>
      <c r="O272" s="106">
        <v>2</v>
      </c>
      <c r="P272" s="579">
        <f t="shared" si="212"/>
        <v>-12000</v>
      </c>
      <c r="Q272" s="434">
        <v>0</v>
      </c>
      <c r="R272" s="434">
        <v>0</v>
      </c>
      <c r="S272" s="434">
        <v>0</v>
      </c>
      <c r="T272" s="434">
        <v>0</v>
      </c>
      <c r="U272" s="434">
        <v>0</v>
      </c>
      <c r="V272" s="434">
        <v>0</v>
      </c>
      <c r="W272" s="434">
        <f t="shared" si="213"/>
        <v>-12000</v>
      </c>
      <c r="X272" s="434">
        <v>12000</v>
      </c>
      <c r="Y272" s="434">
        <v>0</v>
      </c>
      <c r="Z272" s="434">
        <v>0</v>
      </c>
      <c r="AA272" s="434">
        <f t="shared" si="214"/>
        <v>12000</v>
      </c>
      <c r="AB272" s="434">
        <f t="shared" si="215"/>
        <v>0</v>
      </c>
      <c r="AC272" s="435">
        <f t="shared" si="216"/>
        <v>0</v>
      </c>
      <c r="AD272" s="434">
        <v>0</v>
      </c>
      <c r="AE272" s="434">
        <f t="shared" si="217"/>
        <v>0</v>
      </c>
      <c r="AF272" s="435">
        <f t="shared" si="218"/>
        <v>-120</v>
      </c>
      <c r="AG272" s="14">
        <v>0</v>
      </c>
      <c r="AH272" s="905">
        <f t="shared" ref="AH272:AH335" si="252">AB272+AE272+AF272+AG272</f>
        <v>-120</v>
      </c>
      <c r="AI272" s="870">
        <v>-0.02</v>
      </c>
      <c r="AJ272" s="433">
        <v>0</v>
      </c>
      <c r="AK272" s="433">
        <v>0</v>
      </c>
      <c r="AL272" s="433">
        <v>0</v>
      </c>
      <c r="AM272" s="433">
        <v>0</v>
      </c>
      <c r="AN272" s="433">
        <v>0</v>
      </c>
      <c r="AO272" s="535">
        <f t="shared" si="219"/>
        <v>-0.02</v>
      </c>
      <c r="AP272" s="854">
        <f>I272+AH272</f>
        <v>1502583</v>
      </c>
      <c r="AQ272" s="434">
        <f>J272+W272</f>
        <v>1097802</v>
      </c>
      <c r="AR272" s="434">
        <f t="shared" ref="AR272:AR275" si="253">K272+AA272</f>
        <v>17000</v>
      </c>
      <c r="AS272" s="434">
        <f>L272+AE272</f>
        <v>376803</v>
      </c>
      <c r="AT272" s="434">
        <f t="shared" ref="AT272:AU275" si="254">M272+AF272</f>
        <v>10978</v>
      </c>
      <c r="AU272" s="512">
        <f t="shared" si="254"/>
        <v>0</v>
      </c>
      <c r="AV272" s="535">
        <f>O272+AO272</f>
        <v>1.98</v>
      </c>
      <c r="AW272" s="517">
        <f t="shared" si="220"/>
        <v>0</v>
      </c>
      <c r="AX272" s="432">
        <v>0</v>
      </c>
      <c r="AY272" s="432">
        <v>0</v>
      </c>
      <c r="AZ272" s="432">
        <v>0</v>
      </c>
      <c r="BA272" s="432">
        <v>0</v>
      </c>
      <c r="BB272" s="432">
        <v>0</v>
      </c>
      <c r="BC272" s="985">
        <v>0</v>
      </c>
    </row>
    <row r="273" spans="1:55" ht="14.1" customHeight="1" x14ac:dyDescent="0.2">
      <c r="A273" s="440">
        <v>62</v>
      </c>
      <c r="B273" s="452">
        <v>2457</v>
      </c>
      <c r="C273" s="453">
        <v>650021479</v>
      </c>
      <c r="D273" s="452">
        <v>72742577</v>
      </c>
      <c r="E273" s="451" t="s">
        <v>634</v>
      </c>
      <c r="F273" s="440">
        <v>3117</v>
      </c>
      <c r="G273" s="461" t="s">
        <v>278</v>
      </c>
      <c r="H273" s="436" t="s">
        <v>260</v>
      </c>
      <c r="I273" s="536">
        <v>2076128</v>
      </c>
      <c r="J273" s="14">
        <v>1511369</v>
      </c>
      <c r="K273" s="14">
        <v>29000</v>
      </c>
      <c r="L273" s="14">
        <v>520645</v>
      </c>
      <c r="M273" s="14">
        <v>15114</v>
      </c>
      <c r="N273" s="14">
        <v>0</v>
      </c>
      <c r="O273" s="106">
        <v>2.3704000000000001</v>
      </c>
      <c r="P273" s="579">
        <f t="shared" si="212"/>
        <v>24000</v>
      </c>
      <c r="Q273" s="434">
        <v>0</v>
      </c>
      <c r="R273" s="434">
        <v>0</v>
      </c>
      <c r="S273" s="434">
        <v>0</v>
      </c>
      <c r="T273" s="434">
        <v>0</v>
      </c>
      <c r="U273" s="434">
        <v>0</v>
      </c>
      <c r="V273" s="434">
        <v>0</v>
      </c>
      <c r="W273" s="434">
        <f t="shared" si="213"/>
        <v>24000</v>
      </c>
      <c r="X273" s="434">
        <v>-24000</v>
      </c>
      <c r="Y273" s="434">
        <v>0</v>
      </c>
      <c r="Z273" s="434">
        <v>0</v>
      </c>
      <c r="AA273" s="434">
        <f t="shared" si="214"/>
        <v>-24000</v>
      </c>
      <c r="AB273" s="434">
        <f t="shared" si="215"/>
        <v>0</v>
      </c>
      <c r="AC273" s="435">
        <f t="shared" si="216"/>
        <v>0</v>
      </c>
      <c r="AD273" s="434">
        <v>0</v>
      </c>
      <c r="AE273" s="434">
        <f t="shared" si="217"/>
        <v>0</v>
      </c>
      <c r="AF273" s="435">
        <f t="shared" si="218"/>
        <v>240</v>
      </c>
      <c r="AG273" s="14">
        <v>0</v>
      </c>
      <c r="AH273" s="905">
        <f t="shared" si="252"/>
        <v>240</v>
      </c>
      <c r="AI273" s="870">
        <v>0.03</v>
      </c>
      <c r="AJ273" s="433">
        <v>0</v>
      </c>
      <c r="AK273" s="433">
        <v>0</v>
      </c>
      <c r="AL273" s="433">
        <v>0</v>
      </c>
      <c r="AM273" s="433">
        <v>0</v>
      </c>
      <c r="AN273" s="433">
        <v>0</v>
      </c>
      <c r="AO273" s="535">
        <f t="shared" si="219"/>
        <v>0.03</v>
      </c>
      <c r="AP273" s="854">
        <f>I273+AH273</f>
        <v>2076368</v>
      </c>
      <c r="AQ273" s="434">
        <f>J273+W273</f>
        <v>1535369</v>
      </c>
      <c r="AR273" s="434">
        <f t="shared" si="253"/>
        <v>5000</v>
      </c>
      <c r="AS273" s="434">
        <f>L273+AE273</f>
        <v>520645</v>
      </c>
      <c r="AT273" s="434">
        <f t="shared" si="254"/>
        <v>15354</v>
      </c>
      <c r="AU273" s="512">
        <f t="shared" si="254"/>
        <v>0</v>
      </c>
      <c r="AV273" s="535">
        <f>O273+AO273</f>
        <v>2.4003999999999999</v>
      </c>
      <c r="AW273" s="517">
        <f t="shared" si="220"/>
        <v>0</v>
      </c>
      <c r="AX273" s="432">
        <v>0</v>
      </c>
      <c r="AY273" s="432">
        <v>0</v>
      </c>
      <c r="AZ273" s="432">
        <v>0</v>
      </c>
      <c r="BA273" s="432">
        <v>0</v>
      </c>
      <c r="BB273" s="432">
        <v>0</v>
      </c>
      <c r="BC273" s="985">
        <v>0</v>
      </c>
    </row>
    <row r="274" spans="1:55" ht="14.1" customHeight="1" x14ac:dyDescent="0.2">
      <c r="A274" s="440">
        <v>62</v>
      </c>
      <c r="B274" s="452">
        <v>2457</v>
      </c>
      <c r="C274" s="453">
        <v>650021479</v>
      </c>
      <c r="D274" s="452">
        <v>72742577</v>
      </c>
      <c r="E274" s="451" t="s">
        <v>634</v>
      </c>
      <c r="F274" s="440">
        <v>3117</v>
      </c>
      <c r="G274" s="454" t="s">
        <v>276</v>
      </c>
      <c r="H274" s="436" t="s">
        <v>261</v>
      </c>
      <c r="I274" s="536">
        <v>267475</v>
      </c>
      <c r="J274" s="432">
        <v>198424</v>
      </c>
      <c r="K274" s="432">
        <v>0</v>
      </c>
      <c r="L274" s="14">
        <v>67067</v>
      </c>
      <c r="M274" s="14">
        <v>1984</v>
      </c>
      <c r="N274" s="14">
        <v>0</v>
      </c>
      <c r="O274" s="570">
        <v>0.5</v>
      </c>
      <c r="P274" s="579">
        <f t="shared" si="212"/>
        <v>-2000</v>
      </c>
      <c r="Q274" s="434">
        <v>0</v>
      </c>
      <c r="R274" s="434">
        <v>0</v>
      </c>
      <c r="S274" s="434">
        <v>0</v>
      </c>
      <c r="T274" s="434">
        <v>0</v>
      </c>
      <c r="U274" s="434">
        <v>0</v>
      </c>
      <c r="V274" s="434">
        <v>0</v>
      </c>
      <c r="W274" s="434">
        <f t="shared" si="213"/>
        <v>-2000</v>
      </c>
      <c r="X274" s="434">
        <v>2000</v>
      </c>
      <c r="Y274" s="434">
        <v>0</v>
      </c>
      <c r="Z274" s="434">
        <v>0</v>
      </c>
      <c r="AA274" s="434">
        <f t="shared" si="214"/>
        <v>2000</v>
      </c>
      <c r="AB274" s="434">
        <f t="shared" si="215"/>
        <v>0</v>
      </c>
      <c r="AC274" s="435">
        <f t="shared" si="216"/>
        <v>0</v>
      </c>
      <c r="AD274" s="434">
        <v>0</v>
      </c>
      <c r="AE274" s="434">
        <f t="shared" si="217"/>
        <v>0</v>
      </c>
      <c r="AF274" s="435">
        <f t="shared" si="218"/>
        <v>-20</v>
      </c>
      <c r="AG274" s="14">
        <v>0</v>
      </c>
      <c r="AH274" s="905">
        <f t="shared" si="252"/>
        <v>-20</v>
      </c>
      <c r="AI274" s="870">
        <v>0</v>
      </c>
      <c r="AJ274" s="433">
        <v>0</v>
      </c>
      <c r="AK274" s="433">
        <v>0</v>
      </c>
      <c r="AL274" s="433">
        <v>0</v>
      </c>
      <c r="AM274" s="433">
        <v>0</v>
      </c>
      <c r="AN274" s="433">
        <v>0</v>
      </c>
      <c r="AO274" s="535">
        <f t="shared" si="219"/>
        <v>0</v>
      </c>
      <c r="AP274" s="854">
        <f>I274+AH274</f>
        <v>267455</v>
      </c>
      <c r="AQ274" s="434">
        <f>J274+W274</f>
        <v>196424</v>
      </c>
      <c r="AR274" s="434">
        <f t="shared" si="253"/>
        <v>2000</v>
      </c>
      <c r="AS274" s="434">
        <f>L274+AE274</f>
        <v>67067</v>
      </c>
      <c r="AT274" s="434">
        <f t="shared" si="254"/>
        <v>1964</v>
      </c>
      <c r="AU274" s="512">
        <f t="shared" si="254"/>
        <v>0</v>
      </c>
      <c r="AV274" s="535">
        <f>O274+AO274</f>
        <v>0.5</v>
      </c>
      <c r="AW274" s="517">
        <f t="shared" si="220"/>
        <v>0</v>
      </c>
      <c r="AX274" s="432">
        <v>0</v>
      </c>
      <c r="AY274" s="432">
        <v>0</v>
      </c>
      <c r="AZ274" s="432">
        <v>0</v>
      </c>
      <c r="BA274" s="432">
        <v>0</v>
      </c>
      <c r="BB274" s="432">
        <v>0</v>
      </c>
      <c r="BC274" s="985">
        <v>0</v>
      </c>
    </row>
    <row r="275" spans="1:55" ht="14.1" customHeight="1" x14ac:dyDescent="0.2">
      <c r="A275" s="440">
        <v>62</v>
      </c>
      <c r="B275" s="452">
        <v>2457</v>
      </c>
      <c r="C275" s="453">
        <v>650021479</v>
      </c>
      <c r="D275" s="452">
        <v>72742577</v>
      </c>
      <c r="E275" s="451" t="s">
        <v>634</v>
      </c>
      <c r="F275" s="440">
        <v>3143</v>
      </c>
      <c r="G275" s="454" t="s">
        <v>784</v>
      </c>
      <c r="H275" s="436" t="s">
        <v>260</v>
      </c>
      <c r="I275" s="536">
        <v>657897</v>
      </c>
      <c r="J275" s="14">
        <v>484084</v>
      </c>
      <c r="K275" s="14">
        <v>4000</v>
      </c>
      <c r="L275" s="14">
        <v>164972</v>
      </c>
      <c r="M275" s="14">
        <v>4841</v>
      </c>
      <c r="N275" s="14">
        <v>0</v>
      </c>
      <c r="O275" s="106">
        <v>1</v>
      </c>
      <c r="P275" s="579">
        <f t="shared" si="212"/>
        <v>-10000</v>
      </c>
      <c r="Q275" s="434">
        <v>0</v>
      </c>
      <c r="R275" s="434">
        <v>0</v>
      </c>
      <c r="S275" s="434">
        <v>0</v>
      </c>
      <c r="T275" s="434">
        <v>0</v>
      </c>
      <c r="U275" s="434">
        <v>0</v>
      </c>
      <c r="V275" s="434">
        <v>0</v>
      </c>
      <c r="W275" s="434">
        <f t="shared" si="213"/>
        <v>-10000</v>
      </c>
      <c r="X275" s="434">
        <v>10000</v>
      </c>
      <c r="Y275" s="434">
        <v>0</v>
      </c>
      <c r="Z275" s="434">
        <v>0</v>
      </c>
      <c r="AA275" s="434">
        <f t="shared" si="214"/>
        <v>10000</v>
      </c>
      <c r="AB275" s="434">
        <f t="shared" si="215"/>
        <v>0</v>
      </c>
      <c r="AC275" s="435">
        <f t="shared" si="216"/>
        <v>0</v>
      </c>
      <c r="AD275" s="434">
        <v>0</v>
      </c>
      <c r="AE275" s="434">
        <f t="shared" si="217"/>
        <v>0</v>
      </c>
      <c r="AF275" s="435">
        <f t="shared" si="218"/>
        <v>-100</v>
      </c>
      <c r="AG275" s="14">
        <v>0</v>
      </c>
      <c r="AH275" s="905">
        <f t="shared" si="252"/>
        <v>-100</v>
      </c>
      <c r="AI275" s="870">
        <v>-0.02</v>
      </c>
      <c r="AJ275" s="433">
        <v>0</v>
      </c>
      <c r="AK275" s="433">
        <v>0</v>
      </c>
      <c r="AL275" s="433">
        <v>0</v>
      </c>
      <c r="AM275" s="433">
        <v>0</v>
      </c>
      <c r="AN275" s="433">
        <v>0</v>
      </c>
      <c r="AO275" s="535">
        <f t="shared" si="219"/>
        <v>-0.02</v>
      </c>
      <c r="AP275" s="854">
        <f>I275+AH275</f>
        <v>657797</v>
      </c>
      <c r="AQ275" s="434">
        <f>J275+W275</f>
        <v>474084</v>
      </c>
      <c r="AR275" s="434">
        <f t="shared" si="253"/>
        <v>14000</v>
      </c>
      <c r="AS275" s="434">
        <f>L275+AE275</f>
        <v>164972</v>
      </c>
      <c r="AT275" s="434">
        <f t="shared" si="254"/>
        <v>4741</v>
      </c>
      <c r="AU275" s="512">
        <f t="shared" si="254"/>
        <v>0</v>
      </c>
      <c r="AV275" s="535">
        <f>O275+AO275</f>
        <v>0.98</v>
      </c>
      <c r="AW275" s="517">
        <f t="shared" si="220"/>
        <v>0</v>
      </c>
      <c r="AX275" s="432">
        <v>0</v>
      </c>
      <c r="AY275" s="432">
        <v>0</v>
      </c>
      <c r="AZ275" s="432">
        <v>0</v>
      </c>
      <c r="BA275" s="432">
        <v>0</v>
      </c>
      <c r="BB275" s="432">
        <v>0</v>
      </c>
      <c r="BC275" s="985">
        <v>0</v>
      </c>
    </row>
    <row r="276" spans="1:55" ht="14.1" customHeight="1" x14ac:dyDescent="0.2">
      <c r="A276" s="450">
        <v>62</v>
      </c>
      <c r="B276" s="448">
        <v>2457</v>
      </c>
      <c r="C276" s="449">
        <v>650021479</v>
      </c>
      <c r="D276" s="448">
        <v>72742577</v>
      </c>
      <c r="E276" s="446" t="s">
        <v>635</v>
      </c>
      <c r="F276" s="450"/>
      <c r="G276" s="446"/>
      <c r="H276" s="445"/>
      <c r="I276" s="537">
        <v>4504203</v>
      </c>
      <c r="J276" s="444">
        <v>3303679</v>
      </c>
      <c r="K276" s="444">
        <v>38000</v>
      </c>
      <c r="L276" s="444">
        <v>1129487</v>
      </c>
      <c r="M276" s="444">
        <v>33037</v>
      </c>
      <c r="N276" s="444">
        <v>0</v>
      </c>
      <c r="O276" s="642">
        <v>5.8704000000000001</v>
      </c>
      <c r="P276" s="537">
        <f t="shared" ref="P276:BC276" si="255">SUM(P272:P275)</f>
        <v>0</v>
      </c>
      <c r="Q276" s="443">
        <f t="shared" si="255"/>
        <v>0</v>
      </c>
      <c r="R276" s="443">
        <f t="shared" si="255"/>
        <v>0</v>
      </c>
      <c r="S276" s="443">
        <f t="shared" si="255"/>
        <v>0</v>
      </c>
      <c r="T276" s="443">
        <f t="shared" si="255"/>
        <v>0</v>
      </c>
      <c r="U276" s="443">
        <f t="shared" si="255"/>
        <v>0</v>
      </c>
      <c r="V276" s="443">
        <f t="shared" si="255"/>
        <v>0</v>
      </c>
      <c r="W276" s="443">
        <f t="shared" si="255"/>
        <v>0</v>
      </c>
      <c r="X276" s="443">
        <f t="shared" si="255"/>
        <v>0</v>
      </c>
      <c r="Y276" s="443">
        <f t="shared" si="255"/>
        <v>0</v>
      </c>
      <c r="Z276" s="443">
        <f t="shared" si="255"/>
        <v>0</v>
      </c>
      <c r="AA276" s="443">
        <f t="shared" si="255"/>
        <v>0</v>
      </c>
      <c r="AB276" s="443">
        <f t="shared" si="255"/>
        <v>0</v>
      </c>
      <c r="AC276" s="443">
        <f t="shared" si="255"/>
        <v>0</v>
      </c>
      <c r="AD276" s="443">
        <f t="shared" si="255"/>
        <v>0</v>
      </c>
      <c r="AE276" s="443">
        <f t="shared" si="255"/>
        <v>0</v>
      </c>
      <c r="AF276" s="443">
        <f t="shared" si="255"/>
        <v>0</v>
      </c>
      <c r="AG276" s="443">
        <f t="shared" si="255"/>
        <v>0</v>
      </c>
      <c r="AH276" s="948">
        <f t="shared" si="255"/>
        <v>0</v>
      </c>
      <c r="AI276" s="944">
        <f t="shared" si="255"/>
        <v>-1.0000000000000002E-2</v>
      </c>
      <c r="AJ276" s="695">
        <f t="shared" si="255"/>
        <v>0</v>
      </c>
      <c r="AK276" s="695">
        <f t="shared" si="255"/>
        <v>0</v>
      </c>
      <c r="AL276" s="695">
        <f t="shared" si="255"/>
        <v>0</v>
      </c>
      <c r="AM276" s="695">
        <f t="shared" si="255"/>
        <v>0</v>
      </c>
      <c r="AN276" s="695">
        <f t="shared" si="255"/>
        <v>0</v>
      </c>
      <c r="AO276" s="538">
        <f t="shared" si="255"/>
        <v>-1.0000000000000002E-2</v>
      </c>
      <c r="AP276" s="444">
        <f t="shared" si="255"/>
        <v>4504203</v>
      </c>
      <c r="AQ276" s="443">
        <f t="shared" si="255"/>
        <v>3303679</v>
      </c>
      <c r="AR276" s="490">
        <f t="shared" si="255"/>
        <v>38000</v>
      </c>
      <c r="AS276" s="443">
        <f t="shared" si="255"/>
        <v>1129487</v>
      </c>
      <c r="AT276" s="443">
        <f t="shared" si="255"/>
        <v>33037</v>
      </c>
      <c r="AU276" s="443">
        <f t="shared" si="255"/>
        <v>0</v>
      </c>
      <c r="AV276" s="538">
        <f t="shared" si="255"/>
        <v>5.8604000000000003</v>
      </c>
      <c r="AW276" s="794">
        <f t="shared" si="255"/>
        <v>0</v>
      </c>
      <c r="AX276" s="791">
        <f t="shared" si="255"/>
        <v>0</v>
      </c>
      <c r="AY276" s="791">
        <f t="shared" si="255"/>
        <v>0</v>
      </c>
      <c r="AZ276" s="791">
        <f t="shared" si="255"/>
        <v>0</v>
      </c>
      <c r="BA276" s="791">
        <f t="shared" si="255"/>
        <v>0</v>
      </c>
      <c r="BB276" s="791">
        <f t="shared" si="255"/>
        <v>0</v>
      </c>
      <c r="BC276" s="788">
        <f t="shared" si="255"/>
        <v>0</v>
      </c>
    </row>
    <row r="277" spans="1:55" ht="14.1" customHeight="1" x14ac:dyDescent="0.2">
      <c r="A277" s="440">
        <v>63</v>
      </c>
      <c r="B277" s="452">
        <v>2403</v>
      </c>
      <c r="C277" s="453">
        <v>600078931</v>
      </c>
      <c r="D277" s="452">
        <v>72744324</v>
      </c>
      <c r="E277" s="451" t="s">
        <v>636</v>
      </c>
      <c r="F277" s="440">
        <v>3111</v>
      </c>
      <c r="G277" s="451" t="s">
        <v>275</v>
      </c>
      <c r="H277" s="436" t="s">
        <v>260</v>
      </c>
      <c r="I277" s="536">
        <v>6170404</v>
      </c>
      <c r="J277" s="14">
        <v>4577451</v>
      </c>
      <c r="K277" s="14">
        <v>0</v>
      </c>
      <c r="L277" s="14">
        <v>1547178</v>
      </c>
      <c r="M277" s="14">
        <v>45775</v>
      </c>
      <c r="N277" s="14">
        <v>0</v>
      </c>
      <c r="O277" s="106">
        <v>8</v>
      </c>
      <c r="P277" s="579">
        <f t="shared" si="212"/>
        <v>0</v>
      </c>
      <c r="Q277" s="434">
        <v>0</v>
      </c>
      <c r="R277" s="434">
        <v>0</v>
      </c>
      <c r="S277" s="434">
        <v>0</v>
      </c>
      <c r="T277" s="434">
        <v>0</v>
      </c>
      <c r="U277" s="434">
        <v>0</v>
      </c>
      <c r="V277" s="434">
        <v>0</v>
      </c>
      <c r="W277" s="434">
        <f t="shared" si="213"/>
        <v>0</v>
      </c>
      <c r="X277" s="434">
        <v>0</v>
      </c>
      <c r="Y277" s="434">
        <v>0</v>
      </c>
      <c r="Z277" s="434">
        <v>0</v>
      </c>
      <c r="AA277" s="434">
        <f t="shared" si="214"/>
        <v>0</v>
      </c>
      <c r="AB277" s="434">
        <f t="shared" si="215"/>
        <v>0</v>
      </c>
      <c r="AC277" s="435">
        <f t="shared" si="216"/>
        <v>0</v>
      </c>
      <c r="AD277" s="434">
        <v>0</v>
      </c>
      <c r="AE277" s="434">
        <f t="shared" si="217"/>
        <v>0</v>
      </c>
      <c r="AF277" s="435">
        <f t="shared" si="218"/>
        <v>0</v>
      </c>
      <c r="AG277" s="14">
        <v>0</v>
      </c>
      <c r="AH277" s="905">
        <f t="shared" si="252"/>
        <v>0</v>
      </c>
      <c r="AI277" s="870">
        <v>0</v>
      </c>
      <c r="AJ277" s="433">
        <v>0</v>
      </c>
      <c r="AK277" s="433">
        <v>0</v>
      </c>
      <c r="AL277" s="433">
        <v>0</v>
      </c>
      <c r="AM277" s="433">
        <v>0</v>
      </c>
      <c r="AN277" s="433">
        <v>0</v>
      </c>
      <c r="AO277" s="535">
        <f t="shared" si="219"/>
        <v>0</v>
      </c>
      <c r="AP277" s="854">
        <f>I277+AH277</f>
        <v>6170404</v>
      </c>
      <c r="AQ277" s="434">
        <f>J277+W277</f>
        <v>4577451</v>
      </c>
      <c r="AR277" s="434">
        <f t="shared" ref="AR277:AR278" si="256">K277+AA277</f>
        <v>0</v>
      </c>
      <c r="AS277" s="434">
        <f t="shared" ref="AS277:AU278" si="257">L277+AE277</f>
        <v>1547178</v>
      </c>
      <c r="AT277" s="434">
        <f t="shared" si="257"/>
        <v>45775</v>
      </c>
      <c r="AU277" s="512">
        <f t="shared" si="257"/>
        <v>0</v>
      </c>
      <c r="AV277" s="535">
        <f>O277+AO277</f>
        <v>8</v>
      </c>
      <c r="AW277" s="517">
        <f t="shared" si="220"/>
        <v>0</v>
      </c>
      <c r="AX277" s="432">
        <v>0</v>
      </c>
      <c r="AY277" s="432">
        <v>0</v>
      </c>
      <c r="AZ277" s="432">
        <v>0</v>
      </c>
      <c r="BA277" s="432">
        <v>0</v>
      </c>
      <c r="BB277" s="432">
        <v>0</v>
      </c>
      <c r="BC277" s="985">
        <v>0</v>
      </c>
    </row>
    <row r="278" spans="1:55" ht="14.1" customHeight="1" x14ac:dyDescent="0.2">
      <c r="A278" s="440">
        <v>63</v>
      </c>
      <c r="B278" s="452">
        <v>2403</v>
      </c>
      <c r="C278" s="453">
        <v>600078931</v>
      </c>
      <c r="D278" s="452">
        <v>72744324</v>
      </c>
      <c r="E278" s="451" t="s">
        <v>636</v>
      </c>
      <c r="F278" s="440">
        <v>3111</v>
      </c>
      <c r="G278" s="454" t="s">
        <v>276</v>
      </c>
      <c r="H278" s="436" t="s">
        <v>261</v>
      </c>
      <c r="I278" s="536">
        <v>1870023</v>
      </c>
      <c r="J278" s="432">
        <v>1387257</v>
      </c>
      <c r="K278" s="432">
        <v>0</v>
      </c>
      <c r="L278" s="14">
        <v>468893</v>
      </c>
      <c r="M278" s="14">
        <v>13873</v>
      </c>
      <c r="N278" s="14">
        <v>0</v>
      </c>
      <c r="O278" s="570">
        <v>3.75</v>
      </c>
      <c r="P278" s="579">
        <f t="shared" si="212"/>
        <v>0</v>
      </c>
      <c r="Q278" s="434">
        <v>0</v>
      </c>
      <c r="R278" s="434">
        <v>75541</v>
      </c>
      <c r="S278" s="434">
        <v>0</v>
      </c>
      <c r="T278" s="434">
        <v>0</v>
      </c>
      <c r="U278" s="434">
        <v>0</v>
      </c>
      <c r="V278" s="434">
        <v>0</v>
      </c>
      <c r="W278" s="434">
        <f t="shared" si="213"/>
        <v>75541</v>
      </c>
      <c r="X278" s="434">
        <v>0</v>
      </c>
      <c r="Y278" s="434">
        <v>0</v>
      </c>
      <c r="Z278" s="434">
        <v>0</v>
      </c>
      <c r="AA278" s="434">
        <f t="shared" si="214"/>
        <v>0</v>
      </c>
      <c r="AB278" s="434">
        <f t="shared" si="215"/>
        <v>75541</v>
      </c>
      <c r="AC278" s="435">
        <f t="shared" si="216"/>
        <v>25533</v>
      </c>
      <c r="AD278" s="434">
        <v>0</v>
      </c>
      <c r="AE278" s="434">
        <f t="shared" si="217"/>
        <v>25533</v>
      </c>
      <c r="AF278" s="435">
        <f t="shared" si="218"/>
        <v>755</v>
      </c>
      <c r="AG278" s="14">
        <v>0</v>
      </c>
      <c r="AH278" s="905">
        <f t="shared" si="252"/>
        <v>101829</v>
      </c>
      <c r="AI278" s="870">
        <v>0</v>
      </c>
      <c r="AJ278" s="433">
        <v>0.11</v>
      </c>
      <c r="AK278" s="433">
        <v>0</v>
      </c>
      <c r="AL278" s="433">
        <v>0</v>
      </c>
      <c r="AM278" s="433">
        <v>0</v>
      </c>
      <c r="AN278" s="433">
        <v>0</v>
      </c>
      <c r="AO278" s="535">
        <f t="shared" si="219"/>
        <v>0.11</v>
      </c>
      <c r="AP278" s="854">
        <f>I278+AH278</f>
        <v>1971852</v>
      </c>
      <c r="AQ278" s="434">
        <f>J278+W278</f>
        <v>1462798</v>
      </c>
      <c r="AR278" s="434">
        <f t="shared" si="256"/>
        <v>0</v>
      </c>
      <c r="AS278" s="434">
        <f t="shared" si="257"/>
        <v>494426</v>
      </c>
      <c r="AT278" s="434">
        <f t="shared" si="257"/>
        <v>14628</v>
      </c>
      <c r="AU278" s="512">
        <f t="shared" si="257"/>
        <v>0</v>
      </c>
      <c r="AV278" s="535">
        <f>O278+AO278</f>
        <v>3.86</v>
      </c>
      <c r="AW278" s="517">
        <f t="shared" si="220"/>
        <v>0</v>
      </c>
      <c r="AX278" s="432">
        <v>0</v>
      </c>
      <c r="AY278" s="432">
        <v>0</v>
      </c>
      <c r="AZ278" s="432">
        <v>0</v>
      </c>
      <c r="BA278" s="432">
        <v>0</v>
      </c>
      <c r="BB278" s="432">
        <v>0</v>
      </c>
      <c r="BC278" s="985">
        <v>0</v>
      </c>
    </row>
    <row r="279" spans="1:55" ht="14.1" customHeight="1" x14ac:dyDescent="0.2">
      <c r="A279" s="450">
        <v>63</v>
      </c>
      <c r="B279" s="448">
        <v>2403</v>
      </c>
      <c r="C279" s="449">
        <v>600078931</v>
      </c>
      <c r="D279" s="448">
        <v>72744324</v>
      </c>
      <c r="E279" s="446" t="s">
        <v>637</v>
      </c>
      <c r="F279" s="450"/>
      <c r="G279" s="446"/>
      <c r="H279" s="445"/>
      <c r="I279" s="537">
        <v>8040427</v>
      </c>
      <c r="J279" s="444">
        <v>5964708</v>
      </c>
      <c r="K279" s="444">
        <v>0</v>
      </c>
      <c r="L279" s="444">
        <v>2016071</v>
      </c>
      <c r="M279" s="444">
        <v>59648</v>
      </c>
      <c r="N279" s="444">
        <v>0</v>
      </c>
      <c r="O279" s="642">
        <v>11.75</v>
      </c>
      <c r="P279" s="537">
        <f t="shared" ref="P279:BC279" si="258">SUM(P277:P278)</f>
        <v>0</v>
      </c>
      <c r="Q279" s="443">
        <f t="shared" si="258"/>
        <v>0</v>
      </c>
      <c r="R279" s="443">
        <f t="shared" si="258"/>
        <v>75541</v>
      </c>
      <c r="S279" s="443">
        <f t="shared" si="258"/>
        <v>0</v>
      </c>
      <c r="T279" s="443">
        <f t="shared" si="258"/>
        <v>0</v>
      </c>
      <c r="U279" s="443">
        <f t="shared" si="258"/>
        <v>0</v>
      </c>
      <c r="V279" s="443">
        <f t="shared" si="258"/>
        <v>0</v>
      </c>
      <c r="W279" s="443">
        <f t="shared" si="258"/>
        <v>75541</v>
      </c>
      <c r="X279" s="443">
        <f t="shared" si="258"/>
        <v>0</v>
      </c>
      <c r="Y279" s="443">
        <f t="shared" si="258"/>
        <v>0</v>
      </c>
      <c r="Z279" s="443">
        <f t="shared" si="258"/>
        <v>0</v>
      </c>
      <c r="AA279" s="443">
        <f t="shared" si="258"/>
        <v>0</v>
      </c>
      <c r="AB279" s="443">
        <f t="shared" si="258"/>
        <v>75541</v>
      </c>
      <c r="AC279" s="443">
        <f t="shared" si="258"/>
        <v>25533</v>
      </c>
      <c r="AD279" s="443">
        <f t="shared" si="258"/>
        <v>0</v>
      </c>
      <c r="AE279" s="443">
        <f t="shared" si="258"/>
        <v>25533</v>
      </c>
      <c r="AF279" s="443">
        <f t="shared" si="258"/>
        <v>755</v>
      </c>
      <c r="AG279" s="443">
        <f t="shared" si="258"/>
        <v>0</v>
      </c>
      <c r="AH279" s="948">
        <f t="shared" si="258"/>
        <v>101829</v>
      </c>
      <c r="AI279" s="944">
        <f t="shared" si="258"/>
        <v>0</v>
      </c>
      <c r="AJ279" s="695">
        <f t="shared" si="258"/>
        <v>0.11</v>
      </c>
      <c r="AK279" s="695">
        <f t="shared" si="258"/>
        <v>0</v>
      </c>
      <c r="AL279" s="695">
        <f t="shared" si="258"/>
        <v>0</v>
      </c>
      <c r="AM279" s="695">
        <f t="shared" si="258"/>
        <v>0</v>
      </c>
      <c r="AN279" s="695">
        <f t="shared" si="258"/>
        <v>0</v>
      </c>
      <c r="AO279" s="538">
        <f t="shared" si="258"/>
        <v>0.11</v>
      </c>
      <c r="AP279" s="444">
        <f t="shared" si="258"/>
        <v>8142256</v>
      </c>
      <c r="AQ279" s="443">
        <f t="shared" si="258"/>
        <v>6040249</v>
      </c>
      <c r="AR279" s="490">
        <f t="shared" si="258"/>
        <v>0</v>
      </c>
      <c r="AS279" s="443">
        <f t="shared" si="258"/>
        <v>2041604</v>
      </c>
      <c r="AT279" s="443">
        <f t="shared" si="258"/>
        <v>60403</v>
      </c>
      <c r="AU279" s="443">
        <f t="shared" si="258"/>
        <v>0</v>
      </c>
      <c r="AV279" s="538">
        <f t="shared" si="258"/>
        <v>11.86</v>
      </c>
      <c r="AW279" s="794">
        <f t="shared" si="258"/>
        <v>0</v>
      </c>
      <c r="AX279" s="791">
        <f t="shared" si="258"/>
        <v>0</v>
      </c>
      <c r="AY279" s="791">
        <f t="shared" si="258"/>
        <v>0</v>
      </c>
      <c r="AZ279" s="791">
        <f t="shared" si="258"/>
        <v>0</v>
      </c>
      <c r="BA279" s="791">
        <f t="shared" si="258"/>
        <v>0</v>
      </c>
      <c r="BB279" s="791">
        <f t="shared" si="258"/>
        <v>0</v>
      </c>
      <c r="BC279" s="788">
        <f t="shared" si="258"/>
        <v>0</v>
      </c>
    </row>
    <row r="280" spans="1:55" ht="14.1" customHeight="1" x14ac:dyDescent="0.2">
      <c r="A280" s="440">
        <v>64</v>
      </c>
      <c r="B280" s="452">
        <v>2458</v>
      </c>
      <c r="C280" s="453">
        <v>600079741</v>
      </c>
      <c r="D280" s="452">
        <v>72744243</v>
      </c>
      <c r="E280" s="451" t="s">
        <v>638</v>
      </c>
      <c r="F280" s="440">
        <v>3113</v>
      </c>
      <c r="G280" s="451" t="s">
        <v>278</v>
      </c>
      <c r="H280" s="436" t="s">
        <v>260</v>
      </c>
      <c r="I280" s="536">
        <v>22790588</v>
      </c>
      <c r="J280" s="14">
        <v>16892076</v>
      </c>
      <c r="K280" s="14">
        <v>15000</v>
      </c>
      <c r="L280" s="14">
        <v>5714591</v>
      </c>
      <c r="M280" s="14">
        <v>168921</v>
      </c>
      <c r="N280" s="14">
        <v>0</v>
      </c>
      <c r="O280" s="106">
        <v>24.392299999999999</v>
      </c>
      <c r="P280" s="579">
        <f t="shared" si="212"/>
        <v>0</v>
      </c>
      <c r="Q280" s="434">
        <v>0</v>
      </c>
      <c r="R280" s="434">
        <v>0</v>
      </c>
      <c r="S280" s="434">
        <v>0</v>
      </c>
      <c r="T280" s="434">
        <v>0</v>
      </c>
      <c r="U280" s="434">
        <v>0</v>
      </c>
      <c r="V280" s="434">
        <v>0</v>
      </c>
      <c r="W280" s="434">
        <f t="shared" si="213"/>
        <v>0</v>
      </c>
      <c r="X280" s="434">
        <v>0</v>
      </c>
      <c r="Y280" s="434">
        <v>0</v>
      </c>
      <c r="Z280" s="434">
        <v>0</v>
      </c>
      <c r="AA280" s="434">
        <f t="shared" si="214"/>
        <v>0</v>
      </c>
      <c r="AB280" s="434">
        <f t="shared" si="215"/>
        <v>0</v>
      </c>
      <c r="AC280" s="435">
        <f t="shared" si="216"/>
        <v>0</v>
      </c>
      <c r="AD280" s="434">
        <v>0</v>
      </c>
      <c r="AE280" s="434">
        <f t="shared" si="217"/>
        <v>0</v>
      </c>
      <c r="AF280" s="435">
        <f t="shared" si="218"/>
        <v>0</v>
      </c>
      <c r="AG280" s="14">
        <v>0</v>
      </c>
      <c r="AH280" s="905">
        <f t="shared" si="252"/>
        <v>0</v>
      </c>
      <c r="AI280" s="870">
        <v>0</v>
      </c>
      <c r="AJ280" s="433">
        <v>0</v>
      </c>
      <c r="AK280" s="433">
        <v>0</v>
      </c>
      <c r="AL280" s="433">
        <v>0</v>
      </c>
      <c r="AM280" s="433">
        <v>0</v>
      </c>
      <c r="AN280" s="433">
        <v>0</v>
      </c>
      <c r="AO280" s="535">
        <f t="shared" si="219"/>
        <v>0</v>
      </c>
      <c r="AP280" s="854">
        <f>I280+AH280</f>
        <v>22790588</v>
      </c>
      <c r="AQ280" s="434">
        <f>J280+W280</f>
        <v>16892076</v>
      </c>
      <c r="AR280" s="434">
        <f t="shared" ref="AR280:AR283" si="259">K280+AA280</f>
        <v>15000</v>
      </c>
      <c r="AS280" s="434">
        <f>L280+AE280</f>
        <v>5714591</v>
      </c>
      <c r="AT280" s="434">
        <f t="shared" ref="AT280:AU283" si="260">M280+AF280</f>
        <v>168921</v>
      </c>
      <c r="AU280" s="512">
        <f t="shared" si="260"/>
        <v>0</v>
      </c>
      <c r="AV280" s="535">
        <f>O280+AO280</f>
        <v>24.392299999999999</v>
      </c>
      <c r="AW280" s="517">
        <f t="shared" si="220"/>
        <v>0</v>
      </c>
      <c r="AX280" s="432">
        <v>0</v>
      </c>
      <c r="AY280" s="432">
        <v>0</v>
      </c>
      <c r="AZ280" s="432">
        <v>0</v>
      </c>
      <c r="BA280" s="432">
        <v>0</v>
      </c>
      <c r="BB280" s="432">
        <v>0</v>
      </c>
      <c r="BC280" s="985">
        <v>0</v>
      </c>
    </row>
    <row r="281" spans="1:55" ht="14.1" customHeight="1" x14ac:dyDescent="0.2">
      <c r="A281" s="440">
        <v>64</v>
      </c>
      <c r="B281" s="452">
        <v>2458</v>
      </c>
      <c r="C281" s="453">
        <v>600079741</v>
      </c>
      <c r="D281" s="452">
        <v>72744243</v>
      </c>
      <c r="E281" s="451" t="s">
        <v>853</v>
      </c>
      <c r="F281" s="440">
        <v>3113</v>
      </c>
      <c r="G281" s="45" t="s">
        <v>828</v>
      </c>
      <c r="H281" s="55" t="s">
        <v>260</v>
      </c>
      <c r="I281" s="536">
        <v>0</v>
      </c>
      <c r="J281" s="432">
        <v>0</v>
      </c>
      <c r="K281" s="432">
        <v>0</v>
      </c>
      <c r="L281" s="14">
        <v>0</v>
      </c>
      <c r="M281" s="14">
        <v>0</v>
      </c>
      <c r="N281" s="14">
        <v>0</v>
      </c>
      <c r="O281" s="570">
        <v>0</v>
      </c>
      <c r="P281" s="579">
        <f t="shared" si="212"/>
        <v>0</v>
      </c>
      <c r="Q281" s="434">
        <v>0</v>
      </c>
      <c r="R281" s="434">
        <v>0</v>
      </c>
      <c r="S281" s="434">
        <v>0</v>
      </c>
      <c r="T281" s="434">
        <v>0</v>
      </c>
      <c r="U281" s="434">
        <v>157114</v>
      </c>
      <c r="V281" s="434">
        <v>0</v>
      </c>
      <c r="W281" s="434">
        <f t="shared" si="213"/>
        <v>157114</v>
      </c>
      <c r="X281" s="434">
        <v>0</v>
      </c>
      <c r="Y281" s="434">
        <v>0</v>
      </c>
      <c r="Z281" s="434">
        <v>0</v>
      </c>
      <c r="AA281" s="434">
        <f t="shared" si="214"/>
        <v>0</v>
      </c>
      <c r="AB281" s="434">
        <f t="shared" si="215"/>
        <v>157114</v>
      </c>
      <c r="AC281" s="435">
        <f t="shared" si="216"/>
        <v>53105</v>
      </c>
      <c r="AD281" s="434">
        <v>0</v>
      </c>
      <c r="AE281" s="434">
        <f t="shared" si="217"/>
        <v>53105</v>
      </c>
      <c r="AF281" s="435">
        <f t="shared" si="218"/>
        <v>1571</v>
      </c>
      <c r="AG281" s="14">
        <v>0</v>
      </c>
      <c r="AH281" s="905">
        <f t="shared" si="252"/>
        <v>211790</v>
      </c>
      <c r="AI281" s="870">
        <v>0</v>
      </c>
      <c r="AJ281" s="433">
        <v>0</v>
      </c>
      <c r="AK281" s="433">
        <v>0</v>
      </c>
      <c r="AL281" s="433">
        <v>0</v>
      </c>
      <c r="AM281" s="433">
        <v>0.37</v>
      </c>
      <c r="AN281" s="433">
        <v>0</v>
      </c>
      <c r="AO281" s="535">
        <f t="shared" si="219"/>
        <v>0.37</v>
      </c>
      <c r="AP281" s="854">
        <f>I281+AH281</f>
        <v>211790</v>
      </c>
      <c r="AQ281" s="434">
        <f>J281+W281</f>
        <v>157114</v>
      </c>
      <c r="AR281" s="434">
        <f t="shared" si="259"/>
        <v>0</v>
      </c>
      <c r="AS281" s="434">
        <f t="shared" ref="AS281" si="261">L281+AE281</f>
        <v>53105</v>
      </c>
      <c r="AT281" s="434">
        <f t="shared" si="260"/>
        <v>1571</v>
      </c>
      <c r="AU281" s="512">
        <f t="shared" si="260"/>
        <v>0</v>
      </c>
      <c r="AV281" s="535">
        <f>O281+AO281</f>
        <v>0.37</v>
      </c>
      <c r="AW281" s="517">
        <f t="shared" si="220"/>
        <v>0</v>
      </c>
      <c r="AX281" s="432">
        <v>0</v>
      </c>
      <c r="AY281" s="432">
        <v>0</v>
      </c>
      <c r="AZ281" s="432">
        <v>0</v>
      </c>
      <c r="BA281" s="432">
        <v>0</v>
      </c>
      <c r="BB281" s="432">
        <v>0</v>
      </c>
      <c r="BC281" s="985">
        <v>0</v>
      </c>
    </row>
    <row r="282" spans="1:55" ht="14.1" customHeight="1" x14ac:dyDescent="0.2">
      <c r="A282" s="440">
        <v>64</v>
      </c>
      <c r="B282" s="452">
        <v>2458</v>
      </c>
      <c r="C282" s="453">
        <v>600079741</v>
      </c>
      <c r="D282" s="452">
        <v>72744243</v>
      </c>
      <c r="E282" s="451" t="s">
        <v>638</v>
      </c>
      <c r="F282" s="440">
        <v>3113</v>
      </c>
      <c r="G282" s="454" t="s">
        <v>276</v>
      </c>
      <c r="H282" s="436" t="s">
        <v>261</v>
      </c>
      <c r="I282" s="536">
        <v>2572179</v>
      </c>
      <c r="J282" s="432">
        <v>1908145</v>
      </c>
      <c r="K282" s="432">
        <v>0</v>
      </c>
      <c r="L282" s="14">
        <v>644953</v>
      </c>
      <c r="M282" s="14">
        <v>19081</v>
      </c>
      <c r="N282" s="14">
        <v>0</v>
      </c>
      <c r="O282" s="570">
        <v>4.91</v>
      </c>
      <c r="P282" s="579">
        <f t="shared" si="212"/>
        <v>0</v>
      </c>
      <c r="Q282" s="434">
        <v>0</v>
      </c>
      <c r="R282" s="434">
        <v>0</v>
      </c>
      <c r="S282" s="434">
        <v>0</v>
      </c>
      <c r="T282" s="434">
        <v>0</v>
      </c>
      <c r="U282" s="434">
        <v>0</v>
      </c>
      <c r="V282" s="434">
        <v>0</v>
      </c>
      <c r="W282" s="434">
        <f t="shared" si="213"/>
        <v>0</v>
      </c>
      <c r="X282" s="434">
        <v>0</v>
      </c>
      <c r="Y282" s="434">
        <v>0</v>
      </c>
      <c r="Z282" s="434">
        <v>0</v>
      </c>
      <c r="AA282" s="434">
        <f t="shared" si="214"/>
        <v>0</v>
      </c>
      <c r="AB282" s="434">
        <f t="shared" si="215"/>
        <v>0</v>
      </c>
      <c r="AC282" s="435">
        <f t="shared" si="216"/>
        <v>0</v>
      </c>
      <c r="AD282" s="434">
        <v>0</v>
      </c>
      <c r="AE282" s="434">
        <f t="shared" si="217"/>
        <v>0</v>
      </c>
      <c r="AF282" s="435">
        <f t="shared" si="218"/>
        <v>0</v>
      </c>
      <c r="AG282" s="14">
        <v>0</v>
      </c>
      <c r="AH282" s="905">
        <f t="shared" si="252"/>
        <v>0</v>
      </c>
      <c r="AI282" s="870">
        <v>0</v>
      </c>
      <c r="AJ282" s="433">
        <v>0</v>
      </c>
      <c r="AK282" s="433">
        <v>0</v>
      </c>
      <c r="AL282" s="433">
        <v>0</v>
      </c>
      <c r="AM282" s="433">
        <v>0</v>
      </c>
      <c r="AN282" s="433">
        <v>0</v>
      </c>
      <c r="AO282" s="535">
        <f t="shared" si="219"/>
        <v>0</v>
      </c>
      <c r="AP282" s="854">
        <f>I282+AH282</f>
        <v>2572179</v>
      </c>
      <c r="AQ282" s="434">
        <f>J282+W282</f>
        <v>1908145</v>
      </c>
      <c r="AR282" s="434">
        <f t="shared" si="259"/>
        <v>0</v>
      </c>
      <c r="AS282" s="434">
        <f>L282+AE282</f>
        <v>644953</v>
      </c>
      <c r="AT282" s="434">
        <f t="shared" si="260"/>
        <v>19081</v>
      </c>
      <c r="AU282" s="512">
        <f t="shared" si="260"/>
        <v>0</v>
      </c>
      <c r="AV282" s="535">
        <f>O282+AO282</f>
        <v>4.91</v>
      </c>
      <c r="AW282" s="517">
        <f t="shared" si="220"/>
        <v>0</v>
      </c>
      <c r="AX282" s="432">
        <v>0</v>
      </c>
      <c r="AY282" s="432">
        <v>0</v>
      </c>
      <c r="AZ282" s="432">
        <v>0</v>
      </c>
      <c r="BA282" s="432">
        <v>0</v>
      </c>
      <c r="BB282" s="432">
        <v>0</v>
      </c>
      <c r="BC282" s="985">
        <v>0</v>
      </c>
    </row>
    <row r="283" spans="1:55" ht="14.1" customHeight="1" x14ac:dyDescent="0.2">
      <c r="A283" s="440">
        <v>64</v>
      </c>
      <c r="B283" s="452">
        <v>2458</v>
      </c>
      <c r="C283" s="453">
        <v>600079741</v>
      </c>
      <c r="D283" s="452">
        <v>72744243</v>
      </c>
      <c r="E283" s="451" t="s">
        <v>638</v>
      </c>
      <c r="F283" s="440">
        <v>3143</v>
      </c>
      <c r="G283" s="454" t="s">
        <v>784</v>
      </c>
      <c r="H283" s="436" t="s">
        <v>260</v>
      </c>
      <c r="I283" s="536">
        <v>3072948</v>
      </c>
      <c r="J283" s="14">
        <v>2279635</v>
      </c>
      <c r="K283" s="14">
        <v>0</v>
      </c>
      <c r="L283" s="14">
        <v>770517</v>
      </c>
      <c r="M283" s="14">
        <v>22796</v>
      </c>
      <c r="N283" s="14">
        <v>0</v>
      </c>
      <c r="O283" s="106">
        <v>4.4218000000000002</v>
      </c>
      <c r="P283" s="579">
        <f t="shared" si="212"/>
        <v>0</v>
      </c>
      <c r="Q283" s="434">
        <v>0</v>
      </c>
      <c r="R283" s="434">
        <v>0</v>
      </c>
      <c r="S283" s="434">
        <v>0</v>
      </c>
      <c r="T283" s="434">
        <v>0</v>
      </c>
      <c r="U283" s="434">
        <v>0</v>
      </c>
      <c r="V283" s="434">
        <v>0</v>
      </c>
      <c r="W283" s="434">
        <f t="shared" si="213"/>
        <v>0</v>
      </c>
      <c r="X283" s="434">
        <v>0</v>
      </c>
      <c r="Y283" s="434">
        <v>0</v>
      </c>
      <c r="Z283" s="434">
        <v>0</v>
      </c>
      <c r="AA283" s="434">
        <f t="shared" si="214"/>
        <v>0</v>
      </c>
      <c r="AB283" s="434">
        <f t="shared" si="215"/>
        <v>0</v>
      </c>
      <c r="AC283" s="435">
        <f t="shared" si="216"/>
        <v>0</v>
      </c>
      <c r="AD283" s="434">
        <v>0</v>
      </c>
      <c r="AE283" s="434">
        <f t="shared" si="217"/>
        <v>0</v>
      </c>
      <c r="AF283" s="435">
        <f t="shared" si="218"/>
        <v>0</v>
      </c>
      <c r="AG283" s="14">
        <v>0</v>
      </c>
      <c r="AH283" s="905">
        <f t="shared" si="252"/>
        <v>0</v>
      </c>
      <c r="AI283" s="870">
        <v>0</v>
      </c>
      <c r="AJ283" s="433">
        <v>0</v>
      </c>
      <c r="AK283" s="433">
        <v>0</v>
      </c>
      <c r="AL283" s="433">
        <v>0</v>
      </c>
      <c r="AM283" s="433">
        <v>0</v>
      </c>
      <c r="AN283" s="433">
        <v>0</v>
      </c>
      <c r="AO283" s="535">
        <f t="shared" si="219"/>
        <v>0</v>
      </c>
      <c r="AP283" s="854">
        <f>I283+AH283</f>
        <v>3072948</v>
      </c>
      <c r="AQ283" s="434">
        <f>J283+W283</f>
        <v>2279635</v>
      </c>
      <c r="AR283" s="434">
        <f t="shared" si="259"/>
        <v>0</v>
      </c>
      <c r="AS283" s="434">
        <f>L283+AE283</f>
        <v>770517</v>
      </c>
      <c r="AT283" s="434">
        <f t="shared" si="260"/>
        <v>22796</v>
      </c>
      <c r="AU283" s="512">
        <f t="shared" si="260"/>
        <v>0</v>
      </c>
      <c r="AV283" s="535">
        <f>O283+AO283</f>
        <v>4.4218000000000002</v>
      </c>
      <c r="AW283" s="517">
        <f t="shared" si="220"/>
        <v>0</v>
      </c>
      <c r="AX283" s="432">
        <v>0</v>
      </c>
      <c r="AY283" s="432">
        <v>0</v>
      </c>
      <c r="AZ283" s="432">
        <v>0</v>
      </c>
      <c r="BA283" s="432">
        <v>0</v>
      </c>
      <c r="BB283" s="432">
        <v>0</v>
      </c>
      <c r="BC283" s="985">
        <v>0</v>
      </c>
    </row>
    <row r="284" spans="1:55" ht="14.1" customHeight="1" x14ac:dyDescent="0.2">
      <c r="A284" s="450">
        <v>64</v>
      </c>
      <c r="B284" s="448">
        <v>2458</v>
      </c>
      <c r="C284" s="449">
        <v>600079741</v>
      </c>
      <c r="D284" s="448">
        <v>72744243</v>
      </c>
      <c r="E284" s="446" t="s">
        <v>639</v>
      </c>
      <c r="F284" s="450"/>
      <c r="G284" s="446"/>
      <c r="H284" s="445"/>
      <c r="I284" s="537">
        <v>28435715</v>
      </c>
      <c r="J284" s="444">
        <v>21079856</v>
      </c>
      <c r="K284" s="444">
        <v>15000</v>
      </c>
      <c r="L284" s="444">
        <v>7130061</v>
      </c>
      <c r="M284" s="444">
        <v>210798</v>
      </c>
      <c r="N284" s="444">
        <v>0</v>
      </c>
      <c r="O284" s="642">
        <v>33.7241</v>
      </c>
      <c r="P284" s="537">
        <f t="shared" ref="P284:BC284" si="262">SUM(P280:P283)</f>
        <v>0</v>
      </c>
      <c r="Q284" s="443">
        <f t="shared" si="262"/>
        <v>0</v>
      </c>
      <c r="R284" s="443">
        <f t="shared" si="262"/>
        <v>0</v>
      </c>
      <c r="S284" s="443">
        <f t="shared" si="262"/>
        <v>0</v>
      </c>
      <c r="T284" s="443">
        <f t="shared" si="262"/>
        <v>0</v>
      </c>
      <c r="U284" s="443">
        <f t="shared" si="262"/>
        <v>157114</v>
      </c>
      <c r="V284" s="443">
        <f t="shared" si="262"/>
        <v>0</v>
      </c>
      <c r="W284" s="443">
        <f t="shared" si="262"/>
        <v>157114</v>
      </c>
      <c r="X284" s="443">
        <f t="shared" si="262"/>
        <v>0</v>
      </c>
      <c r="Y284" s="443">
        <f t="shared" si="262"/>
        <v>0</v>
      </c>
      <c r="Z284" s="443">
        <f t="shared" si="262"/>
        <v>0</v>
      </c>
      <c r="AA284" s="443">
        <f t="shared" si="262"/>
        <v>0</v>
      </c>
      <c r="AB284" s="443">
        <f t="shared" si="262"/>
        <v>157114</v>
      </c>
      <c r="AC284" s="443">
        <f t="shared" si="262"/>
        <v>53105</v>
      </c>
      <c r="AD284" s="443">
        <f t="shared" si="262"/>
        <v>0</v>
      </c>
      <c r="AE284" s="443">
        <f t="shared" si="262"/>
        <v>53105</v>
      </c>
      <c r="AF284" s="443">
        <f t="shared" si="262"/>
        <v>1571</v>
      </c>
      <c r="AG284" s="443">
        <f t="shared" si="262"/>
        <v>0</v>
      </c>
      <c r="AH284" s="948">
        <f t="shared" si="262"/>
        <v>211790</v>
      </c>
      <c r="AI284" s="944">
        <f t="shared" si="262"/>
        <v>0</v>
      </c>
      <c r="AJ284" s="695">
        <f t="shared" si="262"/>
        <v>0</v>
      </c>
      <c r="AK284" s="695">
        <f t="shared" si="262"/>
        <v>0</v>
      </c>
      <c r="AL284" s="695">
        <f t="shared" si="262"/>
        <v>0</v>
      </c>
      <c r="AM284" s="695">
        <f t="shared" si="262"/>
        <v>0.37</v>
      </c>
      <c r="AN284" s="695">
        <f t="shared" si="262"/>
        <v>0</v>
      </c>
      <c r="AO284" s="538">
        <f t="shared" si="262"/>
        <v>0.37</v>
      </c>
      <c r="AP284" s="444">
        <f t="shared" si="262"/>
        <v>28647505</v>
      </c>
      <c r="AQ284" s="443">
        <f t="shared" si="262"/>
        <v>21236970</v>
      </c>
      <c r="AR284" s="490">
        <f t="shared" si="262"/>
        <v>15000</v>
      </c>
      <c r="AS284" s="443">
        <f t="shared" si="262"/>
        <v>7183166</v>
      </c>
      <c r="AT284" s="443">
        <f t="shared" si="262"/>
        <v>212369</v>
      </c>
      <c r="AU284" s="443">
        <f t="shared" si="262"/>
        <v>0</v>
      </c>
      <c r="AV284" s="538">
        <f t="shared" si="262"/>
        <v>34.094099999999997</v>
      </c>
      <c r="AW284" s="794">
        <f t="shared" si="262"/>
        <v>0</v>
      </c>
      <c r="AX284" s="791">
        <f t="shared" si="262"/>
        <v>0</v>
      </c>
      <c r="AY284" s="791">
        <f t="shared" si="262"/>
        <v>0</v>
      </c>
      <c r="AZ284" s="791">
        <f t="shared" si="262"/>
        <v>0</v>
      </c>
      <c r="BA284" s="791">
        <f t="shared" si="262"/>
        <v>0</v>
      </c>
      <c r="BB284" s="791">
        <f t="shared" si="262"/>
        <v>0</v>
      </c>
      <c r="BC284" s="788">
        <f t="shared" si="262"/>
        <v>0</v>
      </c>
    </row>
    <row r="285" spans="1:55" ht="14.1" customHeight="1" x14ac:dyDescent="0.2">
      <c r="A285" s="440">
        <v>65</v>
      </c>
      <c r="B285" s="452">
        <v>2316</v>
      </c>
      <c r="C285" s="453">
        <v>600080439</v>
      </c>
      <c r="D285" s="452">
        <v>70983224</v>
      </c>
      <c r="E285" s="451" t="s">
        <v>640</v>
      </c>
      <c r="F285" s="440">
        <v>3233</v>
      </c>
      <c r="G285" s="451" t="s">
        <v>281</v>
      </c>
      <c r="H285" s="436" t="s">
        <v>261</v>
      </c>
      <c r="I285" s="536">
        <v>2298691</v>
      </c>
      <c r="J285" s="432">
        <v>1606002</v>
      </c>
      <c r="K285" s="432">
        <v>100000</v>
      </c>
      <c r="L285" s="14">
        <v>576629</v>
      </c>
      <c r="M285" s="14">
        <v>16060</v>
      </c>
      <c r="N285" s="14">
        <v>0</v>
      </c>
      <c r="O285" s="570">
        <v>2.72</v>
      </c>
      <c r="P285" s="579">
        <f t="shared" si="212"/>
        <v>20000</v>
      </c>
      <c r="Q285" s="434">
        <v>0</v>
      </c>
      <c r="R285" s="434">
        <v>0</v>
      </c>
      <c r="S285" s="434">
        <v>0</v>
      </c>
      <c r="T285" s="434">
        <v>0</v>
      </c>
      <c r="U285" s="434">
        <v>0</v>
      </c>
      <c r="V285" s="434">
        <v>0</v>
      </c>
      <c r="W285" s="434">
        <f t="shared" si="213"/>
        <v>20000</v>
      </c>
      <c r="X285" s="434">
        <v>-20000</v>
      </c>
      <c r="Y285" s="434">
        <v>0</v>
      </c>
      <c r="Z285" s="434">
        <v>0</v>
      </c>
      <c r="AA285" s="434">
        <f t="shared" si="214"/>
        <v>-20000</v>
      </c>
      <c r="AB285" s="434">
        <f t="shared" si="215"/>
        <v>0</v>
      </c>
      <c r="AC285" s="435">
        <f t="shared" si="216"/>
        <v>0</v>
      </c>
      <c r="AD285" s="434">
        <v>0</v>
      </c>
      <c r="AE285" s="434">
        <f t="shared" si="217"/>
        <v>0</v>
      </c>
      <c r="AF285" s="435">
        <f t="shared" si="218"/>
        <v>200</v>
      </c>
      <c r="AG285" s="14">
        <v>0</v>
      </c>
      <c r="AH285" s="905">
        <f t="shared" si="252"/>
        <v>200</v>
      </c>
      <c r="AI285" s="870">
        <v>0.03</v>
      </c>
      <c r="AJ285" s="433">
        <v>0</v>
      </c>
      <c r="AK285" s="433">
        <v>0</v>
      </c>
      <c r="AL285" s="433">
        <v>0</v>
      </c>
      <c r="AM285" s="433">
        <v>0</v>
      </c>
      <c r="AN285" s="433">
        <v>0</v>
      </c>
      <c r="AO285" s="535">
        <f t="shared" si="219"/>
        <v>0.03</v>
      </c>
      <c r="AP285" s="854">
        <f>I285+AH285</f>
        <v>2298891</v>
      </c>
      <c r="AQ285" s="434">
        <f>J285+W285</f>
        <v>1626002</v>
      </c>
      <c r="AR285" s="434">
        <f>K285+AA285</f>
        <v>80000</v>
      </c>
      <c r="AS285" s="434">
        <f>L285+AE285</f>
        <v>576629</v>
      </c>
      <c r="AT285" s="434">
        <f>M285+AF285</f>
        <v>16260</v>
      </c>
      <c r="AU285" s="512">
        <f>N285+AG285</f>
        <v>0</v>
      </c>
      <c r="AV285" s="535">
        <f>O285+AO285</f>
        <v>2.75</v>
      </c>
      <c r="AW285" s="517">
        <f t="shared" si="220"/>
        <v>0</v>
      </c>
      <c r="AX285" s="432">
        <v>0</v>
      </c>
      <c r="AY285" s="432">
        <v>0</v>
      </c>
      <c r="AZ285" s="432">
        <v>0</v>
      </c>
      <c r="BA285" s="432">
        <v>0</v>
      </c>
      <c r="BB285" s="432">
        <v>0</v>
      </c>
      <c r="BC285" s="985">
        <v>0</v>
      </c>
    </row>
    <row r="286" spans="1:55" ht="14.1" customHeight="1" x14ac:dyDescent="0.2">
      <c r="A286" s="450">
        <v>65</v>
      </c>
      <c r="B286" s="448">
        <v>2316</v>
      </c>
      <c r="C286" s="449">
        <v>600080439</v>
      </c>
      <c r="D286" s="448">
        <v>70983224</v>
      </c>
      <c r="E286" s="446" t="s">
        <v>641</v>
      </c>
      <c r="F286" s="450"/>
      <c r="G286" s="446"/>
      <c r="H286" s="445"/>
      <c r="I286" s="537">
        <v>2298691</v>
      </c>
      <c r="J286" s="444">
        <v>1606002</v>
      </c>
      <c r="K286" s="444">
        <v>100000</v>
      </c>
      <c r="L286" s="444">
        <v>576629</v>
      </c>
      <c r="M286" s="444">
        <v>16060</v>
      </c>
      <c r="N286" s="444">
        <v>0</v>
      </c>
      <c r="O286" s="642">
        <v>2.72</v>
      </c>
      <c r="P286" s="537">
        <f t="shared" ref="P286:BC286" si="263">SUM(P285)</f>
        <v>20000</v>
      </c>
      <c r="Q286" s="443">
        <f t="shared" si="263"/>
        <v>0</v>
      </c>
      <c r="R286" s="443">
        <f t="shared" si="263"/>
        <v>0</v>
      </c>
      <c r="S286" s="443">
        <f t="shared" si="263"/>
        <v>0</v>
      </c>
      <c r="T286" s="443">
        <f t="shared" si="263"/>
        <v>0</v>
      </c>
      <c r="U286" s="443">
        <f t="shared" si="263"/>
        <v>0</v>
      </c>
      <c r="V286" s="443">
        <f t="shared" si="263"/>
        <v>0</v>
      </c>
      <c r="W286" s="443">
        <f t="shared" si="263"/>
        <v>20000</v>
      </c>
      <c r="X286" s="443">
        <f t="shared" si="263"/>
        <v>-20000</v>
      </c>
      <c r="Y286" s="443">
        <f t="shared" si="263"/>
        <v>0</v>
      </c>
      <c r="Z286" s="443">
        <f t="shared" si="263"/>
        <v>0</v>
      </c>
      <c r="AA286" s="443">
        <f t="shared" si="263"/>
        <v>-20000</v>
      </c>
      <c r="AB286" s="443">
        <f t="shared" si="263"/>
        <v>0</v>
      </c>
      <c r="AC286" s="443">
        <f t="shared" si="263"/>
        <v>0</v>
      </c>
      <c r="AD286" s="443">
        <f t="shared" si="263"/>
        <v>0</v>
      </c>
      <c r="AE286" s="443">
        <f t="shared" si="263"/>
        <v>0</v>
      </c>
      <c r="AF286" s="443">
        <f t="shared" si="263"/>
        <v>200</v>
      </c>
      <c r="AG286" s="443">
        <f t="shared" si="263"/>
        <v>0</v>
      </c>
      <c r="AH286" s="948">
        <f t="shared" si="263"/>
        <v>200</v>
      </c>
      <c r="AI286" s="944">
        <f t="shared" si="263"/>
        <v>0.03</v>
      </c>
      <c r="AJ286" s="695">
        <f t="shared" si="263"/>
        <v>0</v>
      </c>
      <c r="AK286" s="695">
        <f t="shared" si="263"/>
        <v>0</v>
      </c>
      <c r="AL286" s="695">
        <f t="shared" si="263"/>
        <v>0</v>
      </c>
      <c r="AM286" s="695">
        <f t="shared" si="263"/>
        <v>0</v>
      </c>
      <c r="AN286" s="695">
        <f t="shared" si="263"/>
        <v>0</v>
      </c>
      <c r="AO286" s="538">
        <f t="shared" si="263"/>
        <v>0.03</v>
      </c>
      <c r="AP286" s="444">
        <f t="shared" si="263"/>
        <v>2298891</v>
      </c>
      <c r="AQ286" s="443">
        <f t="shared" si="263"/>
        <v>1626002</v>
      </c>
      <c r="AR286" s="490">
        <f t="shared" si="263"/>
        <v>80000</v>
      </c>
      <c r="AS286" s="443">
        <f t="shared" si="263"/>
        <v>576629</v>
      </c>
      <c r="AT286" s="443">
        <f t="shared" si="263"/>
        <v>16260</v>
      </c>
      <c r="AU286" s="443">
        <f t="shared" si="263"/>
        <v>0</v>
      </c>
      <c r="AV286" s="538">
        <f t="shared" si="263"/>
        <v>2.75</v>
      </c>
      <c r="AW286" s="794">
        <f t="shared" si="263"/>
        <v>0</v>
      </c>
      <c r="AX286" s="791">
        <f t="shared" si="263"/>
        <v>0</v>
      </c>
      <c r="AY286" s="791">
        <f t="shared" si="263"/>
        <v>0</v>
      </c>
      <c r="AZ286" s="791">
        <f t="shared" si="263"/>
        <v>0</v>
      </c>
      <c r="BA286" s="791">
        <f t="shared" si="263"/>
        <v>0</v>
      </c>
      <c r="BB286" s="791">
        <f t="shared" si="263"/>
        <v>0</v>
      </c>
      <c r="BC286" s="788">
        <f t="shared" si="263"/>
        <v>0</v>
      </c>
    </row>
    <row r="287" spans="1:55" ht="14.1" customHeight="1" x14ac:dyDescent="0.2">
      <c r="A287" s="440">
        <v>66</v>
      </c>
      <c r="B287" s="452">
        <v>2402</v>
      </c>
      <c r="C287" s="453">
        <v>600078949</v>
      </c>
      <c r="D287" s="452">
        <v>70983208</v>
      </c>
      <c r="E287" s="451" t="s">
        <v>642</v>
      </c>
      <c r="F287" s="440">
        <v>3111</v>
      </c>
      <c r="G287" s="451" t="s">
        <v>275</v>
      </c>
      <c r="H287" s="436" t="s">
        <v>260</v>
      </c>
      <c r="I287" s="536">
        <v>6467659</v>
      </c>
      <c r="J287" s="14">
        <v>4797966</v>
      </c>
      <c r="K287" s="14">
        <v>0</v>
      </c>
      <c r="L287" s="14">
        <v>1621713</v>
      </c>
      <c r="M287" s="14">
        <v>47980</v>
      </c>
      <c r="N287" s="14">
        <v>0</v>
      </c>
      <c r="O287" s="106">
        <v>8</v>
      </c>
      <c r="P287" s="579">
        <f t="shared" si="212"/>
        <v>0</v>
      </c>
      <c r="Q287" s="434">
        <v>0</v>
      </c>
      <c r="R287" s="434">
        <v>0</v>
      </c>
      <c r="S287" s="434">
        <v>0</v>
      </c>
      <c r="T287" s="434">
        <v>0</v>
      </c>
      <c r="U287" s="434">
        <v>0</v>
      </c>
      <c r="V287" s="434">
        <v>0</v>
      </c>
      <c r="W287" s="434">
        <f t="shared" si="213"/>
        <v>0</v>
      </c>
      <c r="X287" s="434">
        <v>0</v>
      </c>
      <c r="Y287" s="434">
        <v>0</v>
      </c>
      <c r="Z287" s="434">
        <v>0</v>
      </c>
      <c r="AA287" s="434">
        <f t="shared" si="214"/>
        <v>0</v>
      </c>
      <c r="AB287" s="434">
        <f t="shared" si="215"/>
        <v>0</v>
      </c>
      <c r="AC287" s="435">
        <f t="shared" si="216"/>
        <v>0</v>
      </c>
      <c r="AD287" s="434">
        <v>0</v>
      </c>
      <c r="AE287" s="434">
        <f t="shared" si="217"/>
        <v>0</v>
      </c>
      <c r="AF287" s="435">
        <f t="shared" si="218"/>
        <v>0</v>
      </c>
      <c r="AG287" s="14">
        <v>0</v>
      </c>
      <c r="AH287" s="905">
        <f t="shared" si="252"/>
        <v>0</v>
      </c>
      <c r="AI287" s="870">
        <v>0</v>
      </c>
      <c r="AJ287" s="433">
        <v>0</v>
      </c>
      <c r="AK287" s="433">
        <v>0</v>
      </c>
      <c r="AL287" s="433">
        <v>0</v>
      </c>
      <c r="AM287" s="433">
        <v>0</v>
      </c>
      <c r="AN287" s="433">
        <v>0</v>
      </c>
      <c r="AO287" s="535">
        <f t="shared" si="219"/>
        <v>0</v>
      </c>
      <c r="AP287" s="854">
        <f>I287+AH287</f>
        <v>6467659</v>
      </c>
      <c r="AQ287" s="434">
        <f>J287+W287</f>
        <v>4797966</v>
      </c>
      <c r="AR287" s="434">
        <f t="shared" ref="AR287:AR288" si="264">K287+AA287</f>
        <v>0</v>
      </c>
      <c r="AS287" s="434">
        <f t="shared" ref="AS287:AU288" si="265">L287+AE287</f>
        <v>1621713</v>
      </c>
      <c r="AT287" s="434">
        <f t="shared" si="265"/>
        <v>47980</v>
      </c>
      <c r="AU287" s="512">
        <f t="shared" si="265"/>
        <v>0</v>
      </c>
      <c r="AV287" s="535">
        <f>O287+AO287</f>
        <v>8</v>
      </c>
      <c r="AW287" s="517">
        <f t="shared" si="220"/>
        <v>0</v>
      </c>
      <c r="AX287" s="432">
        <v>0</v>
      </c>
      <c r="AY287" s="432">
        <v>0</v>
      </c>
      <c r="AZ287" s="432">
        <v>0</v>
      </c>
      <c r="BA287" s="432">
        <v>0</v>
      </c>
      <c r="BB287" s="432">
        <v>0</v>
      </c>
      <c r="BC287" s="985">
        <v>0</v>
      </c>
    </row>
    <row r="288" spans="1:55" ht="14.1" customHeight="1" x14ac:dyDescent="0.2">
      <c r="A288" s="440">
        <v>66</v>
      </c>
      <c r="B288" s="452">
        <v>2402</v>
      </c>
      <c r="C288" s="453">
        <v>600078949</v>
      </c>
      <c r="D288" s="452">
        <v>70983208</v>
      </c>
      <c r="E288" s="451" t="s">
        <v>642</v>
      </c>
      <c r="F288" s="440">
        <v>3111</v>
      </c>
      <c r="G288" s="451" t="s">
        <v>276</v>
      </c>
      <c r="H288" s="436" t="s">
        <v>261</v>
      </c>
      <c r="I288" s="536">
        <v>475518</v>
      </c>
      <c r="J288" s="432">
        <v>352758</v>
      </c>
      <c r="K288" s="432">
        <v>0</v>
      </c>
      <c r="L288" s="14">
        <v>119232</v>
      </c>
      <c r="M288" s="14">
        <v>3528</v>
      </c>
      <c r="N288" s="14">
        <v>0</v>
      </c>
      <c r="O288" s="570">
        <v>0.89</v>
      </c>
      <c r="P288" s="579">
        <f t="shared" si="212"/>
        <v>0</v>
      </c>
      <c r="Q288" s="434">
        <v>0</v>
      </c>
      <c r="R288" s="434">
        <v>73982</v>
      </c>
      <c r="S288" s="434">
        <v>0</v>
      </c>
      <c r="T288" s="434">
        <v>0</v>
      </c>
      <c r="U288" s="434">
        <v>0</v>
      </c>
      <c r="V288" s="434">
        <v>0</v>
      </c>
      <c r="W288" s="434">
        <f t="shared" si="213"/>
        <v>73982</v>
      </c>
      <c r="X288" s="434">
        <v>0</v>
      </c>
      <c r="Y288" s="434">
        <v>0</v>
      </c>
      <c r="Z288" s="434">
        <v>0</v>
      </c>
      <c r="AA288" s="434">
        <f t="shared" si="214"/>
        <v>0</v>
      </c>
      <c r="AB288" s="434">
        <f t="shared" si="215"/>
        <v>73982</v>
      </c>
      <c r="AC288" s="435">
        <f t="shared" si="216"/>
        <v>25006</v>
      </c>
      <c r="AD288" s="434">
        <v>0</v>
      </c>
      <c r="AE288" s="434">
        <f t="shared" si="217"/>
        <v>25006</v>
      </c>
      <c r="AF288" s="435">
        <f t="shared" si="218"/>
        <v>740</v>
      </c>
      <c r="AG288" s="14">
        <v>0</v>
      </c>
      <c r="AH288" s="905">
        <f t="shared" si="252"/>
        <v>99728</v>
      </c>
      <c r="AI288" s="870">
        <v>0</v>
      </c>
      <c r="AJ288" s="433">
        <v>0.25</v>
      </c>
      <c r="AK288" s="433">
        <v>0</v>
      </c>
      <c r="AL288" s="433">
        <v>0</v>
      </c>
      <c r="AM288" s="433">
        <v>0</v>
      </c>
      <c r="AN288" s="433">
        <v>0</v>
      </c>
      <c r="AO288" s="535">
        <f t="shared" si="219"/>
        <v>0.25</v>
      </c>
      <c r="AP288" s="854">
        <f>I288+AH288</f>
        <v>575246</v>
      </c>
      <c r="AQ288" s="434">
        <f>J288+W288</f>
        <v>426740</v>
      </c>
      <c r="AR288" s="434">
        <f t="shared" si="264"/>
        <v>0</v>
      </c>
      <c r="AS288" s="434">
        <f t="shared" si="265"/>
        <v>144238</v>
      </c>
      <c r="AT288" s="434">
        <f t="shared" si="265"/>
        <v>4268</v>
      </c>
      <c r="AU288" s="512">
        <f t="shared" si="265"/>
        <v>0</v>
      </c>
      <c r="AV288" s="535">
        <f>O288+AO288</f>
        <v>1.1400000000000001</v>
      </c>
      <c r="AW288" s="517">
        <f t="shared" si="220"/>
        <v>0</v>
      </c>
      <c r="AX288" s="432">
        <v>0</v>
      </c>
      <c r="AY288" s="432">
        <v>0</v>
      </c>
      <c r="AZ288" s="432">
        <v>0</v>
      </c>
      <c r="BA288" s="432">
        <v>0</v>
      </c>
      <c r="BB288" s="432">
        <v>0</v>
      </c>
      <c r="BC288" s="985">
        <v>0</v>
      </c>
    </row>
    <row r="289" spans="1:55" ht="14.1" customHeight="1" x14ac:dyDescent="0.2">
      <c r="A289" s="450">
        <v>66</v>
      </c>
      <c r="B289" s="448">
        <v>2402</v>
      </c>
      <c r="C289" s="449">
        <v>600078949</v>
      </c>
      <c r="D289" s="448">
        <v>70983208</v>
      </c>
      <c r="E289" s="446" t="s">
        <v>643</v>
      </c>
      <c r="F289" s="450"/>
      <c r="G289" s="446"/>
      <c r="H289" s="445"/>
      <c r="I289" s="537">
        <v>6943177</v>
      </c>
      <c r="J289" s="444">
        <v>5150724</v>
      </c>
      <c r="K289" s="444">
        <v>0</v>
      </c>
      <c r="L289" s="444">
        <v>1740945</v>
      </c>
      <c r="M289" s="444">
        <v>51508</v>
      </c>
      <c r="N289" s="444">
        <v>0</v>
      </c>
      <c r="O289" s="642">
        <v>8.89</v>
      </c>
      <c r="P289" s="537">
        <f t="shared" ref="P289:BC289" si="266">SUM(P287:P288)</f>
        <v>0</v>
      </c>
      <c r="Q289" s="443">
        <f t="shared" si="266"/>
        <v>0</v>
      </c>
      <c r="R289" s="443">
        <f t="shared" si="266"/>
        <v>73982</v>
      </c>
      <c r="S289" s="443">
        <f t="shared" si="266"/>
        <v>0</v>
      </c>
      <c r="T289" s="443">
        <f t="shared" si="266"/>
        <v>0</v>
      </c>
      <c r="U289" s="443">
        <f t="shared" si="266"/>
        <v>0</v>
      </c>
      <c r="V289" s="443">
        <f t="shared" si="266"/>
        <v>0</v>
      </c>
      <c r="W289" s="443">
        <f t="shared" si="266"/>
        <v>73982</v>
      </c>
      <c r="X289" s="443">
        <f t="shared" si="266"/>
        <v>0</v>
      </c>
      <c r="Y289" s="443">
        <f t="shared" si="266"/>
        <v>0</v>
      </c>
      <c r="Z289" s="443">
        <f t="shared" si="266"/>
        <v>0</v>
      </c>
      <c r="AA289" s="443">
        <f t="shared" si="266"/>
        <v>0</v>
      </c>
      <c r="AB289" s="443">
        <f t="shared" si="266"/>
        <v>73982</v>
      </c>
      <c r="AC289" s="443">
        <f t="shared" si="266"/>
        <v>25006</v>
      </c>
      <c r="AD289" s="443">
        <f t="shared" si="266"/>
        <v>0</v>
      </c>
      <c r="AE289" s="443">
        <f t="shared" si="266"/>
        <v>25006</v>
      </c>
      <c r="AF289" s="443">
        <f t="shared" si="266"/>
        <v>740</v>
      </c>
      <c r="AG289" s="443">
        <f t="shared" si="266"/>
        <v>0</v>
      </c>
      <c r="AH289" s="948">
        <f t="shared" si="266"/>
        <v>99728</v>
      </c>
      <c r="AI289" s="944">
        <f t="shared" si="266"/>
        <v>0</v>
      </c>
      <c r="AJ289" s="695">
        <f t="shared" si="266"/>
        <v>0.25</v>
      </c>
      <c r="AK289" s="695">
        <f t="shared" si="266"/>
        <v>0</v>
      </c>
      <c r="AL289" s="695">
        <f t="shared" si="266"/>
        <v>0</v>
      </c>
      <c r="AM289" s="695">
        <f t="shared" si="266"/>
        <v>0</v>
      </c>
      <c r="AN289" s="695">
        <f t="shared" si="266"/>
        <v>0</v>
      </c>
      <c r="AO289" s="538">
        <f t="shared" si="266"/>
        <v>0.25</v>
      </c>
      <c r="AP289" s="444">
        <f t="shared" si="266"/>
        <v>7042905</v>
      </c>
      <c r="AQ289" s="443">
        <f t="shared" si="266"/>
        <v>5224706</v>
      </c>
      <c r="AR289" s="490">
        <f t="shared" si="266"/>
        <v>0</v>
      </c>
      <c r="AS289" s="443">
        <f t="shared" si="266"/>
        <v>1765951</v>
      </c>
      <c r="AT289" s="443">
        <f t="shared" si="266"/>
        <v>52248</v>
      </c>
      <c r="AU289" s="443">
        <f t="shared" si="266"/>
        <v>0</v>
      </c>
      <c r="AV289" s="538">
        <f t="shared" si="266"/>
        <v>9.14</v>
      </c>
      <c r="AW289" s="794">
        <f t="shared" si="266"/>
        <v>0</v>
      </c>
      <c r="AX289" s="791">
        <f t="shared" si="266"/>
        <v>0</v>
      </c>
      <c r="AY289" s="791">
        <f t="shared" si="266"/>
        <v>0</v>
      </c>
      <c r="AZ289" s="791">
        <f t="shared" si="266"/>
        <v>0</v>
      </c>
      <c r="BA289" s="791">
        <f t="shared" si="266"/>
        <v>0</v>
      </c>
      <c r="BB289" s="791">
        <f t="shared" si="266"/>
        <v>0</v>
      </c>
      <c r="BC289" s="788">
        <f t="shared" si="266"/>
        <v>0</v>
      </c>
    </row>
    <row r="290" spans="1:55" ht="14.1" customHeight="1" x14ac:dyDescent="0.2">
      <c r="A290" s="440">
        <v>67</v>
      </c>
      <c r="B290" s="452">
        <v>2404</v>
      </c>
      <c r="C290" s="453">
        <v>600078957</v>
      </c>
      <c r="D290" s="452">
        <v>70983135</v>
      </c>
      <c r="E290" s="451" t="s">
        <v>644</v>
      </c>
      <c r="F290" s="440">
        <v>3111</v>
      </c>
      <c r="G290" s="451" t="s">
        <v>275</v>
      </c>
      <c r="H290" s="436" t="s">
        <v>260</v>
      </c>
      <c r="I290" s="536">
        <v>6397266</v>
      </c>
      <c r="J290" s="14">
        <v>4745747</v>
      </c>
      <c r="K290" s="14">
        <v>0</v>
      </c>
      <c r="L290" s="14">
        <v>1604062</v>
      </c>
      <c r="M290" s="14">
        <v>47457</v>
      </c>
      <c r="N290" s="14">
        <v>0</v>
      </c>
      <c r="O290" s="106">
        <v>8</v>
      </c>
      <c r="P290" s="579">
        <f t="shared" si="212"/>
        <v>0</v>
      </c>
      <c r="Q290" s="434">
        <v>0</v>
      </c>
      <c r="R290" s="434">
        <v>0</v>
      </c>
      <c r="S290" s="434">
        <v>0</v>
      </c>
      <c r="T290" s="434">
        <v>0</v>
      </c>
      <c r="U290" s="434">
        <v>0</v>
      </c>
      <c r="V290" s="434">
        <v>0</v>
      </c>
      <c r="W290" s="434">
        <f t="shared" si="213"/>
        <v>0</v>
      </c>
      <c r="X290" s="434">
        <v>0</v>
      </c>
      <c r="Y290" s="434">
        <v>0</v>
      </c>
      <c r="Z290" s="434">
        <v>0</v>
      </c>
      <c r="AA290" s="434">
        <f t="shared" si="214"/>
        <v>0</v>
      </c>
      <c r="AB290" s="434">
        <f t="shared" si="215"/>
        <v>0</v>
      </c>
      <c r="AC290" s="435">
        <f t="shared" si="216"/>
        <v>0</v>
      </c>
      <c r="AD290" s="434">
        <v>0</v>
      </c>
      <c r="AE290" s="434">
        <f t="shared" si="217"/>
        <v>0</v>
      </c>
      <c r="AF290" s="435">
        <f t="shared" si="218"/>
        <v>0</v>
      </c>
      <c r="AG290" s="14">
        <v>0</v>
      </c>
      <c r="AH290" s="905">
        <f t="shared" si="252"/>
        <v>0</v>
      </c>
      <c r="AI290" s="870">
        <v>0</v>
      </c>
      <c r="AJ290" s="433">
        <v>0</v>
      </c>
      <c r="AK290" s="433">
        <v>0</v>
      </c>
      <c r="AL290" s="433">
        <v>0</v>
      </c>
      <c r="AM290" s="433">
        <v>0</v>
      </c>
      <c r="AN290" s="433">
        <v>0</v>
      </c>
      <c r="AO290" s="535">
        <f t="shared" si="219"/>
        <v>0</v>
      </c>
      <c r="AP290" s="854">
        <f>I290+AH290</f>
        <v>6397266</v>
      </c>
      <c r="AQ290" s="434">
        <f>J290+W290</f>
        <v>4745747</v>
      </c>
      <c r="AR290" s="434">
        <f t="shared" ref="AR290:AR291" si="267">K290+AA290</f>
        <v>0</v>
      </c>
      <c r="AS290" s="434">
        <f t="shared" ref="AS290:AU291" si="268">L290+AE290</f>
        <v>1604062</v>
      </c>
      <c r="AT290" s="434">
        <f t="shared" si="268"/>
        <v>47457</v>
      </c>
      <c r="AU290" s="512">
        <f t="shared" si="268"/>
        <v>0</v>
      </c>
      <c r="AV290" s="535">
        <f>O290+AO290</f>
        <v>8</v>
      </c>
      <c r="AW290" s="517">
        <f t="shared" si="220"/>
        <v>0</v>
      </c>
      <c r="AX290" s="432">
        <v>0</v>
      </c>
      <c r="AY290" s="432">
        <v>0</v>
      </c>
      <c r="AZ290" s="432">
        <v>0</v>
      </c>
      <c r="BA290" s="432">
        <v>0</v>
      </c>
      <c r="BB290" s="432">
        <v>0</v>
      </c>
      <c r="BC290" s="985">
        <v>0</v>
      </c>
    </row>
    <row r="291" spans="1:55" ht="14.1" customHeight="1" x14ac:dyDescent="0.2">
      <c r="A291" s="440">
        <v>67</v>
      </c>
      <c r="B291" s="452">
        <v>2404</v>
      </c>
      <c r="C291" s="453">
        <v>600078957</v>
      </c>
      <c r="D291" s="452">
        <v>70983135</v>
      </c>
      <c r="E291" s="451" t="s">
        <v>644</v>
      </c>
      <c r="F291" s="440">
        <v>3111</v>
      </c>
      <c r="G291" s="454" t="s">
        <v>276</v>
      </c>
      <c r="H291" s="436" t="s">
        <v>261</v>
      </c>
      <c r="I291" s="536">
        <v>1161317</v>
      </c>
      <c r="J291" s="432">
        <v>861511</v>
      </c>
      <c r="K291" s="432">
        <v>0</v>
      </c>
      <c r="L291" s="14">
        <v>291191</v>
      </c>
      <c r="M291" s="14">
        <v>8615</v>
      </c>
      <c r="N291" s="14">
        <v>0</v>
      </c>
      <c r="O291" s="570">
        <v>2.23</v>
      </c>
      <c r="P291" s="579">
        <f t="shared" si="212"/>
        <v>0</v>
      </c>
      <c r="Q291" s="434">
        <v>0</v>
      </c>
      <c r="R291" s="434">
        <v>0</v>
      </c>
      <c r="S291" s="434">
        <v>0</v>
      </c>
      <c r="T291" s="434">
        <v>0</v>
      </c>
      <c r="U291" s="434">
        <v>0</v>
      </c>
      <c r="V291" s="434">
        <v>0</v>
      </c>
      <c r="W291" s="434">
        <f t="shared" si="213"/>
        <v>0</v>
      </c>
      <c r="X291" s="434">
        <v>0</v>
      </c>
      <c r="Y291" s="434">
        <v>0</v>
      </c>
      <c r="Z291" s="434">
        <v>0</v>
      </c>
      <c r="AA291" s="434">
        <f t="shared" si="214"/>
        <v>0</v>
      </c>
      <c r="AB291" s="434">
        <f t="shared" si="215"/>
        <v>0</v>
      </c>
      <c r="AC291" s="435">
        <f t="shared" si="216"/>
        <v>0</v>
      </c>
      <c r="AD291" s="434">
        <v>0</v>
      </c>
      <c r="AE291" s="434">
        <f t="shared" si="217"/>
        <v>0</v>
      </c>
      <c r="AF291" s="435">
        <f t="shared" si="218"/>
        <v>0</v>
      </c>
      <c r="AG291" s="14">
        <v>0</v>
      </c>
      <c r="AH291" s="905">
        <f t="shared" si="252"/>
        <v>0</v>
      </c>
      <c r="AI291" s="870">
        <v>0</v>
      </c>
      <c r="AJ291" s="433">
        <v>0</v>
      </c>
      <c r="AK291" s="433">
        <v>0</v>
      </c>
      <c r="AL291" s="433">
        <v>0</v>
      </c>
      <c r="AM291" s="433">
        <v>0</v>
      </c>
      <c r="AN291" s="433">
        <v>0</v>
      </c>
      <c r="AO291" s="535">
        <f t="shared" si="219"/>
        <v>0</v>
      </c>
      <c r="AP291" s="854">
        <f>I291+AH291</f>
        <v>1161317</v>
      </c>
      <c r="AQ291" s="434">
        <f>J291+W291</f>
        <v>861511</v>
      </c>
      <c r="AR291" s="434">
        <f t="shared" si="267"/>
        <v>0</v>
      </c>
      <c r="AS291" s="434">
        <f t="shared" si="268"/>
        <v>291191</v>
      </c>
      <c r="AT291" s="434">
        <f t="shared" si="268"/>
        <v>8615</v>
      </c>
      <c r="AU291" s="512">
        <f t="shared" si="268"/>
        <v>0</v>
      </c>
      <c r="AV291" s="535">
        <f>O291+AO291</f>
        <v>2.23</v>
      </c>
      <c r="AW291" s="517">
        <f t="shared" si="220"/>
        <v>0</v>
      </c>
      <c r="AX291" s="432">
        <v>0</v>
      </c>
      <c r="AY291" s="432">
        <v>0</v>
      </c>
      <c r="AZ291" s="432">
        <v>0</v>
      </c>
      <c r="BA291" s="432">
        <v>0</v>
      </c>
      <c r="BB291" s="432">
        <v>0</v>
      </c>
      <c r="BC291" s="985">
        <v>0</v>
      </c>
    </row>
    <row r="292" spans="1:55" ht="14.1" customHeight="1" x14ac:dyDescent="0.2">
      <c r="A292" s="450">
        <v>67</v>
      </c>
      <c r="B292" s="448">
        <v>2404</v>
      </c>
      <c r="C292" s="449">
        <v>600078957</v>
      </c>
      <c r="D292" s="448">
        <v>70983135</v>
      </c>
      <c r="E292" s="446" t="s">
        <v>645</v>
      </c>
      <c r="F292" s="450"/>
      <c r="G292" s="446"/>
      <c r="H292" s="445"/>
      <c r="I292" s="537">
        <v>7558583</v>
      </c>
      <c r="J292" s="444">
        <v>5607258</v>
      </c>
      <c r="K292" s="444">
        <v>0</v>
      </c>
      <c r="L292" s="444">
        <v>1895253</v>
      </c>
      <c r="M292" s="444">
        <v>56072</v>
      </c>
      <c r="N292" s="444">
        <v>0</v>
      </c>
      <c r="O292" s="642">
        <v>10.23</v>
      </c>
      <c r="P292" s="537">
        <f t="shared" ref="P292:BC292" si="269">SUM(P290:P291)</f>
        <v>0</v>
      </c>
      <c r="Q292" s="443">
        <f t="shared" si="269"/>
        <v>0</v>
      </c>
      <c r="R292" s="443">
        <f t="shared" si="269"/>
        <v>0</v>
      </c>
      <c r="S292" s="443">
        <f t="shared" si="269"/>
        <v>0</v>
      </c>
      <c r="T292" s="443">
        <f t="shared" si="269"/>
        <v>0</v>
      </c>
      <c r="U292" s="443">
        <f t="shared" si="269"/>
        <v>0</v>
      </c>
      <c r="V292" s="443">
        <f t="shared" si="269"/>
        <v>0</v>
      </c>
      <c r="W292" s="443">
        <f t="shared" si="269"/>
        <v>0</v>
      </c>
      <c r="X292" s="443">
        <f t="shared" si="269"/>
        <v>0</v>
      </c>
      <c r="Y292" s="443">
        <f t="shared" si="269"/>
        <v>0</v>
      </c>
      <c r="Z292" s="443">
        <f t="shared" si="269"/>
        <v>0</v>
      </c>
      <c r="AA292" s="443">
        <f t="shared" si="269"/>
        <v>0</v>
      </c>
      <c r="AB292" s="443">
        <f t="shared" si="269"/>
        <v>0</v>
      </c>
      <c r="AC292" s="443">
        <f t="shared" si="269"/>
        <v>0</v>
      </c>
      <c r="AD292" s="443">
        <f t="shared" si="269"/>
        <v>0</v>
      </c>
      <c r="AE292" s="443">
        <f t="shared" si="269"/>
        <v>0</v>
      </c>
      <c r="AF292" s="443">
        <f t="shared" si="269"/>
        <v>0</v>
      </c>
      <c r="AG292" s="443">
        <f t="shared" si="269"/>
        <v>0</v>
      </c>
      <c r="AH292" s="948">
        <f t="shared" si="269"/>
        <v>0</v>
      </c>
      <c r="AI292" s="944">
        <f t="shared" si="269"/>
        <v>0</v>
      </c>
      <c r="AJ292" s="695">
        <f t="shared" si="269"/>
        <v>0</v>
      </c>
      <c r="AK292" s="695">
        <f t="shared" si="269"/>
        <v>0</v>
      </c>
      <c r="AL292" s="695">
        <f t="shared" si="269"/>
        <v>0</v>
      </c>
      <c r="AM292" s="695">
        <f t="shared" si="269"/>
        <v>0</v>
      </c>
      <c r="AN292" s="695">
        <f t="shared" si="269"/>
        <v>0</v>
      </c>
      <c r="AO292" s="538">
        <f t="shared" si="269"/>
        <v>0</v>
      </c>
      <c r="AP292" s="444">
        <f t="shared" si="269"/>
        <v>7558583</v>
      </c>
      <c r="AQ292" s="443">
        <f t="shared" si="269"/>
        <v>5607258</v>
      </c>
      <c r="AR292" s="490">
        <f t="shared" si="269"/>
        <v>0</v>
      </c>
      <c r="AS292" s="443">
        <f t="shared" si="269"/>
        <v>1895253</v>
      </c>
      <c r="AT292" s="443">
        <f t="shared" si="269"/>
        <v>56072</v>
      </c>
      <c r="AU292" s="443">
        <f t="shared" si="269"/>
        <v>0</v>
      </c>
      <c r="AV292" s="538">
        <f t="shared" si="269"/>
        <v>10.23</v>
      </c>
      <c r="AW292" s="794">
        <f t="shared" si="269"/>
        <v>0</v>
      </c>
      <c r="AX292" s="791">
        <f t="shared" si="269"/>
        <v>0</v>
      </c>
      <c r="AY292" s="791">
        <f t="shared" si="269"/>
        <v>0</v>
      </c>
      <c r="AZ292" s="791">
        <f t="shared" si="269"/>
        <v>0</v>
      </c>
      <c r="BA292" s="791">
        <f t="shared" si="269"/>
        <v>0</v>
      </c>
      <c r="BB292" s="791">
        <f t="shared" si="269"/>
        <v>0</v>
      </c>
      <c r="BC292" s="788">
        <f t="shared" si="269"/>
        <v>0</v>
      </c>
    </row>
    <row r="293" spans="1:55" ht="14.1" customHeight="1" x14ac:dyDescent="0.2">
      <c r="A293" s="440">
        <v>68</v>
      </c>
      <c r="B293" s="452">
        <v>2439</v>
      </c>
      <c r="C293" s="453">
        <v>600078965</v>
      </c>
      <c r="D293" s="452">
        <v>70983143</v>
      </c>
      <c r="E293" s="451" t="s">
        <v>646</v>
      </c>
      <c r="F293" s="440">
        <v>3111</v>
      </c>
      <c r="G293" s="451" t="s">
        <v>275</v>
      </c>
      <c r="H293" s="436" t="s">
        <v>260</v>
      </c>
      <c r="I293" s="536">
        <v>3182578</v>
      </c>
      <c r="J293" s="14">
        <v>2360963</v>
      </c>
      <c r="K293" s="14">
        <v>0</v>
      </c>
      <c r="L293" s="14">
        <v>798005</v>
      </c>
      <c r="M293" s="14">
        <v>23610</v>
      </c>
      <c r="N293" s="14">
        <v>0</v>
      </c>
      <c r="O293" s="106">
        <v>4</v>
      </c>
      <c r="P293" s="579">
        <f t="shared" si="212"/>
        <v>0</v>
      </c>
      <c r="Q293" s="434">
        <v>0</v>
      </c>
      <c r="R293" s="434">
        <v>0</v>
      </c>
      <c r="S293" s="434">
        <v>0</v>
      </c>
      <c r="T293" s="434">
        <v>0</v>
      </c>
      <c r="U293" s="434">
        <v>0</v>
      </c>
      <c r="V293" s="434">
        <v>0</v>
      </c>
      <c r="W293" s="434">
        <f t="shared" si="213"/>
        <v>0</v>
      </c>
      <c r="X293" s="434">
        <v>0</v>
      </c>
      <c r="Y293" s="434">
        <v>0</v>
      </c>
      <c r="Z293" s="434">
        <v>0</v>
      </c>
      <c r="AA293" s="434">
        <f t="shared" si="214"/>
        <v>0</v>
      </c>
      <c r="AB293" s="434">
        <f t="shared" si="215"/>
        <v>0</v>
      </c>
      <c r="AC293" s="435">
        <f>ROUND((W293+X293+Y293)*33.8%,0)</f>
        <v>0</v>
      </c>
      <c r="AD293" s="434">
        <v>0</v>
      </c>
      <c r="AE293" s="434">
        <f t="shared" si="217"/>
        <v>0</v>
      </c>
      <c r="AF293" s="435">
        <f t="shared" si="218"/>
        <v>0</v>
      </c>
      <c r="AG293" s="14">
        <v>0</v>
      </c>
      <c r="AH293" s="905">
        <f t="shared" si="252"/>
        <v>0</v>
      </c>
      <c r="AI293" s="870">
        <v>0</v>
      </c>
      <c r="AJ293" s="433">
        <v>0</v>
      </c>
      <c r="AK293" s="433">
        <v>0</v>
      </c>
      <c r="AL293" s="433">
        <v>0</v>
      </c>
      <c r="AM293" s="433">
        <v>0</v>
      </c>
      <c r="AN293" s="433">
        <v>0</v>
      </c>
      <c r="AO293" s="535">
        <f t="shared" si="219"/>
        <v>0</v>
      </c>
      <c r="AP293" s="854">
        <f>I293+AH293</f>
        <v>3182578</v>
      </c>
      <c r="AQ293" s="434">
        <f>J293+W293</f>
        <v>2360963</v>
      </c>
      <c r="AR293" s="434">
        <f t="shared" ref="AR293:AR294" si="270">K293+AA293</f>
        <v>0</v>
      </c>
      <c r="AS293" s="434">
        <f t="shared" ref="AS293:AU294" si="271">L293+AE293</f>
        <v>798005</v>
      </c>
      <c r="AT293" s="434">
        <f t="shared" si="271"/>
        <v>23610</v>
      </c>
      <c r="AU293" s="512">
        <f t="shared" si="271"/>
        <v>0</v>
      </c>
      <c r="AV293" s="535">
        <f>O293+AO293</f>
        <v>4</v>
      </c>
      <c r="AW293" s="517">
        <f t="shared" si="220"/>
        <v>0</v>
      </c>
      <c r="AX293" s="432">
        <v>0</v>
      </c>
      <c r="AY293" s="432">
        <v>0</v>
      </c>
      <c r="AZ293" s="432">
        <v>0</v>
      </c>
      <c r="BA293" s="432">
        <v>0</v>
      </c>
      <c r="BB293" s="432">
        <v>0</v>
      </c>
      <c r="BC293" s="985">
        <v>0</v>
      </c>
    </row>
    <row r="294" spans="1:55" ht="14.1" customHeight="1" x14ac:dyDescent="0.2">
      <c r="A294" s="440">
        <v>68</v>
      </c>
      <c r="B294" s="452">
        <v>2439</v>
      </c>
      <c r="C294" s="453">
        <v>600078965</v>
      </c>
      <c r="D294" s="452">
        <v>70983143</v>
      </c>
      <c r="E294" s="451" t="s">
        <v>646</v>
      </c>
      <c r="F294" s="440">
        <v>3111</v>
      </c>
      <c r="G294" s="451" t="s">
        <v>276</v>
      </c>
      <c r="H294" s="436" t="s">
        <v>261</v>
      </c>
      <c r="I294" s="536">
        <v>534949</v>
      </c>
      <c r="J294" s="432">
        <v>396847</v>
      </c>
      <c r="K294" s="432">
        <v>0</v>
      </c>
      <c r="L294" s="14">
        <v>134134</v>
      </c>
      <c r="M294" s="14">
        <v>3968</v>
      </c>
      <c r="N294" s="14">
        <v>0</v>
      </c>
      <c r="O294" s="570">
        <v>1</v>
      </c>
      <c r="P294" s="579">
        <f t="shared" ref="P294:P363" si="272">X294*-1</f>
        <v>0</v>
      </c>
      <c r="Q294" s="434">
        <v>0</v>
      </c>
      <c r="R294" s="434">
        <v>-82961</v>
      </c>
      <c r="S294" s="434">
        <v>0</v>
      </c>
      <c r="T294" s="434">
        <v>0</v>
      </c>
      <c r="U294" s="434">
        <v>0</v>
      </c>
      <c r="V294" s="434">
        <v>0</v>
      </c>
      <c r="W294" s="434">
        <f t="shared" ref="W294:W363" si="273">SUM(P294:V294)</f>
        <v>-82961</v>
      </c>
      <c r="X294" s="434">
        <v>0</v>
      </c>
      <c r="Y294" s="434">
        <v>0</v>
      </c>
      <c r="Z294" s="434">
        <v>0</v>
      </c>
      <c r="AA294" s="434">
        <f t="shared" ref="AA294:AA363" si="274">X294+Y294+Z294</f>
        <v>0</v>
      </c>
      <c r="AB294" s="434">
        <f t="shared" ref="AB294:AB363" si="275">W294+AA294</f>
        <v>-82961</v>
      </c>
      <c r="AC294" s="435">
        <f t="shared" ref="AC294:AC363" si="276">ROUND((W294+X294+Y294)*33.8%,0)</f>
        <v>-28041</v>
      </c>
      <c r="AD294" s="434">
        <v>0</v>
      </c>
      <c r="AE294" s="434">
        <f t="shared" ref="AE294:AE363" si="277">AC294+AD294</f>
        <v>-28041</v>
      </c>
      <c r="AF294" s="435">
        <f t="shared" ref="AF294:AF363" si="278">ROUND(W294*1%,0)</f>
        <v>-830</v>
      </c>
      <c r="AG294" s="14">
        <v>0</v>
      </c>
      <c r="AH294" s="905">
        <f t="shared" si="252"/>
        <v>-111832</v>
      </c>
      <c r="AI294" s="870">
        <v>0</v>
      </c>
      <c r="AJ294" s="433">
        <v>-0.16</v>
      </c>
      <c r="AK294" s="433">
        <v>0</v>
      </c>
      <c r="AL294" s="433">
        <v>0</v>
      </c>
      <c r="AM294" s="433">
        <v>0</v>
      </c>
      <c r="AN294" s="433">
        <v>0</v>
      </c>
      <c r="AO294" s="535">
        <f t="shared" ref="AO294:AO363" si="279">SUM(AI294:AN294)</f>
        <v>-0.16</v>
      </c>
      <c r="AP294" s="854">
        <f>I294+AH294</f>
        <v>423117</v>
      </c>
      <c r="AQ294" s="434">
        <f>J294+W294</f>
        <v>313886</v>
      </c>
      <c r="AR294" s="434">
        <f t="shared" si="270"/>
        <v>0</v>
      </c>
      <c r="AS294" s="434">
        <f t="shared" si="271"/>
        <v>106093</v>
      </c>
      <c r="AT294" s="434">
        <f t="shared" si="271"/>
        <v>3138</v>
      </c>
      <c r="AU294" s="512">
        <f t="shared" si="271"/>
        <v>0</v>
      </c>
      <c r="AV294" s="535">
        <f>O294+AO294</f>
        <v>0.84</v>
      </c>
      <c r="AW294" s="517">
        <f t="shared" ref="AW294:AW363" si="280">SUM(AX294:BB294)</f>
        <v>0</v>
      </c>
      <c r="AX294" s="432">
        <v>0</v>
      </c>
      <c r="AY294" s="432">
        <v>0</v>
      </c>
      <c r="AZ294" s="432">
        <v>0</v>
      </c>
      <c r="BA294" s="432">
        <v>0</v>
      </c>
      <c r="BB294" s="432">
        <v>0</v>
      </c>
      <c r="BC294" s="985">
        <v>0</v>
      </c>
    </row>
    <row r="295" spans="1:55" ht="14.1" customHeight="1" x14ac:dyDescent="0.2">
      <c r="A295" s="450">
        <v>68</v>
      </c>
      <c r="B295" s="448">
        <v>2439</v>
      </c>
      <c r="C295" s="449">
        <v>600078965</v>
      </c>
      <c r="D295" s="448">
        <v>70983143</v>
      </c>
      <c r="E295" s="446" t="s">
        <v>647</v>
      </c>
      <c r="F295" s="450"/>
      <c r="G295" s="446"/>
      <c r="H295" s="445"/>
      <c r="I295" s="537">
        <v>3717527</v>
      </c>
      <c r="J295" s="444">
        <v>2757810</v>
      </c>
      <c r="K295" s="444">
        <v>0</v>
      </c>
      <c r="L295" s="444">
        <v>932139</v>
      </c>
      <c r="M295" s="444">
        <v>27578</v>
      </c>
      <c r="N295" s="444">
        <v>0</v>
      </c>
      <c r="O295" s="642">
        <v>5</v>
      </c>
      <c r="P295" s="537">
        <f t="shared" ref="P295:BC295" si="281">SUM(P293:P294)</f>
        <v>0</v>
      </c>
      <c r="Q295" s="443">
        <f t="shared" si="281"/>
        <v>0</v>
      </c>
      <c r="R295" s="443">
        <f t="shared" si="281"/>
        <v>-82961</v>
      </c>
      <c r="S295" s="443">
        <f t="shared" si="281"/>
        <v>0</v>
      </c>
      <c r="T295" s="443">
        <f t="shared" si="281"/>
        <v>0</v>
      </c>
      <c r="U295" s="443">
        <f t="shared" si="281"/>
        <v>0</v>
      </c>
      <c r="V295" s="443">
        <f t="shared" si="281"/>
        <v>0</v>
      </c>
      <c r="W295" s="443">
        <f t="shared" si="281"/>
        <v>-82961</v>
      </c>
      <c r="X295" s="443">
        <f t="shared" si="281"/>
        <v>0</v>
      </c>
      <c r="Y295" s="443">
        <f t="shared" si="281"/>
        <v>0</v>
      </c>
      <c r="Z295" s="443">
        <f t="shared" si="281"/>
        <v>0</v>
      </c>
      <c r="AA295" s="443">
        <f t="shared" si="281"/>
        <v>0</v>
      </c>
      <c r="AB295" s="443">
        <f t="shared" si="281"/>
        <v>-82961</v>
      </c>
      <c r="AC295" s="443">
        <f t="shared" si="281"/>
        <v>-28041</v>
      </c>
      <c r="AD295" s="443">
        <f t="shared" si="281"/>
        <v>0</v>
      </c>
      <c r="AE295" s="443">
        <f t="shared" si="281"/>
        <v>-28041</v>
      </c>
      <c r="AF295" s="443">
        <f t="shared" si="281"/>
        <v>-830</v>
      </c>
      <c r="AG295" s="443">
        <f t="shared" si="281"/>
        <v>0</v>
      </c>
      <c r="AH295" s="948">
        <f t="shared" si="281"/>
        <v>-111832</v>
      </c>
      <c r="AI295" s="944">
        <f t="shared" si="281"/>
        <v>0</v>
      </c>
      <c r="AJ295" s="695">
        <f t="shared" si="281"/>
        <v>-0.16</v>
      </c>
      <c r="AK295" s="695">
        <f t="shared" si="281"/>
        <v>0</v>
      </c>
      <c r="AL295" s="695">
        <f t="shared" si="281"/>
        <v>0</v>
      </c>
      <c r="AM295" s="695">
        <f t="shared" si="281"/>
        <v>0</v>
      </c>
      <c r="AN295" s="695">
        <f t="shared" si="281"/>
        <v>0</v>
      </c>
      <c r="AO295" s="538">
        <f t="shared" si="281"/>
        <v>-0.16</v>
      </c>
      <c r="AP295" s="444">
        <f t="shared" si="281"/>
        <v>3605695</v>
      </c>
      <c r="AQ295" s="443">
        <f t="shared" si="281"/>
        <v>2674849</v>
      </c>
      <c r="AR295" s="490">
        <f t="shared" si="281"/>
        <v>0</v>
      </c>
      <c r="AS295" s="443">
        <f t="shared" si="281"/>
        <v>904098</v>
      </c>
      <c r="AT295" s="443">
        <f t="shared" si="281"/>
        <v>26748</v>
      </c>
      <c r="AU295" s="443">
        <f t="shared" si="281"/>
        <v>0</v>
      </c>
      <c r="AV295" s="538">
        <f t="shared" si="281"/>
        <v>4.84</v>
      </c>
      <c r="AW295" s="794">
        <f t="shared" si="281"/>
        <v>0</v>
      </c>
      <c r="AX295" s="791">
        <f t="shared" si="281"/>
        <v>0</v>
      </c>
      <c r="AY295" s="791">
        <f t="shared" si="281"/>
        <v>0</v>
      </c>
      <c r="AZ295" s="791">
        <f t="shared" si="281"/>
        <v>0</v>
      </c>
      <c r="BA295" s="791">
        <f t="shared" si="281"/>
        <v>0</v>
      </c>
      <c r="BB295" s="791">
        <f t="shared" si="281"/>
        <v>0</v>
      </c>
      <c r="BC295" s="788">
        <f t="shared" si="281"/>
        <v>0</v>
      </c>
    </row>
    <row r="296" spans="1:55" ht="14.1" customHeight="1" x14ac:dyDescent="0.2">
      <c r="A296" s="440">
        <v>69</v>
      </c>
      <c r="B296" s="452">
        <v>2302</v>
      </c>
      <c r="C296" s="453">
        <v>600080366</v>
      </c>
      <c r="D296" s="452">
        <v>70983127</v>
      </c>
      <c r="E296" s="451" t="s">
        <v>648</v>
      </c>
      <c r="F296" s="440">
        <v>3111</v>
      </c>
      <c r="G296" s="451" t="s">
        <v>275</v>
      </c>
      <c r="H296" s="436" t="s">
        <v>260</v>
      </c>
      <c r="I296" s="536">
        <v>4802271</v>
      </c>
      <c r="J296" s="14">
        <v>3562516</v>
      </c>
      <c r="K296" s="14">
        <v>0</v>
      </c>
      <c r="L296" s="14">
        <v>1204130</v>
      </c>
      <c r="M296" s="14">
        <v>35625</v>
      </c>
      <c r="N296" s="14">
        <v>0</v>
      </c>
      <c r="O296" s="106">
        <v>6</v>
      </c>
      <c r="P296" s="579">
        <f t="shared" si="272"/>
        <v>0</v>
      </c>
      <c r="Q296" s="434">
        <v>0</v>
      </c>
      <c r="R296" s="434">
        <v>0</v>
      </c>
      <c r="S296" s="434">
        <v>0</v>
      </c>
      <c r="T296" s="434">
        <v>0</v>
      </c>
      <c r="U296" s="434">
        <v>0</v>
      </c>
      <c r="V296" s="434">
        <v>0</v>
      </c>
      <c r="W296" s="434">
        <f t="shared" si="273"/>
        <v>0</v>
      </c>
      <c r="X296" s="434">
        <v>0</v>
      </c>
      <c r="Y296" s="434">
        <v>0</v>
      </c>
      <c r="Z296" s="434">
        <v>0</v>
      </c>
      <c r="AA296" s="434">
        <f t="shared" si="274"/>
        <v>0</v>
      </c>
      <c r="AB296" s="434">
        <f t="shared" si="275"/>
        <v>0</v>
      </c>
      <c r="AC296" s="435">
        <f t="shared" si="276"/>
        <v>0</v>
      </c>
      <c r="AD296" s="434">
        <v>0</v>
      </c>
      <c r="AE296" s="434">
        <f t="shared" si="277"/>
        <v>0</v>
      </c>
      <c r="AF296" s="435">
        <f t="shared" si="278"/>
        <v>0</v>
      </c>
      <c r="AG296" s="14">
        <v>0</v>
      </c>
      <c r="AH296" s="905">
        <f t="shared" si="252"/>
        <v>0</v>
      </c>
      <c r="AI296" s="870">
        <v>0</v>
      </c>
      <c r="AJ296" s="433">
        <v>0</v>
      </c>
      <c r="AK296" s="433">
        <v>0</v>
      </c>
      <c r="AL296" s="433">
        <v>0</v>
      </c>
      <c r="AM296" s="433">
        <v>0</v>
      </c>
      <c r="AN296" s="433">
        <v>0</v>
      </c>
      <c r="AO296" s="535">
        <f t="shared" si="279"/>
        <v>0</v>
      </c>
      <c r="AP296" s="854">
        <f t="shared" ref="AP296:AP301" si="282">I296+AH296</f>
        <v>4802271</v>
      </c>
      <c r="AQ296" s="434">
        <f t="shared" ref="AQ296:AQ301" si="283">J296+W296</f>
        <v>3562516</v>
      </c>
      <c r="AR296" s="434">
        <f t="shared" ref="AR296:AR301" si="284">K296+AA296</f>
        <v>0</v>
      </c>
      <c r="AS296" s="434">
        <f t="shared" ref="AS296:AU301" si="285">L296+AE296</f>
        <v>1204130</v>
      </c>
      <c r="AT296" s="434">
        <f t="shared" si="285"/>
        <v>35625</v>
      </c>
      <c r="AU296" s="512">
        <f t="shared" si="285"/>
        <v>0</v>
      </c>
      <c r="AV296" s="535">
        <f t="shared" ref="AV296:AV301" si="286">O296+AO296</f>
        <v>6</v>
      </c>
      <c r="AW296" s="517">
        <f t="shared" si="280"/>
        <v>0</v>
      </c>
      <c r="AX296" s="432">
        <v>0</v>
      </c>
      <c r="AY296" s="432">
        <v>0</v>
      </c>
      <c r="AZ296" s="432">
        <v>0</v>
      </c>
      <c r="BA296" s="432">
        <v>0</v>
      </c>
      <c r="BB296" s="432">
        <v>0</v>
      </c>
      <c r="BC296" s="985">
        <v>0</v>
      </c>
    </row>
    <row r="297" spans="1:55" ht="14.1" customHeight="1" x14ac:dyDescent="0.2">
      <c r="A297" s="440">
        <v>69</v>
      </c>
      <c r="B297" s="452">
        <v>2302</v>
      </c>
      <c r="C297" s="453">
        <v>600080366</v>
      </c>
      <c r="D297" s="452">
        <v>70983127</v>
      </c>
      <c r="E297" s="451" t="s">
        <v>648</v>
      </c>
      <c r="F297" s="440">
        <v>3111</v>
      </c>
      <c r="G297" s="28" t="s">
        <v>277</v>
      </c>
      <c r="H297" s="436" t="s">
        <v>260</v>
      </c>
      <c r="I297" s="536">
        <v>603349</v>
      </c>
      <c r="J297" s="14">
        <v>447588</v>
      </c>
      <c r="K297" s="14">
        <v>0</v>
      </c>
      <c r="L297" s="14">
        <v>151285</v>
      </c>
      <c r="M297" s="14">
        <v>4476</v>
      </c>
      <c r="N297" s="14">
        <v>0</v>
      </c>
      <c r="O297" s="106">
        <v>1</v>
      </c>
      <c r="P297" s="579">
        <f t="shared" si="272"/>
        <v>0</v>
      </c>
      <c r="Q297" s="434">
        <v>0</v>
      </c>
      <c r="R297" s="434">
        <v>0</v>
      </c>
      <c r="S297" s="434">
        <v>0</v>
      </c>
      <c r="T297" s="434">
        <v>0</v>
      </c>
      <c r="U297" s="434">
        <v>0</v>
      </c>
      <c r="V297" s="434">
        <v>0</v>
      </c>
      <c r="W297" s="434">
        <f t="shared" si="273"/>
        <v>0</v>
      </c>
      <c r="X297" s="434">
        <v>0</v>
      </c>
      <c r="Y297" s="434">
        <v>0</v>
      </c>
      <c r="Z297" s="434">
        <v>0</v>
      </c>
      <c r="AA297" s="434">
        <f t="shared" si="274"/>
        <v>0</v>
      </c>
      <c r="AB297" s="434">
        <f t="shared" si="275"/>
        <v>0</v>
      </c>
      <c r="AC297" s="435">
        <f t="shared" si="276"/>
        <v>0</v>
      </c>
      <c r="AD297" s="434">
        <v>0</v>
      </c>
      <c r="AE297" s="434">
        <f t="shared" si="277"/>
        <v>0</v>
      </c>
      <c r="AF297" s="435">
        <f t="shared" si="278"/>
        <v>0</v>
      </c>
      <c r="AG297" s="14">
        <v>0</v>
      </c>
      <c r="AH297" s="905">
        <f t="shared" si="252"/>
        <v>0</v>
      </c>
      <c r="AI297" s="870">
        <v>0</v>
      </c>
      <c r="AJ297" s="433">
        <v>0</v>
      </c>
      <c r="AK297" s="433">
        <v>0</v>
      </c>
      <c r="AL297" s="433">
        <v>0</v>
      </c>
      <c r="AM297" s="433">
        <v>0</v>
      </c>
      <c r="AN297" s="433">
        <v>0</v>
      </c>
      <c r="AO297" s="535">
        <f t="shared" si="279"/>
        <v>0</v>
      </c>
      <c r="AP297" s="854">
        <f t="shared" si="282"/>
        <v>603349</v>
      </c>
      <c r="AQ297" s="434">
        <f t="shared" si="283"/>
        <v>447588</v>
      </c>
      <c r="AR297" s="434">
        <f t="shared" si="284"/>
        <v>0</v>
      </c>
      <c r="AS297" s="434">
        <f t="shared" si="285"/>
        <v>151285</v>
      </c>
      <c r="AT297" s="434">
        <f t="shared" si="285"/>
        <v>4476</v>
      </c>
      <c r="AU297" s="512">
        <f t="shared" si="285"/>
        <v>0</v>
      </c>
      <c r="AV297" s="535">
        <f t="shared" si="286"/>
        <v>1</v>
      </c>
      <c r="AW297" s="517">
        <f t="shared" si="280"/>
        <v>0</v>
      </c>
      <c r="AX297" s="432">
        <v>0</v>
      </c>
      <c r="AY297" s="432">
        <v>0</v>
      </c>
      <c r="AZ297" s="432">
        <v>0</v>
      </c>
      <c r="BA297" s="432">
        <v>0</v>
      </c>
      <c r="BB297" s="432">
        <v>0</v>
      </c>
      <c r="BC297" s="985">
        <v>0</v>
      </c>
    </row>
    <row r="298" spans="1:55" ht="14.1" customHeight="1" x14ac:dyDescent="0.2">
      <c r="A298" s="440">
        <v>69</v>
      </c>
      <c r="B298" s="452">
        <v>2302</v>
      </c>
      <c r="C298" s="453">
        <v>600080366</v>
      </c>
      <c r="D298" s="452">
        <v>70983127</v>
      </c>
      <c r="E298" s="451" t="s">
        <v>648</v>
      </c>
      <c r="F298" s="440">
        <v>3114</v>
      </c>
      <c r="G298" s="102" t="s">
        <v>505</v>
      </c>
      <c r="H298" s="436" t="s">
        <v>260</v>
      </c>
      <c r="I298" s="536">
        <v>9180494</v>
      </c>
      <c r="J298" s="14">
        <v>6810455</v>
      </c>
      <c r="K298" s="14">
        <v>0</v>
      </c>
      <c r="L298" s="14">
        <v>2301934</v>
      </c>
      <c r="M298" s="14">
        <v>68105</v>
      </c>
      <c r="N298" s="14">
        <v>0</v>
      </c>
      <c r="O298" s="106">
        <v>8.6363000000000003</v>
      </c>
      <c r="P298" s="579">
        <f t="shared" si="272"/>
        <v>0</v>
      </c>
      <c r="Q298" s="434">
        <v>0</v>
      </c>
      <c r="R298" s="434">
        <v>0</v>
      </c>
      <c r="S298" s="434">
        <v>0</v>
      </c>
      <c r="T298" s="434">
        <v>0</v>
      </c>
      <c r="U298" s="434">
        <v>0</v>
      </c>
      <c r="V298" s="434">
        <v>0</v>
      </c>
      <c r="W298" s="434">
        <f t="shared" si="273"/>
        <v>0</v>
      </c>
      <c r="X298" s="434">
        <v>0</v>
      </c>
      <c r="Y298" s="434">
        <v>0</v>
      </c>
      <c r="Z298" s="434">
        <v>0</v>
      </c>
      <c r="AA298" s="434">
        <f t="shared" si="274"/>
        <v>0</v>
      </c>
      <c r="AB298" s="434">
        <f t="shared" si="275"/>
        <v>0</v>
      </c>
      <c r="AC298" s="435">
        <f t="shared" si="276"/>
        <v>0</v>
      </c>
      <c r="AD298" s="434">
        <v>0</v>
      </c>
      <c r="AE298" s="434">
        <f t="shared" si="277"/>
        <v>0</v>
      </c>
      <c r="AF298" s="435">
        <f t="shared" si="278"/>
        <v>0</v>
      </c>
      <c r="AG298" s="14">
        <v>0</v>
      </c>
      <c r="AH298" s="905">
        <f t="shared" si="252"/>
        <v>0</v>
      </c>
      <c r="AI298" s="870">
        <v>0</v>
      </c>
      <c r="AJ298" s="433">
        <v>0</v>
      </c>
      <c r="AK298" s="433">
        <v>0</v>
      </c>
      <c r="AL298" s="433">
        <v>0</v>
      </c>
      <c r="AM298" s="433">
        <v>0</v>
      </c>
      <c r="AN298" s="433">
        <v>0</v>
      </c>
      <c r="AO298" s="535">
        <f t="shared" si="279"/>
        <v>0</v>
      </c>
      <c r="AP298" s="854">
        <f t="shared" si="282"/>
        <v>9180494</v>
      </c>
      <c r="AQ298" s="434">
        <f t="shared" si="283"/>
        <v>6810455</v>
      </c>
      <c r="AR298" s="434">
        <f t="shared" si="284"/>
        <v>0</v>
      </c>
      <c r="AS298" s="434">
        <f t="shared" si="285"/>
        <v>2301934</v>
      </c>
      <c r="AT298" s="434">
        <f t="shared" si="285"/>
        <v>68105</v>
      </c>
      <c r="AU298" s="512">
        <f t="shared" si="285"/>
        <v>0</v>
      </c>
      <c r="AV298" s="535">
        <f t="shared" si="286"/>
        <v>8.6363000000000003</v>
      </c>
      <c r="AW298" s="517">
        <f t="shared" si="280"/>
        <v>0</v>
      </c>
      <c r="AX298" s="432">
        <v>0</v>
      </c>
      <c r="AY298" s="432">
        <v>0</v>
      </c>
      <c r="AZ298" s="432">
        <v>0</v>
      </c>
      <c r="BA298" s="432">
        <v>0</v>
      </c>
      <c r="BB298" s="432">
        <v>0</v>
      </c>
      <c r="BC298" s="985">
        <v>0</v>
      </c>
    </row>
    <row r="299" spans="1:55" ht="14.1" customHeight="1" x14ac:dyDescent="0.2">
      <c r="A299" s="440">
        <v>69</v>
      </c>
      <c r="B299" s="452">
        <v>2302</v>
      </c>
      <c r="C299" s="453">
        <v>600080366</v>
      </c>
      <c r="D299" s="452">
        <v>70983127</v>
      </c>
      <c r="E299" s="451" t="s">
        <v>648</v>
      </c>
      <c r="F299" s="440">
        <v>3114</v>
      </c>
      <c r="G299" s="28" t="s">
        <v>277</v>
      </c>
      <c r="H299" s="436" t="s">
        <v>260</v>
      </c>
      <c r="I299" s="536">
        <v>2909296</v>
      </c>
      <c r="J299" s="14">
        <v>2158232</v>
      </c>
      <c r="K299" s="14">
        <v>0</v>
      </c>
      <c r="L299" s="14">
        <v>729482</v>
      </c>
      <c r="M299" s="14">
        <v>21582</v>
      </c>
      <c r="N299" s="14">
        <v>0</v>
      </c>
      <c r="O299" s="106">
        <v>4.9387999999999996</v>
      </c>
      <c r="P299" s="579">
        <f t="shared" si="272"/>
        <v>0</v>
      </c>
      <c r="Q299" s="434">
        <v>0</v>
      </c>
      <c r="R299" s="434">
        <v>0</v>
      </c>
      <c r="S299" s="434">
        <v>0</v>
      </c>
      <c r="T299" s="434">
        <v>0</v>
      </c>
      <c r="U299" s="434">
        <v>0</v>
      </c>
      <c r="V299" s="434">
        <v>0</v>
      </c>
      <c r="W299" s="434">
        <f t="shared" si="273"/>
        <v>0</v>
      </c>
      <c r="X299" s="434">
        <v>0</v>
      </c>
      <c r="Y299" s="434">
        <v>0</v>
      </c>
      <c r="Z299" s="434">
        <v>0</v>
      </c>
      <c r="AA299" s="434">
        <f t="shared" si="274"/>
        <v>0</v>
      </c>
      <c r="AB299" s="434">
        <f t="shared" si="275"/>
        <v>0</v>
      </c>
      <c r="AC299" s="435">
        <f t="shared" si="276"/>
        <v>0</v>
      </c>
      <c r="AD299" s="434">
        <v>0</v>
      </c>
      <c r="AE299" s="434">
        <f t="shared" si="277"/>
        <v>0</v>
      </c>
      <c r="AF299" s="435">
        <f t="shared" si="278"/>
        <v>0</v>
      </c>
      <c r="AG299" s="14">
        <v>0</v>
      </c>
      <c r="AH299" s="905">
        <f t="shared" si="252"/>
        <v>0</v>
      </c>
      <c r="AI299" s="870">
        <v>0</v>
      </c>
      <c r="AJ299" s="433">
        <v>0</v>
      </c>
      <c r="AK299" s="433">
        <v>0</v>
      </c>
      <c r="AL299" s="433">
        <v>0</v>
      </c>
      <c r="AM299" s="433">
        <v>0</v>
      </c>
      <c r="AN299" s="433">
        <v>0</v>
      </c>
      <c r="AO299" s="535">
        <f t="shared" si="279"/>
        <v>0</v>
      </c>
      <c r="AP299" s="854">
        <f t="shared" si="282"/>
        <v>2909296</v>
      </c>
      <c r="AQ299" s="434">
        <f t="shared" si="283"/>
        <v>2158232</v>
      </c>
      <c r="AR299" s="434">
        <f t="shared" si="284"/>
        <v>0</v>
      </c>
      <c r="AS299" s="434">
        <f t="shared" si="285"/>
        <v>729482</v>
      </c>
      <c r="AT299" s="434">
        <f t="shared" si="285"/>
        <v>21582</v>
      </c>
      <c r="AU299" s="512">
        <f t="shared" si="285"/>
        <v>0</v>
      </c>
      <c r="AV299" s="535">
        <f t="shared" si="286"/>
        <v>4.9387999999999996</v>
      </c>
      <c r="AW299" s="517">
        <f t="shared" si="280"/>
        <v>0</v>
      </c>
      <c r="AX299" s="432">
        <v>0</v>
      </c>
      <c r="AY299" s="432">
        <v>0</v>
      </c>
      <c r="AZ299" s="432">
        <v>0</v>
      </c>
      <c r="BA299" s="432">
        <v>0</v>
      </c>
      <c r="BB299" s="432">
        <v>0</v>
      </c>
      <c r="BC299" s="985">
        <v>0</v>
      </c>
    </row>
    <row r="300" spans="1:55" ht="14.1" customHeight="1" x14ac:dyDescent="0.2">
      <c r="A300" s="440">
        <v>69</v>
      </c>
      <c r="B300" s="452">
        <v>2302</v>
      </c>
      <c r="C300" s="453">
        <v>600080366</v>
      </c>
      <c r="D300" s="452">
        <v>70983127</v>
      </c>
      <c r="E300" s="451" t="s">
        <v>648</v>
      </c>
      <c r="F300" s="440">
        <v>3114</v>
      </c>
      <c r="G300" s="454" t="s">
        <v>276</v>
      </c>
      <c r="H300" s="436" t="s">
        <v>261</v>
      </c>
      <c r="I300" s="536">
        <v>1872325</v>
      </c>
      <c r="J300" s="432">
        <v>1388965</v>
      </c>
      <c r="K300" s="432">
        <v>0</v>
      </c>
      <c r="L300" s="14">
        <v>469470</v>
      </c>
      <c r="M300" s="14">
        <v>13890</v>
      </c>
      <c r="N300" s="14">
        <v>0</v>
      </c>
      <c r="O300" s="570">
        <v>3.5</v>
      </c>
      <c r="P300" s="579">
        <f t="shared" si="272"/>
        <v>0</v>
      </c>
      <c r="Q300" s="434">
        <v>0</v>
      </c>
      <c r="R300" s="434">
        <v>-462988</v>
      </c>
      <c r="S300" s="434">
        <v>0</v>
      </c>
      <c r="T300" s="434">
        <v>0</v>
      </c>
      <c r="U300" s="434">
        <v>0</v>
      </c>
      <c r="V300" s="434">
        <v>0</v>
      </c>
      <c r="W300" s="434">
        <f t="shared" si="273"/>
        <v>-462988</v>
      </c>
      <c r="X300" s="434">
        <v>0</v>
      </c>
      <c r="Y300" s="434">
        <v>0</v>
      </c>
      <c r="Z300" s="434">
        <v>0</v>
      </c>
      <c r="AA300" s="434">
        <f t="shared" si="274"/>
        <v>0</v>
      </c>
      <c r="AB300" s="434">
        <f t="shared" si="275"/>
        <v>-462988</v>
      </c>
      <c r="AC300" s="435">
        <f t="shared" si="276"/>
        <v>-156490</v>
      </c>
      <c r="AD300" s="434">
        <v>0</v>
      </c>
      <c r="AE300" s="434">
        <f t="shared" si="277"/>
        <v>-156490</v>
      </c>
      <c r="AF300" s="435">
        <f t="shared" si="278"/>
        <v>-4630</v>
      </c>
      <c r="AG300" s="14">
        <v>0</v>
      </c>
      <c r="AH300" s="905">
        <f t="shared" si="252"/>
        <v>-624108</v>
      </c>
      <c r="AI300" s="870">
        <v>0</v>
      </c>
      <c r="AJ300" s="433">
        <v>-1.17</v>
      </c>
      <c r="AK300" s="433">
        <v>0</v>
      </c>
      <c r="AL300" s="433">
        <v>0</v>
      </c>
      <c r="AM300" s="433">
        <v>0</v>
      </c>
      <c r="AN300" s="433">
        <v>0</v>
      </c>
      <c r="AO300" s="535">
        <f t="shared" si="279"/>
        <v>-1.17</v>
      </c>
      <c r="AP300" s="854">
        <f t="shared" si="282"/>
        <v>1248217</v>
      </c>
      <c r="AQ300" s="434">
        <f t="shared" si="283"/>
        <v>925977</v>
      </c>
      <c r="AR300" s="434">
        <f t="shared" si="284"/>
        <v>0</v>
      </c>
      <c r="AS300" s="434">
        <f t="shared" si="285"/>
        <v>312980</v>
      </c>
      <c r="AT300" s="434">
        <f t="shared" si="285"/>
        <v>9260</v>
      </c>
      <c r="AU300" s="512">
        <f t="shared" si="285"/>
        <v>0</v>
      </c>
      <c r="AV300" s="535">
        <f t="shared" si="286"/>
        <v>2.33</v>
      </c>
      <c r="AW300" s="517">
        <f t="shared" si="280"/>
        <v>0</v>
      </c>
      <c r="AX300" s="432">
        <v>0</v>
      </c>
      <c r="AY300" s="432">
        <v>0</v>
      </c>
      <c r="AZ300" s="432">
        <v>0</v>
      </c>
      <c r="BA300" s="432">
        <v>0</v>
      </c>
      <c r="BB300" s="432">
        <v>0</v>
      </c>
      <c r="BC300" s="985">
        <v>0</v>
      </c>
    </row>
    <row r="301" spans="1:55" ht="14.1" customHeight="1" x14ac:dyDescent="0.2">
      <c r="A301" s="440">
        <v>69</v>
      </c>
      <c r="B301" s="452">
        <v>2302</v>
      </c>
      <c r="C301" s="453">
        <v>600080366</v>
      </c>
      <c r="D301" s="452">
        <v>70983127</v>
      </c>
      <c r="E301" s="451" t="s">
        <v>648</v>
      </c>
      <c r="F301" s="440">
        <v>3143</v>
      </c>
      <c r="G301" s="454" t="s">
        <v>784</v>
      </c>
      <c r="H301" s="436" t="s">
        <v>260</v>
      </c>
      <c r="I301" s="536">
        <v>678195</v>
      </c>
      <c r="J301" s="14">
        <v>503112</v>
      </c>
      <c r="K301" s="14">
        <v>0</v>
      </c>
      <c r="L301" s="14">
        <v>170052</v>
      </c>
      <c r="M301" s="14">
        <v>5031</v>
      </c>
      <c r="N301" s="14">
        <v>0</v>
      </c>
      <c r="O301" s="106">
        <v>1</v>
      </c>
      <c r="P301" s="579">
        <f t="shared" si="272"/>
        <v>0</v>
      </c>
      <c r="Q301" s="434">
        <v>0</v>
      </c>
      <c r="R301" s="434">
        <v>0</v>
      </c>
      <c r="S301" s="434">
        <v>0</v>
      </c>
      <c r="T301" s="434">
        <v>0</v>
      </c>
      <c r="U301" s="434">
        <v>0</v>
      </c>
      <c r="V301" s="434">
        <v>0</v>
      </c>
      <c r="W301" s="434">
        <f t="shared" si="273"/>
        <v>0</v>
      </c>
      <c r="X301" s="434">
        <v>0</v>
      </c>
      <c r="Y301" s="434">
        <v>0</v>
      </c>
      <c r="Z301" s="434">
        <v>0</v>
      </c>
      <c r="AA301" s="434">
        <f t="shared" si="274"/>
        <v>0</v>
      </c>
      <c r="AB301" s="434">
        <f t="shared" si="275"/>
        <v>0</v>
      </c>
      <c r="AC301" s="435">
        <f t="shared" si="276"/>
        <v>0</v>
      </c>
      <c r="AD301" s="434">
        <v>0</v>
      </c>
      <c r="AE301" s="434">
        <f t="shared" si="277"/>
        <v>0</v>
      </c>
      <c r="AF301" s="435">
        <f t="shared" si="278"/>
        <v>0</v>
      </c>
      <c r="AG301" s="14">
        <v>0</v>
      </c>
      <c r="AH301" s="905">
        <f t="shared" si="252"/>
        <v>0</v>
      </c>
      <c r="AI301" s="870">
        <v>0</v>
      </c>
      <c r="AJ301" s="433">
        <v>0</v>
      </c>
      <c r="AK301" s="433">
        <v>0</v>
      </c>
      <c r="AL301" s="433">
        <v>0</v>
      </c>
      <c r="AM301" s="433">
        <v>0</v>
      </c>
      <c r="AN301" s="433">
        <v>0</v>
      </c>
      <c r="AO301" s="535">
        <f t="shared" si="279"/>
        <v>0</v>
      </c>
      <c r="AP301" s="854">
        <f t="shared" si="282"/>
        <v>678195</v>
      </c>
      <c r="AQ301" s="434">
        <f t="shared" si="283"/>
        <v>503112</v>
      </c>
      <c r="AR301" s="434">
        <f t="shared" si="284"/>
        <v>0</v>
      </c>
      <c r="AS301" s="434">
        <f t="shared" si="285"/>
        <v>170052</v>
      </c>
      <c r="AT301" s="434">
        <f t="shared" si="285"/>
        <v>5031</v>
      </c>
      <c r="AU301" s="512">
        <f t="shared" si="285"/>
        <v>0</v>
      </c>
      <c r="AV301" s="535">
        <f t="shared" si="286"/>
        <v>1</v>
      </c>
      <c r="AW301" s="517">
        <f t="shared" si="280"/>
        <v>0</v>
      </c>
      <c r="AX301" s="432">
        <v>0</v>
      </c>
      <c r="AY301" s="432">
        <v>0</v>
      </c>
      <c r="AZ301" s="432">
        <v>0</v>
      </c>
      <c r="BA301" s="432">
        <v>0</v>
      </c>
      <c r="BB301" s="432">
        <v>0</v>
      </c>
      <c r="BC301" s="985">
        <v>0</v>
      </c>
    </row>
    <row r="302" spans="1:55" ht="14.1" customHeight="1" x14ac:dyDescent="0.2">
      <c r="A302" s="450">
        <v>69</v>
      </c>
      <c r="B302" s="448">
        <v>2302</v>
      </c>
      <c r="C302" s="449">
        <v>600080366</v>
      </c>
      <c r="D302" s="448">
        <v>70983127</v>
      </c>
      <c r="E302" s="446" t="s">
        <v>649</v>
      </c>
      <c r="F302" s="450"/>
      <c r="G302" s="446"/>
      <c r="H302" s="445"/>
      <c r="I302" s="537">
        <v>20045930</v>
      </c>
      <c r="J302" s="444">
        <v>14870868</v>
      </c>
      <c r="K302" s="444">
        <v>0</v>
      </c>
      <c r="L302" s="444">
        <v>5026353</v>
      </c>
      <c r="M302" s="444">
        <v>148709</v>
      </c>
      <c r="N302" s="444">
        <v>0</v>
      </c>
      <c r="O302" s="642">
        <v>25.075099999999999</v>
      </c>
      <c r="P302" s="537">
        <f t="shared" ref="P302:BC302" si="287">SUM(P296:P301)</f>
        <v>0</v>
      </c>
      <c r="Q302" s="443">
        <f t="shared" si="287"/>
        <v>0</v>
      </c>
      <c r="R302" s="443">
        <f t="shared" si="287"/>
        <v>-462988</v>
      </c>
      <c r="S302" s="443">
        <f t="shared" si="287"/>
        <v>0</v>
      </c>
      <c r="T302" s="443">
        <f t="shared" si="287"/>
        <v>0</v>
      </c>
      <c r="U302" s="443">
        <f t="shared" si="287"/>
        <v>0</v>
      </c>
      <c r="V302" s="443">
        <f t="shared" si="287"/>
        <v>0</v>
      </c>
      <c r="W302" s="443">
        <f t="shared" si="287"/>
        <v>-462988</v>
      </c>
      <c r="X302" s="443">
        <f t="shared" si="287"/>
        <v>0</v>
      </c>
      <c r="Y302" s="443">
        <f t="shared" si="287"/>
        <v>0</v>
      </c>
      <c r="Z302" s="443">
        <f t="shared" si="287"/>
        <v>0</v>
      </c>
      <c r="AA302" s="443">
        <f t="shared" si="287"/>
        <v>0</v>
      </c>
      <c r="AB302" s="443">
        <f t="shared" si="287"/>
        <v>-462988</v>
      </c>
      <c r="AC302" s="443">
        <f t="shared" si="287"/>
        <v>-156490</v>
      </c>
      <c r="AD302" s="443">
        <f t="shared" si="287"/>
        <v>0</v>
      </c>
      <c r="AE302" s="443">
        <f t="shared" si="287"/>
        <v>-156490</v>
      </c>
      <c r="AF302" s="443">
        <f t="shared" si="287"/>
        <v>-4630</v>
      </c>
      <c r="AG302" s="443">
        <f t="shared" si="287"/>
        <v>0</v>
      </c>
      <c r="AH302" s="948">
        <f t="shared" si="287"/>
        <v>-624108</v>
      </c>
      <c r="AI302" s="944">
        <f t="shared" si="287"/>
        <v>0</v>
      </c>
      <c r="AJ302" s="695">
        <f t="shared" si="287"/>
        <v>-1.17</v>
      </c>
      <c r="AK302" s="695">
        <f t="shared" si="287"/>
        <v>0</v>
      </c>
      <c r="AL302" s="695">
        <f t="shared" si="287"/>
        <v>0</v>
      </c>
      <c r="AM302" s="695">
        <f t="shared" si="287"/>
        <v>0</v>
      </c>
      <c r="AN302" s="695">
        <f t="shared" si="287"/>
        <v>0</v>
      </c>
      <c r="AO302" s="538">
        <f t="shared" si="287"/>
        <v>-1.17</v>
      </c>
      <c r="AP302" s="444">
        <f t="shared" si="287"/>
        <v>19421822</v>
      </c>
      <c r="AQ302" s="443">
        <f t="shared" si="287"/>
        <v>14407880</v>
      </c>
      <c r="AR302" s="490">
        <f t="shared" si="287"/>
        <v>0</v>
      </c>
      <c r="AS302" s="443">
        <f t="shared" si="287"/>
        <v>4869863</v>
      </c>
      <c r="AT302" s="443">
        <f t="shared" si="287"/>
        <v>144079</v>
      </c>
      <c r="AU302" s="443">
        <f t="shared" si="287"/>
        <v>0</v>
      </c>
      <c r="AV302" s="538">
        <f t="shared" si="287"/>
        <v>23.905099999999997</v>
      </c>
      <c r="AW302" s="794">
        <f t="shared" si="287"/>
        <v>0</v>
      </c>
      <c r="AX302" s="791">
        <f t="shared" si="287"/>
        <v>0</v>
      </c>
      <c r="AY302" s="791">
        <f t="shared" si="287"/>
        <v>0</v>
      </c>
      <c r="AZ302" s="791">
        <f t="shared" si="287"/>
        <v>0</v>
      </c>
      <c r="BA302" s="791">
        <f t="shared" si="287"/>
        <v>0</v>
      </c>
      <c r="BB302" s="791">
        <f t="shared" si="287"/>
        <v>0</v>
      </c>
      <c r="BC302" s="788">
        <f t="shared" si="287"/>
        <v>0</v>
      </c>
    </row>
    <row r="303" spans="1:55" ht="14.1" customHeight="1" x14ac:dyDescent="0.2">
      <c r="A303" s="440">
        <v>70</v>
      </c>
      <c r="B303" s="452">
        <v>2454</v>
      </c>
      <c r="C303" s="453">
        <v>600079759</v>
      </c>
      <c r="D303" s="452">
        <v>70983119</v>
      </c>
      <c r="E303" s="451" t="s">
        <v>650</v>
      </c>
      <c r="F303" s="440">
        <v>3117</v>
      </c>
      <c r="G303" s="451" t="s">
        <v>278</v>
      </c>
      <c r="H303" s="436" t="s">
        <v>260</v>
      </c>
      <c r="I303" s="536">
        <v>7211388</v>
      </c>
      <c r="J303" s="14">
        <v>5300065</v>
      </c>
      <c r="K303" s="14">
        <v>50000</v>
      </c>
      <c r="L303" s="14">
        <v>1808322</v>
      </c>
      <c r="M303" s="14">
        <v>53001</v>
      </c>
      <c r="N303" s="14">
        <v>0</v>
      </c>
      <c r="O303" s="106">
        <v>7.7325999999999997</v>
      </c>
      <c r="P303" s="579">
        <f t="shared" si="272"/>
        <v>30000</v>
      </c>
      <c r="Q303" s="434">
        <v>0</v>
      </c>
      <c r="R303" s="434">
        <v>0</v>
      </c>
      <c r="S303" s="434">
        <v>0</v>
      </c>
      <c r="T303" s="434">
        <v>0</v>
      </c>
      <c r="U303" s="434">
        <v>0</v>
      </c>
      <c r="V303" s="434">
        <v>0</v>
      </c>
      <c r="W303" s="434">
        <f t="shared" si="273"/>
        <v>30000</v>
      </c>
      <c r="X303" s="434">
        <v>-30000</v>
      </c>
      <c r="Y303" s="434">
        <v>0</v>
      </c>
      <c r="Z303" s="434">
        <v>0</v>
      </c>
      <c r="AA303" s="434">
        <f t="shared" si="274"/>
        <v>-30000</v>
      </c>
      <c r="AB303" s="434">
        <f t="shared" si="275"/>
        <v>0</v>
      </c>
      <c r="AC303" s="435">
        <f t="shared" si="276"/>
        <v>0</v>
      </c>
      <c r="AD303" s="434">
        <v>0</v>
      </c>
      <c r="AE303" s="434">
        <f t="shared" si="277"/>
        <v>0</v>
      </c>
      <c r="AF303" s="435">
        <f t="shared" si="278"/>
        <v>300</v>
      </c>
      <c r="AG303" s="14">
        <v>0</v>
      </c>
      <c r="AH303" s="905">
        <f t="shared" si="252"/>
        <v>300</v>
      </c>
      <c r="AI303" s="870">
        <v>0.01</v>
      </c>
      <c r="AJ303" s="433">
        <v>0</v>
      </c>
      <c r="AK303" s="433">
        <v>0</v>
      </c>
      <c r="AL303" s="433">
        <v>0</v>
      </c>
      <c r="AM303" s="433">
        <v>0</v>
      </c>
      <c r="AN303" s="433">
        <v>0</v>
      </c>
      <c r="AO303" s="535">
        <f t="shared" si="279"/>
        <v>0.01</v>
      </c>
      <c r="AP303" s="854">
        <f>I303+AH303</f>
        <v>7211688</v>
      </c>
      <c r="AQ303" s="434">
        <f>J303+W303</f>
        <v>5330065</v>
      </c>
      <c r="AR303" s="434">
        <f t="shared" ref="AR303:AR306" si="288">K303+AA303</f>
        <v>20000</v>
      </c>
      <c r="AS303" s="434">
        <f>L303+AE303</f>
        <v>1808322</v>
      </c>
      <c r="AT303" s="434">
        <f t="shared" ref="AT303:AU306" si="289">M303+AF303</f>
        <v>53301</v>
      </c>
      <c r="AU303" s="512">
        <f t="shared" si="289"/>
        <v>0</v>
      </c>
      <c r="AV303" s="535">
        <f>O303+AO303</f>
        <v>7.7425999999999995</v>
      </c>
      <c r="AW303" s="517">
        <f t="shared" si="280"/>
        <v>0</v>
      </c>
      <c r="AX303" s="432">
        <v>0</v>
      </c>
      <c r="AY303" s="432">
        <v>0</v>
      </c>
      <c r="AZ303" s="432">
        <v>0</v>
      </c>
      <c r="BA303" s="432">
        <v>0</v>
      </c>
      <c r="BB303" s="432">
        <v>0</v>
      </c>
      <c r="BC303" s="985">
        <v>0</v>
      </c>
    </row>
    <row r="304" spans="1:55" ht="14.1" customHeight="1" x14ac:dyDescent="0.2">
      <c r="A304" s="440">
        <v>70</v>
      </c>
      <c r="B304" s="452">
        <v>2454</v>
      </c>
      <c r="C304" s="453">
        <v>600079759</v>
      </c>
      <c r="D304" s="452">
        <v>70983119</v>
      </c>
      <c r="E304" s="451" t="s">
        <v>854</v>
      </c>
      <c r="F304" s="440">
        <v>3117</v>
      </c>
      <c r="G304" s="45" t="s">
        <v>828</v>
      </c>
      <c r="H304" s="55" t="s">
        <v>260</v>
      </c>
      <c r="I304" s="536">
        <v>0</v>
      </c>
      <c r="J304" s="432">
        <v>0</v>
      </c>
      <c r="K304" s="432">
        <v>0</v>
      </c>
      <c r="L304" s="14">
        <v>0</v>
      </c>
      <c r="M304" s="14">
        <v>0</v>
      </c>
      <c r="N304" s="14">
        <v>0</v>
      </c>
      <c r="O304" s="570">
        <v>0</v>
      </c>
      <c r="P304" s="579">
        <f t="shared" si="272"/>
        <v>0</v>
      </c>
      <c r="Q304" s="434">
        <v>0</v>
      </c>
      <c r="R304" s="434">
        <v>0</v>
      </c>
      <c r="S304" s="434">
        <v>0</v>
      </c>
      <c r="T304" s="434">
        <v>0</v>
      </c>
      <c r="U304" s="434">
        <v>78557</v>
      </c>
      <c r="V304" s="434">
        <v>0</v>
      </c>
      <c r="W304" s="434">
        <f t="shared" si="273"/>
        <v>78557</v>
      </c>
      <c r="X304" s="434">
        <v>0</v>
      </c>
      <c r="Y304" s="434">
        <v>0</v>
      </c>
      <c r="Z304" s="434">
        <v>0</v>
      </c>
      <c r="AA304" s="434">
        <f t="shared" si="274"/>
        <v>0</v>
      </c>
      <c r="AB304" s="434">
        <f t="shared" si="275"/>
        <v>78557</v>
      </c>
      <c r="AC304" s="435">
        <f t="shared" si="276"/>
        <v>26552</v>
      </c>
      <c r="AD304" s="434">
        <v>0</v>
      </c>
      <c r="AE304" s="434">
        <f t="shared" si="277"/>
        <v>26552</v>
      </c>
      <c r="AF304" s="435">
        <f t="shared" si="278"/>
        <v>786</v>
      </c>
      <c r="AG304" s="14">
        <v>0</v>
      </c>
      <c r="AH304" s="905">
        <f t="shared" si="252"/>
        <v>105895</v>
      </c>
      <c r="AI304" s="870">
        <v>0</v>
      </c>
      <c r="AJ304" s="433">
        <v>0</v>
      </c>
      <c r="AK304" s="433">
        <v>0</v>
      </c>
      <c r="AL304" s="433">
        <v>0</v>
      </c>
      <c r="AM304" s="433">
        <v>0.19</v>
      </c>
      <c r="AN304" s="433">
        <v>0</v>
      </c>
      <c r="AO304" s="535">
        <f t="shared" si="279"/>
        <v>0.19</v>
      </c>
      <c r="AP304" s="854">
        <f>I304+AH304</f>
        <v>105895</v>
      </c>
      <c r="AQ304" s="434">
        <f>J304+W304</f>
        <v>78557</v>
      </c>
      <c r="AR304" s="434">
        <f t="shared" si="288"/>
        <v>0</v>
      </c>
      <c r="AS304" s="434">
        <f t="shared" ref="AS304" si="290">L304+AE304</f>
        <v>26552</v>
      </c>
      <c r="AT304" s="434">
        <f t="shared" si="289"/>
        <v>786</v>
      </c>
      <c r="AU304" s="512">
        <f t="shared" si="289"/>
        <v>0</v>
      </c>
      <c r="AV304" s="535">
        <f>O304+AO304</f>
        <v>0.19</v>
      </c>
      <c r="AW304" s="517">
        <f t="shared" si="280"/>
        <v>0</v>
      </c>
      <c r="AX304" s="432">
        <v>0</v>
      </c>
      <c r="AY304" s="432">
        <v>0</v>
      </c>
      <c r="AZ304" s="432">
        <v>0</v>
      </c>
      <c r="BA304" s="432">
        <v>0</v>
      </c>
      <c r="BB304" s="432">
        <v>0</v>
      </c>
      <c r="BC304" s="985">
        <v>0</v>
      </c>
    </row>
    <row r="305" spans="1:55" ht="14.1" customHeight="1" x14ac:dyDescent="0.2">
      <c r="A305" s="440">
        <v>70</v>
      </c>
      <c r="B305" s="452">
        <v>2454</v>
      </c>
      <c r="C305" s="453">
        <v>600079759</v>
      </c>
      <c r="D305" s="452">
        <v>70983119</v>
      </c>
      <c r="E305" s="451" t="s">
        <v>650</v>
      </c>
      <c r="F305" s="440">
        <v>3117</v>
      </c>
      <c r="G305" s="454" t="s">
        <v>276</v>
      </c>
      <c r="H305" s="436" t="s">
        <v>261</v>
      </c>
      <c r="I305" s="536">
        <v>2392724</v>
      </c>
      <c r="J305" s="432">
        <v>1775018</v>
      </c>
      <c r="K305" s="432">
        <v>0</v>
      </c>
      <c r="L305" s="14">
        <v>599956</v>
      </c>
      <c r="M305" s="14">
        <v>17750</v>
      </c>
      <c r="N305" s="14">
        <v>0</v>
      </c>
      <c r="O305" s="570">
        <v>4.37</v>
      </c>
      <c r="P305" s="579">
        <f t="shared" si="272"/>
        <v>0</v>
      </c>
      <c r="Q305" s="434">
        <v>0</v>
      </c>
      <c r="R305" s="434">
        <v>35489</v>
      </c>
      <c r="S305" s="434">
        <v>0</v>
      </c>
      <c r="T305" s="434">
        <v>0</v>
      </c>
      <c r="U305" s="434">
        <v>0</v>
      </c>
      <c r="V305" s="434">
        <v>0</v>
      </c>
      <c r="W305" s="434">
        <f t="shared" si="273"/>
        <v>35489</v>
      </c>
      <c r="X305" s="434">
        <v>0</v>
      </c>
      <c r="Y305" s="434">
        <v>0</v>
      </c>
      <c r="Z305" s="434">
        <v>0</v>
      </c>
      <c r="AA305" s="434">
        <f t="shared" si="274"/>
        <v>0</v>
      </c>
      <c r="AB305" s="434">
        <f t="shared" si="275"/>
        <v>35489</v>
      </c>
      <c r="AC305" s="435">
        <f t="shared" si="276"/>
        <v>11995</v>
      </c>
      <c r="AD305" s="434">
        <v>0</v>
      </c>
      <c r="AE305" s="434">
        <f t="shared" si="277"/>
        <v>11995</v>
      </c>
      <c r="AF305" s="435">
        <f t="shared" si="278"/>
        <v>355</v>
      </c>
      <c r="AG305" s="14">
        <v>0</v>
      </c>
      <c r="AH305" s="905">
        <f t="shared" si="252"/>
        <v>47839</v>
      </c>
      <c r="AI305" s="870">
        <v>0</v>
      </c>
      <c r="AJ305" s="433">
        <v>-0.02</v>
      </c>
      <c r="AK305" s="433">
        <v>0</v>
      </c>
      <c r="AL305" s="433">
        <v>0</v>
      </c>
      <c r="AM305" s="433">
        <v>0</v>
      </c>
      <c r="AN305" s="433">
        <v>0</v>
      </c>
      <c r="AO305" s="535">
        <f t="shared" si="279"/>
        <v>-0.02</v>
      </c>
      <c r="AP305" s="854">
        <f>I305+AH305</f>
        <v>2440563</v>
      </c>
      <c r="AQ305" s="434">
        <f>J305+W305</f>
        <v>1810507</v>
      </c>
      <c r="AR305" s="434">
        <f t="shared" si="288"/>
        <v>0</v>
      </c>
      <c r="AS305" s="434">
        <f>L305+AE305</f>
        <v>611951</v>
      </c>
      <c r="AT305" s="434">
        <f t="shared" si="289"/>
        <v>18105</v>
      </c>
      <c r="AU305" s="512">
        <f t="shared" si="289"/>
        <v>0</v>
      </c>
      <c r="AV305" s="535">
        <f>O305+AO305</f>
        <v>4.3500000000000005</v>
      </c>
      <c r="AW305" s="517">
        <f t="shared" si="280"/>
        <v>0</v>
      </c>
      <c r="AX305" s="432">
        <v>0</v>
      </c>
      <c r="AY305" s="432">
        <v>0</v>
      </c>
      <c r="AZ305" s="432">
        <v>0</v>
      </c>
      <c r="BA305" s="432">
        <v>0</v>
      </c>
      <c r="BB305" s="432">
        <v>0</v>
      </c>
      <c r="BC305" s="985">
        <v>0</v>
      </c>
    </row>
    <row r="306" spans="1:55" ht="14.1" customHeight="1" x14ac:dyDescent="0.2">
      <c r="A306" s="440">
        <v>70</v>
      </c>
      <c r="B306" s="452">
        <v>2454</v>
      </c>
      <c r="C306" s="453">
        <v>600079759</v>
      </c>
      <c r="D306" s="452">
        <v>70983119</v>
      </c>
      <c r="E306" s="451" t="s">
        <v>650</v>
      </c>
      <c r="F306" s="440">
        <v>3143</v>
      </c>
      <c r="G306" s="454" t="s">
        <v>785</v>
      </c>
      <c r="H306" s="436" t="s">
        <v>260</v>
      </c>
      <c r="I306" s="536">
        <v>1091920</v>
      </c>
      <c r="J306" s="14">
        <v>810030</v>
      </c>
      <c r="K306" s="14">
        <v>0</v>
      </c>
      <c r="L306" s="14">
        <v>273790</v>
      </c>
      <c r="M306" s="14">
        <v>8100</v>
      </c>
      <c r="N306" s="14">
        <v>0</v>
      </c>
      <c r="O306" s="106">
        <v>1.5570999999999999</v>
      </c>
      <c r="P306" s="579">
        <f t="shared" si="272"/>
        <v>0</v>
      </c>
      <c r="Q306" s="434">
        <v>0</v>
      </c>
      <c r="R306" s="434">
        <v>0</v>
      </c>
      <c r="S306" s="434">
        <v>0</v>
      </c>
      <c r="T306" s="434">
        <v>0</v>
      </c>
      <c r="U306" s="434">
        <v>0</v>
      </c>
      <c r="V306" s="434">
        <v>0</v>
      </c>
      <c r="W306" s="434">
        <f t="shared" si="273"/>
        <v>0</v>
      </c>
      <c r="X306" s="434">
        <v>0</v>
      </c>
      <c r="Y306" s="434">
        <v>0</v>
      </c>
      <c r="Z306" s="434">
        <v>0</v>
      </c>
      <c r="AA306" s="434">
        <f t="shared" si="274"/>
        <v>0</v>
      </c>
      <c r="AB306" s="434">
        <f t="shared" si="275"/>
        <v>0</v>
      </c>
      <c r="AC306" s="435">
        <f t="shared" si="276"/>
        <v>0</v>
      </c>
      <c r="AD306" s="434">
        <v>0</v>
      </c>
      <c r="AE306" s="434">
        <f t="shared" si="277"/>
        <v>0</v>
      </c>
      <c r="AF306" s="435">
        <f t="shared" si="278"/>
        <v>0</v>
      </c>
      <c r="AG306" s="14">
        <v>0</v>
      </c>
      <c r="AH306" s="905">
        <f t="shared" si="252"/>
        <v>0</v>
      </c>
      <c r="AI306" s="870">
        <v>0</v>
      </c>
      <c r="AJ306" s="433">
        <v>0</v>
      </c>
      <c r="AK306" s="433">
        <v>0</v>
      </c>
      <c r="AL306" s="433">
        <v>0</v>
      </c>
      <c r="AM306" s="433">
        <v>0</v>
      </c>
      <c r="AN306" s="433">
        <v>0</v>
      </c>
      <c r="AO306" s="535">
        <f t="shared" si="279"/>
        <v>0</v>
      </c>
      <c r="AP306" s="854">
        <f>I306+AH306</f>
        <v>1091920</v>
      </c>
      <c r="AQ306" s="434">
        <f>J306+W306</f>
        <v>810030</v>
      </c>
      <c r="AR306" s="434">
        <f t="shared" si="288"/>
        <v>0</v>
      </c>
      <c r="AS306" s="434">
        <f>L306+AE306</f>
        <v>273790</v>
      </c>
      <c r="AT306" s="434">
        <f t="shared" si="289"/>
        <v>8100</v>
      </c>
      <c r="AU306" s="512">
        <f t="shared" si="289"/>
        <v>0</v>
      </c>
      <c r="AV306" s="535">
        <f>O306+AO306</f>
        <v>1.5570999999999999</v>
      </c>
      <c r="AW306" s="517">
        <f t="shared" si="280"/>
        <v>0</v>
      </c>
      <c r="AX306" s="432">
        <v>0</v>
      </c>
      <c r="AY306" s="432">
        <v>0</v>
      </c>
      <c r="AZ306" s="432">
        <v>0</v>
      </c>
      <c r="BA306" s="432">
        <v>0</v>
      </c>
      <c r="BB306" s="432">
        <v>0</v>
      </c>
      <c r="BC306" s="985">
        <v>0</v>
      </c>
    </row>
    <row r="307" spans="1:55" ht="14.1" customHeight="1" x14ac:dyDescent="0.2">
      <c r="A307" s="450">
        <v>70</v>
      </c>
      <c r="B307" s="448">
        <v>2454</v>
      </c>
      <c r="C307" s="449">
        <v>600079759</v>
      </c>
      <c r="D307" s="448">
        <v>70983119</v>
      </c>
      <c r="E307" s="446" t="s">
        <v>651</v>
      </c>
      <c r="F307" s="450"/>
      <c r="G307" s="446"/>
      <c r="H307" s="445"/>
      <c r="I307" s="537">
        <v>10696032</v>
      </c>
      <c r="J307" s="444">
        <v>7885113</v>
      </c>
      <c r="K307" s="444">
        <v>50000</v>
      </c>
      <c r="L307" s="444">
        <v>2682068</v>
      </c>
      <c r="M307" s="444">
        <v>78851</v>
      </c>
      <c r="N307" s="444">
        <v>0</v>
      </c>
      <c r="O307" s="642">
        <v>13.659699999999999</v>
      </c>
      <c r="P307" s="537">
        <f t="shared" ref="P307:BC307" si="291">SUM(P303:P306)</f>
        <v>30000</v>
      </c>
      <c r="Q307" s="443">
        <f t="shared" si="291"/>
        <v>0</v>
      </c>
      <c r="R307" s="443">
        <f t="shared" si="291"/>
        <v>35489</v>
      </c>
      <c r="S307" s="443">
        <f t="shared" si="291"/>
        <v>0</v>
      </c>
      <c r="T307" s="443">
        <f t="shared" si="291"/>
        <v>0</v>
      </c>
      <c r="U307" s="443">
        <f t="shared" si="291"/>
        <v>78557</v>
      </c>
      <c r="V307" s="443">
        <f t="shared" si="291"/>
        <v>0</v>
      </c>
      <c r="W307" s="443">
        <f t="shared" si="291"/>
        <v>144046</v>
      </c>
      <c r="X307" s="443">
        <f t="shared" si="291"/>
        <v>-30000</v>
      </c>
      <c r="Y307" s="443">
        <f t="shared" si="291"/>
        <v>0</v>
      </c>
      <c r="Z307" s="443">
        <f t="shared" si="291"/>
        <v>0</v>
      </c>
      <c r="AA307" s="443">
        <f t="shared" si="291"/>
        <v>-30000</v>
      </c>
      <c r="AB307" s="443">
        <f t="shared" si="291"/>
        <v>114046</v>
      </c>
      <c r="AC307" s="443">
        <f t="shared" si="291"/>
        <v>38547</v>
      </c>
      <c r="AD307" s="443">
        <f t="shared" si="291"/>
        <v>0</v>
      </c>
      <c r="AE307" s="443">
        <f t="shared" si="291"/>
        <v>38547</v>
      </c>
      <c r="AF307" s="443">
        <f t="shared" si="291"/>
        <v>1441</v>
      </c>
      <c r="AG307" s="443">
        <f t="shared" si="291"/>
        <v>0</v>
      </c>
      <c r="AH307" s="948">
        <f t="shared" si="291"/>
        <v>154034</v>
      </c>
      <c r="AI307" s="944">
        <f t="shared" si="291"/>
        <v>0.01</v>
      </c>
      <c r="AJ307" s="695">
        <f t="shared" si="291"/>
        <v>-0.02</v>
      </c>
      <c r="AK307" s="695">
        <f t="shared" si="291"/>
        <v>0</v>
      </c>
      <c r="AL307" s="695">
        <f t="shared" si="291"/>
        <v>0</v>
      </c>
      <c r="AM307" s="695">
        <f t="shared" si="291"/>
        <v>0.19</v>
      </c>
      <c r="AN307" s="695">
        <f t="shared" si="291"/>
        <v>0</v>
      </c>
      <c r="AO307" s="538">
        <f t="shared" si="291"/>
        <v>0.18000000000000002</v>
      </c>
      <c r="AP307" s="444">
        <f t="shared" si="291"/>
        <v>10850066</v>
      </c>
      <c r="AQ307" s="443">
        <f t="shared" si="291"/>
        <v>8029159</v>
      </c>
      <c r="AR307" s="490">
        <f t="shared" si="291"/>
        <v>20000</v>
      </c>
      <c r="AS307" s="443">
        <f t="shared" si="291"/>
        <v>2720615</v>
      </c>
      <c r="AT307" s="443">
        <f t="shared" si="291"/>
        <v>80292</v>
      </c>
      <c r="AU307" s="443">
        <f t="shared" si="291"/>
        <v>0</v>
      </c>
      <c r="AV307" s="538">
        <f t="shared" si="291"/>
        <v>13.839700000000001</v>
      </c>
      <c r="AW307" s="794">
        <f t="shared" si="291"/>
        <v>0</v>
      </c>
      <c r="AX307" s="791">
        <f t="shared" si="291"/>
        <v>0</v>
      </c>
      <c r="AY307" s="791">
        <f t="shared" si="291"/>
        <v>0</v>
      </c>
      <c r="AZ307" s="791">
        <f t="shared" si="291"/>
        <v>0</v>
      </c>
      <c r="BA307" s="791">
        <f t="shared" si="291"/>
        <v>0</v>
      </c>
      <c r="BB307" s="791">
        <f t="shared" si="291"/>
        <v>0</v>
      </c>
      <c r="BC307" s="788">
        <f t="shared" si="291"/>
        <v>0</v>
      </c>
    </row>
    <row r="308" spans="1:55" ht="14.1" customHeight="1" x14ac:dyDescent="0.2">
      <c r="A308" s="440">
        <v>71</v>
      </c>
      <c r="B308" s="452">
        <v>2492</v>
      </c>
      <c r="C308" s="453">
        <v>600079767</v>
      </c>
      <c r="D308" s="452">
        <v>70983011</v>
      </c>
      <c r="E308" s="451" t="s">
        <v>732</v>
      </c>
      <c r="F308" s="440">
        <v>3113</v>
      </c>
      <c r="G308" s="451" t="s">
        <v>278</v>
      </c>
      <c r="H308" s="436" t="s">
        <v>260</v>
      </c>
      <c r="I308" s="536">
        <v>25208922</v>
      </c>
      <c r="J308" s="14">
        <v>18700980</v>
      </c>
      <c r="K308" s="14">
        <v>0</v>
      </c>
      <c r="L308" s="14">
        <v>6320932</v>
      </c>
      <c r="M308" s="14">
        <v>187010</v>
      </c>
      <c r="N308" s="14">
        <v>0</v>
      </c>
      <c r="O308" s="106">
        <v>26.7319</v>
      </c>
      <c r="P308" s="579">
        <f t="shared" si="272"/>
        <v>0</v>
      </c>
      <c r="Q308" s="434">
        <v>0</v>
      </c>
      <c r="R308" s="434">
        <v>0</v>
      </c>
      <c r="S308" s="434">
        <v>0</v>
      </c>
      <c r="T308" s="434">
        <v>0</v>
      </c>
      <c r="U308" s="434">
        <v>0</v>
      </c>
      <c r="V308" s="434">
        <v>0</v>
      </c>
      <c r="W308" s="434">
        <f t="shared" si="273"/>
        <v>0</v>
      </c>
      <c r="X308" s="434">
        <v>0</v>
      </c>
      <c r="Y308" s="434">
        <v>0</v>
      </c>
      <c r="Z308" s="434">
        <v>0</v>
      </c>
      <c r="AA308" s="434">
        <f t="shared" si="274"/>
        <v>0</v>
      </c>
      <c r="AB308" s="434">
        <f t="shared" si="275"/>
        <v>0</v>
      </c>
      <c r="AC308" s="435">
        <f t="shared" si="276"/>
        <v>0</v>
      </c>
      <c r="AD308" s="434">
        <v>0</v>
      </c>
      <c r="AE308" s="434">
        <f t="shared" si="277"/>
        <v>0</v>
      </c>
      <c r="AF308" s="435">
        <f t="shared" si="278"/>
        <v>0</v>
      </c>
      <c r="AG308" s="14">
        <v>0</v>
      </c>
      <c r="AH308" s="905">
        <f t="shared" si="252"/>
        <v>0</v>
      </c>
      <c r="AI308" s="870">
        <v>0</v>
      </c>
      <c r="AJ308" s="433">
        <v>0</v>
      </c>
      <c r="AK308" s="433">
        <v>0</v>
      </c>
      <c r="AL308" s="433">
        <v>0</v>
      </c>
      <c r="AM308" s="433">
        <v>0</v>
      </c>
      <c r="AN308" s="433">
        <v>0</v>
      </c>
      <c r="AO308" s="535">
        <f t="shared" si="279"/>
        <v>0</v>
      </c>
      <c r="AP308" s="854">
        <f t="shared" ref="AP308:AP313" si="292">I308+AH308</f>
        <v>25208922</v>
      </c>
      <c r="AQ308" s="434">
        <f t="shared" ref="AQ308:AQ313" si="293">J308+W308</f>
        <v>18700980</v>
      </c>
      <c r="AR308" s="434">
        <f t="shared" ref="AR308:AR313" si="294">K308+AA308</f>
        <v>0</v>
      </c>
      <c r="AS308" s="434">
        <f>L308+AE308</f>
        <v>6320932</v>
      </c>
      <c r="AT308" s="434">
        <f t="shared" ref="AT308:AU313" si="295">M308+AF308</f>
        <v>187010</v>
      </c>
      <c r="AU308" s="512">
        <f t="shared" si="295"/>
        <v>0</v>
      </c>
      <c r="AV308" s="535">
        <f t="shared" ref="AV308:AV313" si="296">O308+AO308</f>
        <v>26.7319</v>
      </c>
      <c r="AW308" s="517">
        <f t="shared" si="280"/>
        <v>0</v>
      </c>
      <c r="AX308" s="432">
        <v>0</v>
      </c>
      <c r="AY308" s="432">
        <v>0</v>
      </c>
      <c r="AZ308" s="432">
        <v>0</v>
      </c>
      <c r="BA308" s="432">
        <v>0</v>
      </c>
      <c r="BB308" s="432">
        <v>0</v>
      </c>
      <c r="BC308" s="985">
        <v>0</v>
      </c>
    </row>
    <row r="309" spans="1:55" ht="14.1" customHeight="1" x14ac:dyDescent="0.2">
      <c r="A309" s="440">
        <v>71</v>
      </c>
      <c r="B309" s="452">
        <v>2492</v>
      </c>
      <c r="C309" s="453">
        <v>600079767</v>
      </c>
      <c r="D309" s="452">
        <v>70983011</v>
      </c>
      <c r="E309" s="451" t="s">
        <v>732</v>
      </c>
      <c r="F309" s="440">
        <v>3113</v>
      </c>
      <c r="G309" s="451" t="s">
        <v>789</v>
      </c>
      <c r="H309" s="436" t="s">
        <v>260</v>
      </c>
      <c r="I309" s="536">
        <v>419678</v>
      </c>
      <c r="J309" s="14">
        <v>311334</v>
      </c>
      <c r="K309" s="14">
        <v>0</v>
      </c>
      <c r="L309" s="14">
        <v>105231</v>
      </c>
      <c r="M309" s="14">
        <v>3113</v>
      </c>
      <c r="N309" s="14">
        <v>0</v>
      </c>
      <c r="O309" s="106">
        <v>0.5</v>
      </c>
      <c r="P309" s="579">
        <f t="shared" si="272"/>
        <v>0</v>
      </c>
      <c r="Q309" s="434">
        <v>0</v>
      </c>
      <c r="R309" s="434">
        <v>0</v>
      </c>
      <c r="S309" s="434">
        <v>0</v>
      </c>
      <c r="T309" s="434">
        <v>0</v>
      </c>
      <c r="U309" s="434">
        <v>0</v>
      </c>
      <c r="V309" s="434">
        <v>0</v>
      </c>
      <c r="W309" s="434">
        <f t="shared" si="273"/>
        <v>0</v>
      </c>
      <c r="X309" s="434">
        <v>0</v>
      </c>
      <c r="Y309" s="434">
        <v>0</v>
      </c>
      <c r="Z309" s="434">
        <v>0</v>
      </c>
      <c r="AA309" s="434">
        <f t="shared" si="274"/>
        <v>0</v>
      </c>
      <c r="AB309" s="434">
        <f t="shared" si="275"/>
        <v>0</v>
      </c>
      <c r="AC309" s="435">
        <f t="shared" si="276"/>
        <v>0</v>
      </c>
      <c r="AD309" s="434">
        <v>0</v>
      </c>
      <c r="AE309" s="434">
        <f t="shared" si="277"/>
        <v>0</v>
      </c>
      <c r="AF309" s="435">
        <f t="shared" si="278"/>
        <v>0</v>
      </c>
      <c r="AG309" s="14">
        <v>0</v>
      </c>
      <c r="AH309" s="905">
        <f t="shared" si="252"/>
        <v>0</v>
      </c>
      <c r="AI309" s="870">
        <v>0</v>
      </c>
      <c r="AJ309" s="433">
        <v>0</v>
      </c>
      <c r="AK309" s="433">
        <v>0</v>
      </c>
      <c r="AL309" s="433">
        <v>0</v>
      </c>
      <c r="AM309" s="433">
        <v>0</v>
      </c>
      <c r="AN309" s="433">
        <v>0</v>
      </c>
      <c r="AO309" s="535">
        <f t="shared" si="279"/>
        <v>0</v>
      </c>
      <c r="AP309" s="854">
        <f t="shared" si="292"/>
        <v>419678</v>
      </c>
      <c r="AQ309" s="434">
        <f t="shared" si="293"/>
        <v>311334</v>
      </c>
      <c r="AR309" s="434">
        <f t="shared" si="294"/>
        <v>0</v>
      </c>
      <c r="AS309" s="434">
        <f>L309+AE309</f>
        <v>105231</v>
      </c>
      <c r="AT309" s="434">
        <f t="shared" si="295"/>
        <v>3113</v>
      </c>
      <c r="AU309" s="512">
        <f t="shared" si="295"/>
        <v>0</v>
      </c>
      <c r="AV309" s="535">
        <f t="shared" si="296"/>
        <v>0.5</v>
      </c>
      <c r="AW309" s="517">
        <f t="shared" si="280"/>
        <v>0</v>
      </c>
      <c r="AX309" s="432">
        <v>0</v>
      </c>
      <c r="AY309" s="432">
        <v>0</v>
      </c>
      <c r="AZ309" s="432">
        <v>0</v>
      </c>
      <c r="BA309" s="432">
        <v>0</v>
      </c>
      <c r="BB309" s="432">
        <v>0</v>
      </c>
      <c r="BC309" s="985">
        <v>0</v>
      </c>
    </row>
    <row r="310" spans="1:55" ht="14.1" customHeight="1" x14ac:dyDescent="0.2">
      <c r="A310" s="440">
        <v>71</v>
      </c>
      <c r="B310" s="452">
        <v>2492</v>
      </c>
      <c r="C310" s="453">
        <v>600079767</v>
      </c>
      <c r="D310" s="452">
        <v>70983011</v>
      </c>
      <c r="E310" s="451" t="s">
        <v>855</v>
      </c>
      <c r="F310" s="440">
        <v>3113</v>
      </c>
      <c r="G310" s="45" t="s">
        <v>828</v>
      </c>
      <c r="H310" s="55" t="s">
        <v>260</v>
      </c>
      <c r="I310" s="536">
        <v>0</v>
      </c>
      <c r="J310" s="432">
        <v>0</v>
      </c>
      <c r="K310" s="432">
        <v>0</v>
      </c>
      <c r="L310" s="14">
        <v>0</v>
      </c>
      <c r="M310" s="14">
        <v>0</v>
      </c>
      <c r="N310" s="14">
        <v>0</v>
      </c>
      <c r="O310" s="570">
        <v>0</v>
      </c>
      <c r="P310" s="579">
        <f t="shared" si="272"/>
        <v>0</v>
      </c>
      <c r="Q310" s="434">
        <v>0</v>
      </c>
      <c r="R310" s="434">
        <v>0</v>
      </c>
      <c r="S310" s="434">
        <v>0</v>
      </c>
      <c r="T310" s="434">
        <v>0</v>
      </c>
      <c r="U310" s="434">
        <v>157114</v>
      </c>
      <c r="V310" s="434">
        <v>0</v>
      </c>
      <c r="W310" s="434">
        <f t="shared" si="273"/>
        <v>157114</v>
      </c>
      <c r="X310" s="434">
        <v>0</v>
      </c>
      <c r="Y310" s="434">
        <v>0</v>
      </c>
      <c r="Z310" s="434">
        <v>0</v>
      </c>
      <c r="AA310" s="434">
        <f t="shared" si="274"/>
        <v>0</v>
      </c>
      <c r="AB310" s="434">
        <f t="shared" si="275"/>
        <v>157114</v>
      </c>
      <c r="AC310" s="435">
        <f t="shared" si="276"/>
        <v>53105</v>
      </c>
      <c r="AD310" s="434">
        <v>0</v>
      </c>
      <c r="AE310" s="434">
        <f t="shared" si="277"/>
        <v>53105</v>
      </c>
      <c r="AF310" s="435">
        <f t="shared" si="278"/>
        <v>1571</v>
      </c>
      <c r="AG310" s="14">
        <v>0</v>
      </c>
      <c r="AH310" s="905">
        <f t="shared" si="252"/>
        <v>211790</v>
      </c>
      <c r="AI310" s="870">
        <v>0</v>
      </c>
      <c r="AJ310" s="433">
        <v>0</v>
      </c>
      <c r="AK310" s="433">
        <v>0</v>
      </c>
      <c r="AL310" s="433">
        <v>0</v>
      </c>
      <c r="AM310" s="433">
        <v>0.37</v>
      </c>
      <c r="AN310" s="433">
        <v>0</v>
      </c>
      <c r="AO310" s="535">
        <f t="shared" si="279"/>
        <v>0.37</v>
      </c>
      <c r="AP310" s="854">
        <f t="shared" si="292"/>
        <v>211790</v>
      </c>
      <c r="AQ310" s="434">
        <f t="shared" si="293"/>
        <v>157114</v>
      </c>
      <c r="AR310" s="434">
        <f t="shared" si="294"/>
        <v>0</v>
      </c>
      <c r="AS310" s="434">
        <f t="shared" ref="AS310" si="297">L310+AE310</f>
        <v>53105</v>
      </c>
      <c r="AT310" s="434">
        <f t="shared" si="295"/>
        <v>1571</v>
      </c>
      <c r="AU310" s="512">
        <f t="shared" si="295"/>
        <v>0</v>
      </c>
      <c r="AV310" s="535">
        <f t="shared" si="296"/>
        <v>0.37</v>
      </c>
      <c r="AW310" s="517">
        <f t="shared" si="280"/>
        <v>0</v>
      </c>
      <c r="AX310" s="432">
        <v>0</v>
      </c>
      <c r="AY310" s="432">
        <v>0</v>
      </c>
      <c r="AZ310" s="432">
        <v>0</v>
      </c>
      <c r="BA310" s="432">
        <v>0</v>
      </c>
      <c r="BB310" s="432">
        <v>0</v>
      </c>
      <c r="BC310" s="985">
        <v>0</v>
      </c>
    </row>
    <row r="311" spans="1:55" ht="14.1" customHeight="1" x14ac:dyDescent="0.2">
      <c r="A311" s="440">
        <v>71</v>
      </c>
      <c r="B311" s="452">
        <v>2492</v>
      </c>
      <c r="C311" s="453">
        <v>600079767</v>
      </c>
      <c r="D311" s="452">
        <v>70983011</v>
      </c>
      <c r="E311" s="451" t="s">
        <v>732</v>
      </c>
      <c r="F311" s="440">
        <v>3113</v>
      </c>
      <c r="G311" s="454" t="s">
        <v>276</v>
      </c>
      <c r="H311" s="436" t="s">
        <v>261</v>
      </c>
      <c r="I311" s="536">
        <v>2476085</v>
      </c>
      <c r="J311" s="432">
        <v>1836858</v>
      </c>
      <c r="K311" s="432">
        <v>0</v>
      </c>
      <c r="L311" s="14">
        <v>620858</v>
      </c>
      <c r="M311" s="14">
        <v>18369</v>
      </c>
      <c r="N311" s="14">
        <v>0</v>
      </c>
      <c r="O311" s="570">
        <v>4.46</v>
      </c>
      <c r="P311" s="579">
        <f t="shared" si="272"/>
        <v>0</v>
      </c>
      <c r="Q311" s="434">
        <v>0</v>
      </c>
      <c r="R311" s="434">
        <v>145628</v>
      </c>
      <c r="S311" s="434">
        <v>0</v>
      </c>
      <c r="T311" s="434">
        <v>0</v>
      </c>
      <c r="U311" s="434">
        <v>0</v>
      </c>
      <c r="V311" s="434">
        <v>0</v>
      </c>
      <c r="W311" s="434">
        <f t="shared" si="273"/>
        <v>145628</v>
      </c>
      <c r="X311" s="434">
        <v>0</v>
      </c>
      <c r="Y311" s="434">
        <v>0</v>
      </c>
      <c r="Z311" s="434">
        <v>0</v>
      </c>
      <c r="AA311" s="434">
        <f t="shared" si="274"/>
        <v>0</v>
      </c>
      <c r="AB311" s="434">
        <f t="shared" si="275"/>
        <v>145628</v>
      </c>
      <c r="AC311" s="435">
        <f t="shared" si="276"/>
        <v>49222</v>
      </c>
      <c r="AD311" s="434">
        <v>0</v>
      </c>
      <c r="AE311" s="434">
        <f t="shared" si="277"/>
        <v>49222</v>
      </c>
      <c r="AF311" s="435">
        <f t="shared" si="278"/>
        <v>1456</v>
      </c>
      <c r="AG311" s="14">
        <v>0</v>
      </c>
      <c r="AH311" s="905">
        <f t="shared" si="252"/>
        <v>196306</v>
      </c>
      <c r="AI311" s="870">
        <v>0</v>
      </c>
      <c r="AJ311" s="433">
        <v>0.4</v>
      </c>
      <c r="AK311" s="433">
        <v>0</v>
      </c>
      <c r="AL311" s="433">
        <v>0</v>
      </c>
      <c r="AM311" s="433">
        <v>0</v>
      </c>
      <c r="AN311" s="433">
        <v>0</v>
      </c>
      <c r="AO311" s="535">
        <f t="shared" si="279"/>
        <v>0.4</v>
      </c>
      <c r="AP311" s="854">
        <f t="shared" si="292"/>
        <v>2672391</v>
      </c>
      <c r="AQ311" s="434">
        <f t="shared" si="293"/>
        <v>1982486</v>
      </c>
      <c r="AR311" s="434">
        <f t="shared" si="294"/>
        <v>0</v>
      </c>
      <c r="AS311" s="434">
        <f>L311+AE311</f>
        <v>670080</v>
      </c>
      <c r="AT311" s="434">
        <f t="shared" si="295"/>
        <v>19825</v>
      </c>
      <c r="AU311" s="512">
        <f t="shared" si="295"/>
        <v>0</v>
      </c>
      <c r="AV311" s="535">
        <f t="shared" si="296"/>
        <v>4.8600000000000003</v>
      </c>
      <c r="AW311" s="517">
        <f t="shared" si="280"/>
        <v>0</v>
      </c>
      <c r="AX311" s="432">
        <v>0</v>
      </c>
      <c r="AY311" s="432">
        <v>0</v>
      </c>
      <c r="AZ311" s="432">
        <v>0</v>
      </c>
      <c r="BA311" s="432">
        <v>0</v>
      </c>
      <c r="BB311" s="432">
        <v>0</v>
      </c>
      <c r="BC311" s="985">
        <v>0</v>
      </c>
    </row>
    <row r="312" spans="1:55" ht="14.1" customHeight="1" x14ac:dyDescent="0.2">
      <c r="A312" s="440">
        <v>71</v>
      </c>
      <c r="B312" s="452">
        <v>2492</v>
      </c>
      <c r="C312" s="453">
        <v>600079767</v>
      </c>
      <c r="D312" s="452">
        <v>70983011</v>
      </c>
      <c r="E312" s="451" t="s">
        <v>732</v>
      </c>
      <c r="F312" s="440">
        <v>3143</v>
      </c>
      <c r="G312" s="454" t="s">
        <v>784</v>
      </c>
      <c r="H312" s="436" t="s">
        <v>260</v>
      </c>
      <c r="I312" s="536">
        <v>1821229</v>
      </c>
      <c r="J312" s="14">
        <v>1351060</v>
      </c>
      <c r="K312" s="14">
        <v>0</v>
      </c>
      <c r="L312" s="14">
        <v>456658</v>
      </c>
      <c r="M312" s="14">
        <v>13511</v>
      </c>
      <c r="N312" s="14">
        <v>0</v>
      </c>
      <c r="O312" s="106">
        <v>2.5</v>
      </c>
      <c r="P312" s="579">
        <f t="shared" si="272"/>
        <v>0</v>
      </c>
      <c r="Q312" s="434">
        <v>0</v>
      </c>
      <c r="R312" s="434">
        <v>0</v>
      </c>
      <c r="S312" s="434">
        <v>0</v>
      </c>
      <c r="T312" s="434">
        <v>0</v>
      </c>
      <c r="U312" s="434">
        <v>0</v>
      </c>
      <c r="V312" s="434">
        <v>0</v>
      </c>
      <c r="W312" s="434">
        <f t="shared" si="273"/>
        <v>0</v>
      </c>
      <c r="X312" s="434">
        <v>0</v>
      </c>
      <c r="Y312" s="434">
        <v>0</v>
      </c>
      <c r="Z312" s="434">
        <v>0</v>
      </c>
      <c r="AA312" s="434">
        <f t="shared" si="274"/>
        <v>0</v>
      </c>
      <c r="AB312" s="434">
        <f t="shared" si="275"/>
        <v>0</v>
      </c>
      <c r="AC312" s="435">
        <f t="shared" si="276"/>
        <v>0</v>
      </c>
      <c r="AD312" s="434">
        <v>0</v>
      </c>
      <c r="AE312" s="434">
        <f t="shared" si="277"/>
        <v>0</v>
      </c>
      <c r="AF312" s="435">
        <f t="shared" si="278"/>
        <v>0</v>
      </c>
      <c r="AG312" s="14">
        <v>0</v>
      </c>
      <c r="AH312" s="905">
        <f t="shared" si="252"/>
        <v>0</v>
      </c>
      <c r="AI312" s="870">
        <v>0</v>
      </c>
      <c r="AJ312" s="433">
        <v>0</v>
      </c>
      <c r="AK312" s="433">
        <v>0</v>
      </c>
      <c r="AL312" s="433">
        <v>0</v>
      </c>
      <c r="AM312" s="433">
        <v>0</v>
      </c>
      <c r="AN312" s="433">
        <v>0</v>
      </c>
      <c r="AO312" s="535">
        <f t="shared" si="279"/>
        <v>0</v>
      </c>
      <c r="AP312" s="854">
        <f t="shared" si="292"/>
        <v>1821229</v>
      </c>
      <c r="AQ312" s="434">
        <f t="shared" si="293"/>
        <v>1351060</v>
      </c>
      <c r="AR312" s="434">
        <f t="shared" si="294"/>
        <v>0</v>
      </c>
      <c r="AS312" s="434">
        <f>L312+AE312</f>
        <v>456658</v>
      </c>
      <c r="AT312" s="434">
        <f t="shared" si="295"/>
        <v>13511</v>
      </c>
      <c r="AU312" s="512">
        <f t="shared" si="295"/>
        <v>0</v>
      </c>
      <c r="AV312" s="535">
        <f t="shared" si="296"/>
        <v>2.5</v>
      </c>
      <c r="AW312" s="517">
        <f t="shared" si="280"/>
        <v>0</v>
      </c>
      <c r="AX312" s="432">
        <v>0</v>
      </c>
      <c r="AY312" s="432">
        <v>0</v>
      </c>
      <c r="AZ312" s="432">
        <v>0</v>
      </c>
      <c r="BA312" s="432">
        <v>0</v>
      </c>
      <c r="BB312" s="432">
        <v>0</v>
      </c>
      <c r="BC312" s="985">
        <v>0</v>
      </c>
    </row>
    <row r="313" spans="1:55" ht="14.1" customHeight="1" x14ac:dyDescent="0.2">
      <c r="A313" s="440">
        <v>71</v>
      </c>
      <c r="B313" s="452">
        <v>2492</v>
      </c>
      <c r="C313" s="453">
        <v>600079767</v>
      </c>
      <c r="D313" s="452">
        <v>70983011</v>
      </c>
      <c r="E313" s="451" t="s">
        <v>732</v>
      </c>
      <c r="F313" s="440">
        <v>3231</v>
      </c>
      <c r="G313" s="454" t="s">
        <v>279</v>
      </c>
      <c r="H313" s="436" t="s">
        <v>260</v>
      </c>
      <c r="I313" s="536">
        <v>3207324</v>
      </c>
      <c r="J313" s="14">
        <v>2379321</v>
      </c>
      <c r="K313" s="14">
        <v>0</v>
      </c>
      <c r="L313" s="14">
        <v>804210</v>
      </c>
      <c r="M313" s="14">
        <v>23793</v>
      </c>
      <c r="N313" s="14">
        <v>0</v>
      </c>
      <c r="O313" s="570">
        <v>3.5739999999999998</v>
      </c>
      <c r="P313" s="579">
        <f t="shared" si="272"/>
        <v>0</v>
      </c>
      <c r="Q313" s="434">
        <v>0</v>
      </c>
      <c r="R313" s="434">
        <v>0</v>
      </c>
      <c r="S313" s="434">
        <v>0</v>
      </c>
      <c r="T313" s="434">
        <v>0</v>
      </c>
      <c r="U313" s="434">
        <v>0</v>
      </c>
      <c r="V313" s="434">
        <v>0</v>
      </c>
      <c r="W313" s="434">
        <f t="shared" si="273"/>
        <v>0</v>
      </c>
      <c r="X313" s="434">
        <v>0</v>
      </c>
      <c r="Y313" s="434">
        <v>0</v>
      </c>
      <c r="Z313" s="434">
        <v>0</v>
      </c>
      <c r="AA313" s="434">
        <f t="shared" si="274"/>
        <v>0</v>
      </c>
      <c r="AB313" s="434">
        <f t="shared" si="275"/>
        <v>0</v>
      </c>
      <c r="AC313" s="435">
        <f t="shared" si="276"/>
        <v>0</v>
      </c>
      <c r="AD313" s="434">
        <v>0</v>
      </c>
      <c r="AE313" s="434">
        <f t="shared" si="277"/>
        <v>0</v>
      </c>
      <c r="AF313" s="435">
        <f t="shared" si="278"/>
        <v>0</v>
      </c>
      <c r="AG313" s="14">
        <v>0</v>
      </c>
      <c r="AH313" s="905">
        <f t="shared" si="252"/>
        <v>0</v>
      </c>
      <c r="AI313" s="870">
        <v>0</v>
      </c>
      <c r="AJ313" s="433">
        <v>0</v>
      </c>
      <c r="AK313" s="433">
        <v>0</v>
      </c>
      <c r="AL313" s="433">
        <v>0</v>
      </c>
      <c r="AM313" s="433">
        <v>0</v>
      </c>
      <c r="AN313" s="433">
        <v>0</v>
      </c>
      <c r="AO313" s="535">
        <f t="shared" si="279"/>
        <v>0</v>
      </c>
      <c r="AP313" s="854">
        <f t="shared" si="292"/>
        <v>3207324</v>
      </c>
      <c r="AQ313" s="434">
        <f t="shared" si="293"/>
        <v>2379321</v>
      </c>
      <c r="AR313" s="434">
        <f t="shared" si="294"/>
        <v>0</v>
      </c>
      <c r="AS313" s="434">
        <f>L313+AE313</f>
        <v>804210</v>
      </c>
      <c r="AT313" s="434">
        <f t="shared" si="295"/>
        <v>23793</v>
      </c>
      <c r="AU313" s="512">
        <f t="shared" si="295"/>
        <v>0</v>
      </c>
      <c r="AV313" s="535">
        <f t="shared" si="296"/>
        <v>3.5739999999999998</v>
      </c>
      <c r="AW313" s="517">
        <f t="shared" si="280"/>
        <v>0</v>
      </c>
      <c r="AX313" s="432">
        <v>0</v>
      </c>
      <c r="AY313" s="432">
        <v>0</v>
      </c>
      <c r="AZ313" s="432">
        <v>0</v>
      </c>
      <c r="BA313" s="432">
        <v>0</v>
      </c>
      <c r="BB313" s="432">
        <v>0</v>
      </c>
      <c r="BC313" s="985">
        <v>0</v>
      </c>
    </row>
    <row r="314" spans="1:55" ht="14.1" customHeight="1" x14ac:dyDescent="0.2">
      <c r="A314" s="450">
        <v>71</v>
      </c>
      <c r="B314" s="448">
        <v>2492</v>
      </c>
      <c r="C314" s="449">
        <v>600079767</v>
      </c>
      <c r="D314" s="448">
        <v>70983011</v>
      </c>
      <c r="E314" s="446" t="s">
        <v>733</v>
      </c>
      <c r="F314" s="450"/>
      <c r="G314" s="446"/>
      <c r="H314" s="445"/>
      <c r="I314" s="537">
        <v>33133238</v>
      </c>
      <c r="J314" s="444">
        <v>24579553</v>
      </c>
      <c r="K314" s="444">
        <v>0</v>
      </c>
      <c r="L314" s="444">
        <v>8307889</v>
      </c>
      <c r="M314" s="444">
        <v>245796</v>
      </c>
      <c r="N314" s="444">
        <v>0</v>
      </c>
      <c r="O314" s="642">
        <v>37.765900000000002</v>
      </c>
      <c r="P314" s="537">
        <f t="shared" ref="P314:BC314" si="298">SUM(P308:P313)</f>
        <v>0</v>
      </c>
      <c r="Q314" s="443">
        <f t="shared" si="298"/>
        <v>0</v>
      </c>
      <c r="R314" s="443">
        <f t="shared" si="298"/>
        <v>145628</v>
      </c>
      <c r="S314" s="443">
        <f t="shared" si="298"/>
        <v>0</v>
      </c>
      <c r="T314" s="443">
        <f t="shared" si="298"/>
        <v>0</v>
      </c>
      <c r="U314" s="443">
        <f t="shared" si="298"/>
        <v>157114</v>
      </c>
      <c r="V314" s="443">
        <f t="shared" si="298"/>
        <v>0</v>
      </c>
      <c r="W314" s="443">
        <f t="shared" si="298"/>
        <v>302742</v>
      </c>
      <c r="X314" s="443">
        <f t="shared" si="298"/>
        <v>0</v>
      </c>
      <c r="Y314" s="443">
        <f t="shared" si="298"/>
        <v>0</v>
      </c>
      <c r="Z314" s="443">
        <f t="shared" si="298"/>
        <v>0</v>
      </c>
      <c r="AA314" s="443">
        <f t="shared" si="298"/>
        <v>0</v>
      </c>
      <c r="AB314" s="443">
        <f t="shared" si="298"/>
        <v>302742</v>
      </c>
      <c r="AC314" s="443">
        <f t="shared" si="298"/>
        <v>102327</v>
      </c>
      <c r="AD314" s="443">
        <f t="shared" si="298"/>
        <v>0</v>
      </c>
      <c r="AE314" s="443">
        <f t="shared" si="298"/>
        <v>102327</v>
      </c>
      <c r="AF314" s="443">
        <f t="shared" si="298"/>
        <v>3027</v>
      </c>
      <c r="AG314" s="443">
        <f t="shared" si="298"/>
        <v>0</v>
      </c>
      <c r="AH314" s="948">
        <f t="shared" si="298"/>
        <v>408096</v>
      </c>
      <c r="AI314" s="944">
        <f t="shared" si="298"/>
        <v>0</v>
      </c>
      <c r="AJ314" s="695">
        <f t="shared" si="298"/>
        <v>0.4</v>
      </c>
      <c r="AK314" s="695">
        <f t="shared" si="298"/>
        <v>0</v>
      </c>
      <c r="AL314" s="695">
        <f t="shared" si="298"/>
        <v>0</v>
      </c>
      <c r="AM314" s="695">
        <f t="shared" si="298"/>
        <v>0.37</v>
      </c>
      <c r="AN314" s="695">
        <f t="shared" si="298"/>
        <v>0</v>
      </c>
      <c r="AO314" s="538">
        <f t="shared" si="298"/>
        <v>0.77</v>
      </c>
      <c r="AP314" s="444">
        <f t="shared" si="298"/>
        <v>33541334</v>
      </c>
      <c r="AQ314" s="443">
        <f t="shared" si="298"/>
        <v>24882295</v>
      </c>
      <c r="AR314" s="490">
        <f t="shared" si="298"/>
        <v>0</v>
      </c>
      <c r="AS314" s="443">
        <f t="shared" si="298"/>
        <v>8410216</v>
      </c>
      <c r="AT314" s="443">
        <f t="shared" si="298"/>
        <v>248823</v>
      </c>
      <c r="AU314" s="443">
        <f t="shared" si="298"/>
        <v>0</v>
      </c>
      <c r="AV314" s="538">
        <f t="shared" si="298"/>
        <v>38.535899999999998</v>
      </c>
      <c r="AW314" s="794">
        <f t="shared" si="298"/>
        <v>0</v>
      </c>
      <c r="AX314" s="791">
        <f t="shared" si="298"/>
        <v>0</v>
      </c>
      <c r="AY314" s="791">
        <f t="shared" si="298"/>
        <v>0</v>
      </c>
      <c r="AZ314" s="791">
        <f t="shared" si="298"/>
        <v>0</v>
      </c>
      <c r="BA314" s="791">
        <f t="shared" si="298"/>
        <v>0</v>
      </c>
      <c r="BB314" s="791">
        <f t="shared" si="298"/>
        <v>0</v>
      </c>
      <c r="BC314" s="788">
        <f t="shared" si="298"/>
        <v>0</v>
      </c>
    </row>
    <row r="315" spans="1:55" ht="14.1" customHeight="1" x14ac:dyDescent="0.2">
      <c r="A315" s="440">
        <v>72</v>
      </c>
      <c r="B315" s="452">
        <v>2491</v>
      </c>
      <c r="C315" s="453">
        <v>600079775</v>
      </c>
      <c r="D315" s="452">
        <v>70983003</v>
      </c>
      <c r="E315" s="451" t="s">
        <v>652</v>
      </c>
      <c r="F315" s="440">
        <v>3113</v>
      </c>
      <c r="G315" s="451" t="s">
        <v>278</v>
      </c>
      <c r="H315" s="436" t="s">
        <v>260</v>
      </c>
      <c r="I315" s="536">
        <v>23612369</v>
      </c>
      <c r="J315" s="14">
        <v>17516594</v>
      </c>
      <c r="K315" s="14">
        <v>0</v>
      </c>
      <c r="L315" s="14">
        <v>5920609</v>
      </c>
      <c r="M315" s="14">
        <v>175166</v>
      </c>
      <c r="N315" s="14">
        <v>0</v>
      </c>
      <c r="O315" s="106">
        <v>24.451499999999999</v>
      </c>
      <c r="P315" s="579">
        <f t="shared" si="272"/>
        <v>0</v>
      </c>
      <c r="Q315" s="434">
        <v>0</v>
      </c>
      <c r="R315" s="434">
        <v>0</v>
      </c>
      <c r="S315" s="434">
        <v>0</v>
      </c>
      <c r="T315" s="434">
        <v>0</v>
      </c>
      <c r="U315" s="434">
        <v>0</v>
      </c>
      <c r="V315" s="434">
        <v>0</v>
      </c>
      <c r="W315" s="434">
        <f t="shared" si="273"/>
        <v>0</v>
      </c>
      <c r="X315" s="434">
        <v>0</v>
      </c>
      <c r="Y315" s="434">
        <v>0</v>
      </c>
      <c r="Z315" s="434">
        <v>0</v>
      </c>
      <c r="AA315" s="434">
        <f t="shared" si="274"/>
        <v>0</v>
      </c>
      <c r="AB315" s="434">
        <f t="shared" si="275"/>
        <v>0</v>
      </c>
      <c r="AC315" s="435">
        <f t="shared" si="276"/>
        <v>0</v>
      </c>
      <c r="AD315" s="434">
        <v>0</v>
      </c>
      <c r="AE315" s="434">
        <f t="shared" si="277"/>
        <v>0</v>
      </c>
      <c r="AF315" s="435">
        <f t="shared" si="278"/>
        <v>0</v>
      </c>
      <c r="AG315" s="14">
        <v>0</v>
      </c>
      <c r="AH315" s="905">
        <f t="shared" si="252"/>
        <v>0</v>
      </c>
      <c r="AI315" s="870">
        <v>0</v>
      </c>
      <c r="AJ315" s="433">
        <v>0</v>
      </c>
      <c r="AK315" s="433">
        <v>0</v>
      </c>
      <c r="AL315" s="433">
        <v>0</v>
      </c>
      <c r="AM315" s="433">
        <v>0</v>
      </c>
      <c r="AN315" s="433">
        <v>0</v>
      </c>
      <c r="AO315" s="535">
        <f t="shared" si="279"/>
        <v>0</v>
      </c>
      <c r="AP315" s="854">
        <f>I315+AH315</f>
        <v>23612369</v>
      </c>
      <c r="AQ315" s="434">
        <f>J315+W315</f>
        <v>17516594</v>
      </c>
      <c r="AR315" s="434">
        <f t="shared" ref="AR315:AR319" si="299">K315+AA315</f>
        <v>0</v>
      </c>
      <c r="AS315" s="434">
        <f>L315+AE315</f>
        <v>5920609</v>
      </c>
      <c r="AT315" s="434">
        <f t="shared" ref="AT315:AU319" si="300">M315+AF315</f>
        <v>175166</v>
      </c>
      <c r="AU315" s="512">
        <f t="shared" si="300"/>
        <v>0</v>
      </c>
      <c r="AV315" s="535">
        <f>O315+AO315</f>
        <v>24.451499999999999</v>
      </c>
      <c r="AW315" s="517">
        <f t="shared" si="280"/>
        <v>0</v>
      </c>
      <c r="AX315" s="432">
        <v>0</v>
      </c>
      <c r="AY315" s="432">
        <v>0</v>
      </c>
      <c r="AZ315" s="432">
        <v>0</v>
      </c>
      <c r="BA315" s="432">
        <v>0</v>
      </c>
      <c r="BB315" s="432">
        <v>0</v>
      </c>
      <c r="BC315" s="985">
        <v>0</v>
      </c>
    </row>
    <row r="316" spans="1:55" ht="14.1" customHeight="1" x14ac:dyDescent="0.2">
      <c r="A316" s="440">
        <v>72</v>
      </c>
      <c r="B316" s="452">
        <v>2491</v>
      </c>
      <c r="C316" s="453">
        <v>600079775</v>
      </c>
      <c r="D316" s="452">
        <v>70983003</v>
      </c>
      <c r="E316" s="451" t="s">
        <v>652</v>
      </c>
      <c r="F316" s="440">
        <v>3113</v>
      </c>
      <c r="G316" s="451" t="s">
        <v>789</v>
      </c>
      <c r="H316" s="436" t="s">
        <v>260</v>
      </c>
      <c r="I316" s="536">
        <v>359665</v>
      </c>
      <c r="J316" s="14">
        <v>266814</v>
      </c>
      <c r="K316" s="14">
        <v>0</v>
      </c>
      <c r="L316" s="14">
        <v>90183</v>
      </c>
      <c r="M316" s="14">
        <v>2668</v>
      </c>
      <c r="N316" s="14">
        <v>0</v>
      </c>
      <c r="O316" s="106">
        <v>0.5</v>
      </c>
      <c r="P316" s="579">
        <f t="shared" si="272"/>
        <v>0</v>
      </c>
      <c r="Q316" s="434">
        <v>0</v>
      </c>
      <c r="R316" s="434">
        <v>0</v>
      </c>
      <c r="S316" s="434">
        <v>0</v>
      </c>
      <c r="T316" s="434">
        <v>53247</v>
      </c>
      <c r="U316" s="434">
        <v>0</v>
      </c>
      <c r="V316" s="434">
        <v>0</v>
      </c>
      <c r="W316" s="434">
        <f t="shared" si="273"/>
        <v>53247</v>
      </c>
      <c r="X316" s="434">
        <v>0</v>
      </c>
      <c r="Y316" s="434">
        <v>0</v>
      </c>
      <c r="Z316" s="434">
        <v>0</v>
      </c>
      <c r="AA316" s="434">
        <f t="shared" si="274"/>
        <v>0</v>
      </c>
      <c r="AB316" s="434">
        <f t="shared" si="275"/>
        <v>53247</v>
      </c>
      <c r="AC316" s="435">
        <f t="shared" si="276"/>
        <v>17997</v>
      </c>
      <c r="AD316" s="434">
        <v>0</v>
      </c>
      <c r="AE316" s="434">
        <f t="shared" si="277"/>
        <v>17997</v>
      </c>
      <c r="AF316" s="435">
        <f t="shared" si="278"/>
        <v>532</v>
      </c>
      <c r="AG316" s="14">
        <v>0</v>
      </c>
      <c r="AH316" s="905">
        <f t="shared" si="252"/>
        <v>71776</v>
      </c>
      <c r="AI316" s="870">
        <v>0</v>
      </c>
      <c r="AJ316" s="433">
        <v>0</v>
      </c>
      <c r="AK316" s="433">
        <v>0.1</v>
      </c>
      <c r="AL316" s="433">
        <v>0</v>
      </c>
      <c r="AM316" s="433">
        <v>0</v>
      </c>
      <c r="AN316" s="433">
        <v>0</v>
      </c>
      <c r="AO316" s="535">
        <f t="shared" si="279"/>
        <v>0.1</v>
      </c>
      <c r="AP316" s="854">
        <f>I316+AH316</f>
        <v>431441</v>
      </c>
      <c r="AQ316" s="434">
        <f>J316+W316</f>
        <v>320061</v>
      </c>
      <c r="AR316" s="434">
        <f t="shared" si="299"/>
        <v>0</v>
      </c>
      <c r="AS316" s="434">
        <f>L316+AE316</f>
        <v>108180</v>
      </c>
      <c r="AT316" s="434">
        <f t="shared" si="300"/>
        <v>3200</v>
      </c>
      <c r="AU316" s="512">
        <f t="shared" si="300"/>
        <v>0</v>
      </c>
      <c r="AV316" s="535">
        <f>O316+AO316</f>
        <v>0.6</v>
      </c>
      <c r="AW316" s="517">
        <f t="shared" si="280"/>
        <v>0</v>
      </c>
      <c r="AX316" s="432">
        <v>0</v>
      </c>
      <c r="AY316" s="432">
        <v>0</v>
      </c>
      <c r="AZ316" s="432">
        <v>0</v>
      </c>
      <c r="BA316" s="432">
        <v>0</v>
      </c>
      <c r="BB316" s="432">
        <v>0</v>
      </c>
      <c r="BC316" s="985">
        <v>0</v>
      </c>
    </row>
    <row r="317" spans="1:55" ht="14.1" customHeight="1" x14ac:dyDescent="0.2">
      <c r="A317" s="440">
        <v>72</v>
      </c>
      <c r="B317" s="452">
        <v>2491</v>
      </c>
      <c r="C317" s="453">
        <v>600079775</v>
      </c>
      <c r="D317" s="452">
        <v>70983003</v>
      </c>
      <c r="E317" s="451" t="s">
        <v>856</v>
      </c>
      <c r="F317" s="440">
        <v>3113</v>
      </c>
      <c r="G317" s="45" t="s">
        <v>828</v>
      </c>
      <c r="H317" s="55" t="s">
        <v>260</v>
      </c>
      <c r="I317" s="536">
        <v>0</v>
      </c>
      <c r="J317" s="432">
        <v>0</v>
      </c>
      <c r="K317" s="432">
        <v>0</v>
      </c>
      <c r="L317" s="14">
        <v>0</v>
      </c>
      <c r="M317" s="14">
        <v>0</v>
      </c>
      <c r="N317" s="14">
        <v>0</v>
      </c>
      <c r="O317" s="570">
        <v>0</v>
      </c>
      <c r="P317" s="579">
        <f t="shared" si="272"/>
        <v>0</v>
      </c>
      <c r="Q317" s="434">
        <v>0</v>
      </c>
      <c r="R317" s="434">
        <v>0</v>
      </c>
      <c r="S317" s="434">
        <v>0</v>
      </c>
      <c r="T317" s="434">
        <v>0</v>
      </c>
      <c r="U317" s="434">
        <v>157114</v>
      </c>
      <c r="V317" s="434">
        <v>0</v>
      </c>
      <c r="W317" s="434">
        <f t="shared" si="273"/>
        <v>157114</v>
      </c>
      <c r="X317" s="434">
        <v>0</v>
      </c>
      <c r="Y317" s="434">
        <v>0</v>
      </c>
      <c r="Z317" s="434">
        <v>0</v>
      </c>
      <c r="AA317" s="434">
        <f t="shared" si="274"/>
        <v>0</v>
      </c>
      <c r="AB317" s="434">
        <f t="shared" si="275"/>
        <v>157114</v>
      </c>
      <c r="AC317" s="435">
        <f t="shared" si="276"/>
        <v>53105</v>
      </c>
      <c r="AD317" s="434">
        <v>0</v>
      </c>
      <c r="AE317" s="434">
        <f t="shared" si="277"/>
        <v>53105</v>
      </c>
      <c r="AF317" s="435">
        <f t="shared" si="278"/>
        <v>1571</v>
      </c>
      <c r="AG317" s="14">
        <v>0</v>
      </c>
      <c r="AH317" s="905">
        <f t="shared" si="252"/>
        <v>211790</v>
      </c>
      <c r="AI317" s="870">
        <v>0</v>
      </c>
      <c r="AJ317" s="433">
        <v>0</v>
      </c>
      <c r="AK317" s="433">
        <v>0</v>
      </c>
      <c r="AL317" s="433">
        <v>0</v>
      </c>
      <c r="AM317" s="433">
        <v>0.37</v>
      </c>
      <c r="AN317" s="433">
        <v>0</v>
      </c>
      <c r="AO317" s="535">
        <f t="shared" si="279"/>
        <v>0.37</v>
      </c>
      <c r="AP317" s="854">
        <f>I317+AH317</f>
        <v>211790</v>
      </c>
      <c r="AQ317" s="434">
        <f>J317+W317</f>
        <v>157114</v>
      </c>
      <c r="AR317" s="434">
        <f t="shared" si="299"/>
        <v>0</v>
      </c>
      <c r="AS317" s="434">
        <f t="shared" ref="AS317" si="301">L317+AE317</f>
        <v>53105</v>
      </c>
      <c r="AT317" s="434">
        <f t="shared" si="300"/>
        <v>1571</v>
      </c>
      <c r="AU317" s="512">
        <f t="shared" si="300"/>
        <v>0</v>
      </c>
      <c r="AV317" s="535">
        <f>O317+AO317</f>
        <v>0.37</v>
      </c>
      <c r="AW317" s="517">
        <f t="shared" si="280"/>
        <v>0</v>
      </c>
      <c r="AX317" s="432">
        <v>0</v>
      </c>
      <c r="AY317" s="432">
        <v>0</v>
      </c>
      <c r="AZ317" s="432">
        <v>0</v>
      </c>
      <c r="BA317" s="432">
        <v>0</v>
      </c>
      <c r="BB317" s="432">
        <v>0</v>
      </c>
      <c r="BC317" s="985">
        <v>0</v>
      </c>
    </row>
    <row r="318" spans="1:55" ht="14.1" customHeight="1" x14ac:dyDescent="0.2">
      <c r="A318" s="440">
        <v>72</v>
      </c>
      <c r="B318" s="452">
        <v>2491</v>
      </c>
      <c r="C318" s="453">
        <v>600079775</v>
      </c>
      <c r="D318" s="452">
        <v>70983003</v>
      </c>
      <c r="E318" s="451" t="s">
        <v>652</v>
      </c>
      <c r="F318" s="440">
        <v>3113</v>
      </c>
      <c r="G318" s="454" t="s">
        <v>276</v>
      </c>
      <c r="H318" s="436" t="s">
        <v>261</v>
      </c>
      <c r="I318" s="536">
        <v>3898204</v>
      </c>
      <c r="J318" s="432">
        <v>2891843</v>
      </c>
      <c r="K318" s="432">
        <v>0</v>
      </c>
      <c r="L318" s="14">
        <v>977443</v>
      </c>
      <c r="M318" s="14">
        <v>28918</v>
      </c>
      <c r="N318" s="14">
        <v>0</v>
      </c>
      <c r="O318" s="570">
        <v>7.2200000000000006</v>
      </c>
      <c r="P318" s="579">
        <f t="shared" si="272"/>
        <v>0</v>
      </c>
      <c r="Q318" s="434">
        <v>0</v>
      </c>
      <c r="R318" s="434">
        <v>91709</v>
      </c>
      <c r="S318" s="434">
        <v>0</v>
      </c>
      <c r="T318" s="434">
        <v>0</v>
      </c>
      <c r="U318" s="434">
        <v>0</v>
      </c>
      <c r="V318" s="434">
        <v>0</v>
      </c>
      <c r="W318" s="434">
        <f t="shared" si="273"/>
        <v>91709</v>
      </c>
      <c r="X318" s="434">
        <v>0</v>
      </c>
      <c r="Y318" s="434">
        <v>0</v>
      </c>
      <c r="Z318" s="434">
        <v>0</v>
      </c>
      <c r="AA318" s="434">
        <f t="shared" si="274"/>
        <v>0</v>
      </c>
      <c r="AB318" s="434">
        <f t="shared" si="275"/>
        <v>91709</v>
      </c>
      <c r="AC318" s="435">
        <f t="shared" si="276"/>
        <v>30998</v>
      </c>
      <c r="AD318" s="434">
        <v>0</v>
      </c>
      <c r="AE318" s="434">
        <f t="shared" si="277"/>
        <v>30998</v>
      </c>
      <c r="AF318" s="435">
        <f t="shared" si="278"/>
        <v>917</v>
      </c>
      <c r="AG318" s="14">
        <v>0</v>
      </c>
      <c r="AH318" s="905">
        <f t="shared" si="252"/>
        <v>123624</v>
      </c>
      <c r="AI318" s="870">
        <v>0</v>
      </c>
      <c r="AJ318" s="433">
        <v>0</v>
      </c>
      <c r="AK318" s="433">
        <v>0</v>
      </c>
      <c r="AL318" s="433">
        <v>0</v>
      </c>
      <c r="AM318" s="433">
        <v>0</v>
      </c>
      <c r="AN318" s="433">
        <v>0</v>
      </c>
      <c r="AO318" s="535">
        <f t="shared" si="279"/>
        <v>0</v>
      </c>
      <c r="AP318" s="854">
        <f>I318+AH318</f>
        <v>4021828</v>
      </c>
      <c r="AQ318" s="434">
        <f>J318+W318</f>
        <v>2983552</v>
      </c>
      <c r="AR318" s="434">
        <f t="shared" si="299"/>
        <v>0</v>
      </c>
      <c r="AS318" s="434">
        <f>L318+AE318</f>
        <v>1008441</v>
      </c>
      <c r="AT318" s="434">
        <f t="shared" si="300"/>
        <v>29835</v>
      </c>
      <c r="AU318" s="512">
        <f t="shared" si="300"/>
        <v>0</v>
      </c>
      <c r="AV318" s="535">
        <f>O318+AO318</f>
        <v>7.2200000000000006</v>
      </c>
      <c r="AW318" s="517">
        <f t="shared" si="280"/>
        <v>0</v>
      </c>
      <c r="AX318" s="432">
        <v>0</v>
      </c>
      <c r="AY318" s="432">
        <v>0</v>
      </c>
      <c r="AZ318" s="432">
        <v>0</v>
      </c>
      <c r="BA318" s="432">
        <v>0</v>
      </c>
      <c r="BB318" s="432">
        <v>0</v>
      </c>
      <c r="BC318" s="985">
        <v>0</v>
      </c>
    </row>
    <row r="319" spans="1:55" ht="14.1" customHeight="1" x14ac:dyDescent="0.2">
      <c r="A319" s="440">
        <v>72</v>
      </c>
      <c r="B319" s="452">
        <v>2491</v>
      </c>
      <c r="C319" s="453">
        <v>600079775</v>
      </c>
      <c r="D319" s="452">
        <v>70983003</v>
      </c>
      <c r="E319" s="451" t="s">
        <v>652</v>
      </c>
      <c r="F319" s="440">
        <v>3143</v>
      </c>
      <c r="G319" s="454" t="s">
        <v>784</v>
      </c>
      <c r="H319" s="436" t="s">
        <v>260</v>
      </c>
      <c r="I319" s="536">
        <v>2537167</v>
      </c>
      <c r="J319" s="14">
        <v>1882171</v>
      </c>
      <c r="K319" s="14">
        <v>0</v>
      </c>
      <c r="L319" s="14">
        <v>636174</v>
      </c>
      <c r="M319" s="14">
        <v>18822</v>
      </c>
      <c r="N319" s="14">
        <v>0</v>
      </c>
      <c r="O319" s="106">
        <v>3.5714000000000001</v>
      </c>
      <c r="P319" s="579">
        <f t="shared" si="272"/>
        <v>0</v>
      </c>
      <c r="Q319" s="434">
        <v>0</v>
      </c>
      <c r="R319" s="434">
        <v>0</v>
      </c>
      <c r="S319" s="434">
        <v>0</v>
      </c>
      <c r="T319" s="434">
        <v>0</v>
      </c>
      <c r="U319" s="434">
        <v>0</v>
      </c>
      <c r="V319" s="434">
        <v>0</v>
      </c>
      <c r="W319" s="434">
        <f t="shared" si="273"/>
        <v>0</v>
      </c>
      <c r="X319" s="434">
        <v>0</v>
      </c>
      <c r="Y319" s="434">
        <v>0</v>
      </c>
      <c r="Z319" s="434">
        <v>0</v>
      </c>
      <c r="AA319" s="434">
        <f t="shared" si="274"/>
        <v>0</v>
      </c>
      <c r="AB319" s="434">
        <f t="shared" si="275"/>
        <v>0</v>
      </c>
      <c r="AC319" s="435">
        <f t="shared" si="276"/>
        <v>0</v>
      </c>
      <c r="AD319" s="434">
        <v>0</v>
      </c>
      <c r="AE319" s="434">
        <f t="shared" si="277"/>
        <v>0</v>
      </c>
      <c r="AF319" s="435">
        <f t="shared" si="278"/>
        <v>0</v>
      </c>
      <c r="AG319" s="14">
        <v>0</v>
      </c>
      <c r="AH319" s="905">
        <f t="shared" si="252"/>
        <v>0</v>
      </c>
      <c r="AI319" s="870">
        <v>0</v>
      </c>
      <c r="AJ319" s="433">
        <v>0</v>
      </c>
      <c r="AK319" s="433">
        <v>0</v>
      </c>
      <c r="AL319" s="433">
        <v>0</v>
      </c>
      <c r="AM319" s="433">
        <v>0</v>
      </c>
      <c r="AN319" s="433">
        <v>0</v>
      </c>
      <c r="AO319" s="535">
        <f t="shared" si="279"/>
        <v>0</v>
      </c>
      <c r="AP319" s="854">
        <f>I319+AH319</f>
        <v>2537167</v>
      </c>
      <c r="AQ319" s="434">
        <f>J319+W319</f>
        <v>1882171</v>
      </c>
      <c r="AR319" s="434">
        <f t="shared" si="299"/>
        <v>0</v>
      </c>
      <c r="AS319" s="434">
        <f>L319+AE319</f>
        <v>636174</v>
      </c>
      <c r="AT319" s="434">
        <f t="shared" si="300"/>
        <v>18822</v>
      </c>
      <c r="AU319" s="512">
        <f t="shared" si="300"/>
        <v>0</v>
      </c>
      <c r="AV319" s="535">
        <f>O319+AO319</f>
        <v>3.5714000000000001</v>
      </c>
      <c r="AW319" s="517">
        <f t="shared" si="280"/>
        <v>0</v>
      </c>
      <c r="AX319" s="432">
        <v>0</v>
      </c>
      <c r="AY319" s="432">
        <v>0</v>
      </c>
      <c r="AZ319" s="432">
        <v>0</v>
      </c>
      <c r="BA319" s="432">
        <v>0</v>
      </c>
      <c r="BB319" s="432">
        <v>0</v>
      </c>
      <c r="BC319" s="985">
        <v>0</v>
      </c>
    </row>
    <row r="320" spans="1:55" ht="14.1" customHeight="1" x14ac:dyDescent="0.2">
      <c r="A320" s="450">
        <v>72</v>
      </c>
      <c r="B320" s="448">
        <v>2491</v>
      </c>
      <c r="C320" s="449">
        <v>600079775</v>
      </c>
      <c r="D320" s="448">
        <v>70983003</v>
      </c>
      <c r="E320" s="446" t="s">
        <v>653</v>
      </c>
      <c r="F320" s="450"/>
      <c r="G320" s="446"/>
      <c r="H320" s="445"/>
      <c r="I320" s="537">
        <v>30407405</v>
      </c>
      <c r="J320" s="444">
        <v>22557422</v>
      </c>
      <c r="K320" s="444">
        <v>0</v>
      </c>
      <c r="L320" s="444">
        <v>7624409</v>
      </c>
      <c r="M320" s="444">
        <v>225574</v>
      </c>
      <c r="N320" s="444">
        <v>0</v>
      </c>
      <c r="O320" s="642">
        <v>35.742899999999999</v>
      </c>
      <c r="P320" s="537">
        <f t="shared" ref="P320:BC320" si="302">SUM(P315:P319)</f>
        <v>0</v>
      </c>
      <c r="Q320" s="443">
        <f t="shared" si="302"/>
        <v>0</v>
      </c>
      <c r="R320" s="443">
        <f t="shared" si="302"/>
        <v>91709</v>
      </c>
      <c r="S320" s="443">
        <f t="shared" si="302"/>
        <v>0</v>
      </c>
      <c r="T320" s="443">
        <f t="shared" si="302"/>
        <v>53247</v>
      </c>
      <c r="U320" s="443">
        <f t="shared" si="302"/>
        <v>157114</v>
      </c>
      <c r="V320" s="443">
        <f t="shared" si="302"/>
        <v>0</v>
      </c>
      <c r="W320" s="443">
        <f t="shared" si="302"/>
        <v>302070</v>
      </c>
      <c r="X320" s="443">
        <f t="shared" si="302"/>
        <v>0</v>
      </c>
      <c r="Y320" s="443">
        <f t="shared" si="302"/>
        <v>0</v>
      </c>
      <c r="Z320" s="443">
        <f t="shared" si="302"/>
        <v>0</v>
      </c>
      <c r="AA320" s="443">
        <f t="shared" si="302"/>
        <v>0</v>
      </c>
      <c r="AB320" s="443">
        <f t="shared" si="302"/>
        <v>302070</v>
      </c>
      <c r="AC320" s="443">
        <f t="shared" si="302"/>
        <v>102100</v>
      </c>
      <c r="AD320" s="443">
        <f t="shared" si="302"/>
        <v>0</v>
      </c>
      <c r="AE320" s="443">
        <f t="shared" si="302"/>
        <v>102100</v>
      </c>
      <c r="AF320" s="443">
        <f t="shared" si="302"/>
        <v>3020</v>
      </c>
      <c r="AG320" s="443">
        <f t="shared" si="302"/>
        <v>0</v>
      </c>
      <c r="AH320" s="948">
        <f t="shared" si="302"/>
        <v>407190</v>
      </c>
      <c r="AI320" s="944">
        <f t="shared" si="302"/>
        <v>0</v>
      </c>
      <c r="AJ320" s="695">
        <f t="shared" si="302"/>
        <v>0</v>
      </c>
      <c r="AK320" s="695">
        <f t="shared" si="302"/>
        <v>0.1</v>
      </c>
      <c r="AL320" s="695">
        <f t="shared" si="302"/>
        <v>0</v>
      </c>
      <c r="AM320" s="695">
        <f t="shared" si="302"/>
        <v>0.37</v>
      </c>
      <c r="AN320" s="695">
        <f t="shared" si="302"/>
        <v>0</v>
      </c>
      <c r="AO320" s="538">
        <f t="shared" si="302"/>
        <v>0.47</v>
      </c>
      <c r="AP320" s="444">
        <f t="shared" si="302"/>
        <v>30814595</v>
      </c>
      <c r="AQ320" s="443">
        <f t="shared" si="302"/>
        <v>22859492</v>
      </c>
      <c r="AR320" s="490">
        <f t="shared" si="302"/>
        <v>0</v>
      </c>
      <c r="AS320" s="443">
        <f t="shared" si="302"/>
        <v>7726509</v>
      </c>
      <c r="AT320" s="443">
        <f t="shared" si="302"/>
        <v>228594</v>
      </c>
      <c r="AU320" s="443">
        <f t="shared" si="302"/>
        <v>0</v>
      </c>
      <c r="AV320" s="538">
        <f t="shared" si="302"/>
        <v>36.212899999999998</v>
      </c>
      <c r="AW320" s="794">
        <f t="shared" si="302"/>
        <v>0</v>
      </c>
      <c r="AX320" s="791">
        <f t="shared" si="302"/>
        <v>0</v>
      </c>
      <c r="AY320" s="791">
        <f t="shared" si="302"/>
        <v>0</v>
      </c>
      <c r="AZ320" s="791">
        <f t="shared" si="302"/>
        <v>0</v>
      </c>
      <c r="BA320" s="791">
        <f t="shared" si="302"/>
        <v>0</v>
      </c>
      <c r="BB320" s="791">
        <f t="shared" si="302"/>
        <v>0</v>
      </c>
      <c r="BC320" s="788">
        <f t="shared" si="302"/>
        <v>0</v>
      </c>
    </row>
    <row r="321" spans="1:55" ht="14.1" customHeight="1" x14ac:dyDescent="0.2">
      <c r="A321" s="440">
        <v>73</v>
      </c>
      <c r="B321" s="452">
        <v>2459</v>
      </c>
      <c r="C321" s="453">
        <v>650030583</v>
      </c>
      <c r="D321" s="452">
        <v>72744707</v>
      </c>
      <c r="E321" s="451" t="s">
        <v>654</v>
      </c>
      <c r="F321" s="440">
        <v>3111</v>
      </c>
      <c r="G321" s="451" t="s">
        <v>275</v>
      </c>
      <c r="H321" s="436" t="s">
        <v>260</v>
      </c>
      <c r="I321" s="536">
        <v>3303976</v>
      </c>
      <c r="J321" s="14">
        <v>2451021</v>
      </c>
      <c r="K321" s="14">
        <v>0</v>
      </c>
      <c r="L321" s="14">
        <v>828445</v>
      </c>
      <c r="M321" s="14">
        <v>24510</v>
      </c>
      <c r="N321" s="14">
        <v>0</v>
      </c>
      <c r="O321" s="106">
        <v>4</v>
      </c>
      <c r="P321" s="579">
        <f t="shared" si="272"/>
        <v>0</v>
      </c>
      <c r="Q321" s="434">
        <v>0</v>
      </c>
      <c r="R321" s="434">
        <v>0</v>
      </c>
      <c r="S321" s="434">
        <v>0</v>
      </c>
      <c r="T321" s="434">
        <v>0</v>
      </c>
      <c r="U321" s="434">
        <v>0</v>
      </c>
      <c r="V321" s="434">
        <v>0</v>
      </c>
      <c r="W321" s="434">
        <f t="shared" si="273"/>
        <v>0</v>
      </c>
      <c r="X321" s="434">
        <v>0</v>
      </c>
      <c r="Y321" s="434">
        <v>0</v>
      </c>
      <c r="Z321" s="434">
        <v>0</v>
      </c>
      <c r="AA321" s="434">
        <f t="shared" si="274"/>
        <v>0</v>
      </c>
      <c r="AB321" s="434">
        <f t="shared" si="275"/>
        <v>0</v>
      </c>
      <c r="AC321" s="435">
        <f t="shared" si="276"/>
        <v>0</v>
      </c>
      <c r="AD321" s="434">
        <v>0</v>
      </c>
      <c r="AE321" s="434">
        <f t="shared" si="277"/>
        <v>0</v>
      </c>
      <c r="AF321" s="435">
        <f t="shared" si="278"/>
        <v>0</v>
      </c>
      <c r="AG321" s="14">
        <v>0</v>
      </c>
      <c r="AH321" s="905">
        <f t="shared" si="252"/>
        <v>0</v>
      </c>
      <c r="AI321" s="870">
        <v>0</v>
      </c>
      <c r="AJ321" s="433">
        <v>0</v>
      </c>
      <c r="AK321" s="433">
        <v>0</v>
      </c>
      <c r="AL321" s="433">
        <v>0</v>
      </c>
      <c r="AM321" s="433">
        <v>0</v>
      </c>
      <c r="AN321" s="433">
        <v>0</v>
      </c>
      <c r="AO321" s="535">
        <f t="shared" si="279"/>
        <v>0</v>
      </c>
      <c r="AP321" s="854">
        <f>I321+AH321</f>
        <v>3303976</v>
      </c>
      <c r="AQ321" s="434">
        <f>J321+W321</f>
        <v>2451021</v>
      </c>
      <c r="AR321" s="434">
        <f t="shared" ref="AR321:AR324" si="303">K321+AA321</f>
        <v>0</v>
      </c>
      <c r="AS321" s="434">
        <f>L321+AE321</f>
        <v>828445</v>
      </c>
      <c r="AT321" s="434">
        <f t="shared" ref="AT321:AU324" si="304">M321+AF321</f>
        <v>24510</v>
      </c>
      <c r="AU321" s="512">
        <f t="shared" si="304"/>
        <v>0</v>
      </c>
      <c r="AV321" s="535">
        <f>O321+AO321</f>
        <v>4</v>
      </c>
      <c r="AW321" s="517">
        <f t="shared" si="280"/>
        <v>0</v>
      </c>
      <c r="AX321" s="432">
        <v>0</v>
      </c>
      <c r="AY321" s="432">
        <v>0</v>
      </c>
      <c r="AZ321" s="432">
        <v>0</v>
      </c>
      <c r="BA321" s="432">
        <v>0</v>
      </c>
      <c r="BB321" s="432">
        <v>0</v>
      </c>
      <c r="BC321" s="985">
        <v>0</v>
      </c>
    </row>
    <row r="322" spans="1:55" ht="14.1" customHeight="1" x14ac:dyDescent="0.2">
      <c r="A322" s="440">
        <v>73</v>
      </c>
      <c r="B322" s="452">
        <v>2459</v>
      </c>
      <c r="C322" s="453">
        <v>650030583</v>
      </c>
      <c r="D322" s="452">
        <v>72744707</v>
      </c>
      <c r="E322" s="451" t="s">
        <v>654</v>
      </c>
      <c r="F322" s="440">
        <v>3117</v>
      </c>
      <c r="G322" s="451" t="s">
        <v>278</v>
      </c>
      <c r="H322" s="436" t="s">
        <v>260</v>
      </c>
      <c r="I322" s="536">
        <v>4941306</v>
      </c>
      <c r="J322" s="14">
        <v>3665657</v>
      </c>
      <c r="K322" s="14">
        <v>0</v>
      </c>
      <c r="L322" s="14">
        <v>1238992</v>
      </c>
      <c r="M322" s="14">
        <v>36657</v>
      </c>
      <c r="N322" s="14">
        <v>0</v>
      </c>
      <c r="O322" s="106">
        <v>5</v>
      </c>
      <c r="P322" s="579">
        <f t="shared" si="272"/>
        <v>-8000</v>
      </c>
      <c r="Q322" s="434">
        <v>0</v>
      </c>
      <c r="R322" s="434">
        <v>0</v>
      </c>
      <c r="S322" s="434">
        <v>0</v>
      </c>
      <c r="T322" s="434">
        <v>0</v>
      </c>
      <c r="U322" s="434">
        <v>0</v>
      </c>
      <c r="V322" s="434">
        <v>0</v>
      </c>
      <c r="W322" s="434">
        <f t="shared" si="273"/>
        <v>-8000</v>
      </c>
      <c r="X322" s="434">
        <v>8000</v>
      </c>
      <c r="Y322" s="434">
        <v>0</v>
      </c>
      <c r="Z322" s="434">
        <v>0</v>
      </c>
      <c r="AA322" s="434">
        <f t="shared" si="274"/>
        <v>8000</v>
      </c>
      <c r="AB322" s="434">
        <f t="shared" si="275"/>
        <v>0</v>
      </c>
      <c r="AC322" s="435">
        <f t="shared" si="276"/>
        <v>0</v>
      </c>
      <c r="AD322" s="434">
        <v>0</v>
      </c>
      <c r="AE322" s="434">
        <f t="shared" si="277"/>
        <v>0</v>
      </c>
      <c r="AF322" s="435">
        <f t="shared" si="278"/>
        <v>-80</v>
      </c>
      <c r="AG322" s="14">
        <v>0</v>
      </c>
      <c r="AH322" s="905">
        <f t="shared" si="252"/>
        <v>-80</v>
      </c>
      <c r="AI322" s="870">
        <v>-0.01</v>
      </c>
      <c r="AJ322" s="433">
        <v>0</v>
      </c>
      <c r="AK322" s="433">
        <v>0</v>
      </c>
      <c r="AL322" s="433">
        <v>0</v>
      </c>
      <c r="AM322" s="433">
        <v>0</v>
      </c>
      <c r="AN322" s="433">
        <v>0</v>
      </c>
      <c r="AO322" s="535">
        <f t="shared" si="279"/>
        <v>-0.01</v>
      </c>
      <c r="AP322" s="854">
        <f>I322+AH322</f>
        <v>4941226</v>
      </c>
      <c r="AQ322" s="434">
        <f>J322+W322</f>
        <v>3657657</v>
      </c>
      <c r="AR322" s="434">
        <f t="shared" si="303"/>
        <v>8000</v>
      </c>
      <c r="AS322" s="434">
        <f>L322+AE322</f>
        <v>1238992</v>
      </c>
      <c r="AT322" s="434">
        <f t="shared" si="304"/>
        <v>36577</v>
      </c>
      <c r="AU322" s="512">
        <f t="shared" si="304"/>
        <v>0</v>
      </c>
      <c r="AV322" s="535">
        <f>O322+AO322</f>
        <v>4.99</v>
      </c>
      <c r="AW322" s="517">
        <f t="shared" si="280"/>
        <v>0</v>
      </c>
      <c r="AX322" s="432">
        <v>0</v>
      </c>
      <c r="AY322" s="432">
        <v>0</v>
      </c>
      <c r="AZ322" s="432">
        <v>0</v>
      </c>
      <c r="BA322" s="432">
        <v>0</v>
      </c>
      <c r="BB322" s="432">
        <v>0</v>
      </c>
      <c r="BC322" s="985">
        <v>0</v>
      </c>
    </row>
    <row r="323" spans="1:55" ht="14.1" customHeight="1" x14ac:dyDescent="0.2">
      <c r="A323" s="440">
        <v>73</v>
      </c>
      <c r="B323" s="452">
        <v>2459</v>
      </c>
      <c r="C323" s="453">
        <v>650030583</v>
      </c>
      <c r="D323" s="452">
        <v>72744707</v>
      </c>
      <c r="E323" s="451" t="s">
        <v>654</v>
      </c>
      <c r="F323" s="440">
        <v>3117</v>
      </c>
      <c r="G323" s="454" t="s">
        <v>276</v>
      </c>
      <c r="H323" s="436" t="s">
        <v>261</v>
      </c>
      <c r="I323" s="536">
        <v>838305</v>
      </c>
      <c r="J323" s="432">
        <v>621888</v>
      </c>
      <c r="K323" s="432">
        <v>0</v>
      </c>
      <c r="L323" s="14">
        <v>210198</v>
      </c>
      <c r="M323" s="14">
        <v>6219</v>
      </c>
      <c r="N323" s="14">
        <v>0</v>
      </c>
      <c r="O323" s="570">
        <v>1.49</v>
      </c>
      <c r="P323" s="579">
        <f t="shared" si="272"/>
        <v>0</v>
      </c>
      <c r="Q323" s="434">
        <v>0</v>
      </c>
      <c r="R323" s="434">
        <v>150656</v>
      </c>
      <c r="S323" s="434">
        <v>0</v>
      </c>
      <c r="T323" s="434">
        <v>0</v>
      </c>
      <c r="U323" s="434">
        <v>0</v>
      </c>
      <c r="V323" s="434">
        <v>0</v>
      </c>
      <c r="W323" s="434">
        <f t="shared" si="273"/>
        <v>150656</v>
      </c>
      <c r="X323" s="434">
        <v>0</v>
      </c>
      <c r="Y323" s="434">
        <v>0</v>
      </c>
      <c r="Z323" s="434">
        <v>0</v>
      </c>
      <c r="AA323" s="434">
        <f t="shared" si="274"/>
        <v>0</v>
      </c>
      <c r="AB323" s="434">
        <f t="shared" si="275"/>
        <v>150656</v>
      </c>
      <c r="AC323" s="435">
        <f t="shared" si="276"/>
        <v>50922</v>
      </c>
      <c r="AD323" s="434">
        <v>0</v>
      </c>
      <c r="AE323" s="434">
        <f t="shared" si="277"/>
        <v>50922</v>
      </c>
      <c r="AF323" s="435">
        <f t="shared" si="278"/>
        <v>1507</v>
      </c>
      <c r="AG323" s="14">
        <v>0</v>
      </c>
      <c r="AH323" s="905">
        <f t="shared" si="252"/>
        <v>203085</v>
      </c>
      <c r="AI323" s="870">
        <v>0</v>
      </c>
      <c r="AJ323" s="433">
        <v>0.38</v>
      </c>
      <c r="AK323" s="433">
        <v>0</v>
      </c>
      <c r="AL323" s="433">
        <v>0</v>
      </c>
      <c r="AM323" s="433">
        <v>0</v>
      </c>
      <c r="AN323" s="433">
        <v>0</v>
      </c>
      <c r="AO323" s="535">
        <f t="shared" si="279"/>
        <v>0.38</v>
      </c>
      <c r="AP323" s="854">
        <f>I323+AH323</f>
        <v>1041390</v>
      </c>
      <c r="AQ323" s="434">
        <f>J323+W323</f>
        <v>772544</v>
      </c>
      <c r="AR323" s="434">
        <f t="shared" si="303"/>
        <v>0</v>
      </c>
      <c r="AS323" s="434">
        <f>L323+AE323</f>
        <v>261120</v>
      </c>
      <c r="AT323" s="434">
        <f t="shared" si="304"/>
        <v>7726</v>
      </c>
      <c r="AU323" s="512">
        <f t="shared" si="304"/>
        <v>0</v>
      </c>
      <c r="AV323" s="535">
        <f>O323+AO323</f>
        <v>1.87</v>
      </c>
      <c r="AW323" s="517">
        <f t="shared" si="280"/>
        <v>0</v>
      </c>
      <c r="AX323" s="432">
        <v>0</v>
      </c>
      <c r="AY323" s="432">
        <v>0</v>
      </c>
      <c r="AZ323" s="432">
        <v>0</v>
      </c>
      <c r="BA323" s="432">
        <v>0</v>
      </c>
      <c r="BB323" s="432">
        <v>0</v>
      </c>
      <c r="BC323" s="985">
        <v>0</v>
      </c>
    </row>
    <row r="324" spans="1:55" ht="14.1" customHeight="1" x14ac:dyDescent="0.2">
      <c r="A324" s="440">
        <v>73</v>
      </c>
      <c r="B324" s="452">
        <v>2459</v>
      </c>
      <c r="C324" s="453">
        <v>650030583</v>
      </c>
      <c r="D324" s="452">
        <v>72744707</v>
      </c>
      <c r="E324" s="451" t="s">
        <v>654</v>
      </c>
      <c r="F324" s="440">
        <v>3143</v>
      </c>
      <c r="G324" s="454" t="s">
        <v>784</v>
      </c>
      <c r="H324" s="436" t="s">
        <v>260</v>
      </c>
      <c r="I324" s="536">
        <v>491860</v>
      </c>
      <c r="J324" s="14">
        <v>364881</v>
      </c>
      <c r="K324" s="14">
        <v>0</v>
      </c>
      <c r="L324" s="14">
        <v>123330</v>
      </c>
      <c r="M324" s="14">
        <v>3649</v>
      </c>
      <c r="N324" s="14">
        <v>0</v>
      </c>
      <c r="O324" s="106">
        <v>0.6875</v>
      </c>
      <c r="P324" s="579">
        <f t="shared" si="272"/>
        <v>0</v>
      </c>
      <c r="Q324" s="434">
        <v>0</v>
      </c>
      <c r="R324" s="434">
        <v>0</v>
      </c>
      <c r="S324" s="434">
        <v>0</v>
      </c>
      <c r="T324" s="434">
        <v>0</v>
      </c>
      <c r="U324" s="434">
        <v>0</v>
      </c>
      <c r="V324" s="434">
        <v>0</v>
      </c>
      <c r="W324" s="434">
        <f t="shared" si="273"/>
        <v>0</v>
      </c>
      <c r="X324" s="434">
        <v>0</v>
      </c>
      <c r="Y324" s="434">
        <v>0</v>
      </c>
      <c r="Z324" s="434">
        <v>0</v>
      </c>
      <c r="AA324" s="434">
        <f t="shared" si="274"/>
        <v>0</v>
      </c>
      <c r="AB324" s="434">
        <f t="shared" si="275"/>
        <v>0</v>
      </c>
      <c r="AC324" s="435">
        <f t="shared" si="276"/>
        <v>0</v>
      </c>
      <c r="AD324" s="434">
        <v>0</v>
      </c>
      <c r="AE324" s="434">
        <f t="shared" si="277"/>
        <v>0</v>
      </c>
      <c r="AF324" s="435">
        <f t="shared" si="278"/>
        <v>0</v>
      </c>
      <c r="AG324" s="14">
        <v>0</v>
      </c>
      <c r="AH324" s="905">
        <f t="shared" si="252"/>
        <v>0</v>
      </c>
      <c r="AI324" s="870">
        <v>0</v>
      </c>
      <c r="AJ324" s="433">
        <v>0</v>
      </c>
      <c r="AK324" s="433">
        <v>0</v>
      </c>
      <c r="AL324" s="433">
        <v>0</v>
      </c>
      <c r="AM324" s="433">
        <v>0</v>
      </c>
      <c r="AN324" s="433">
        <v>0</v>
      </c>
      <c r="AO324" s="535">
        <f t="shared" si="279"/>
        <v>0</v>
      </c>
      <c r="AP324" s="854">
        <f>I324+AH324</f>
        <v>491860</v>
      </c>
      <c r="AQ324" s="434">
        <f>J324+W324</f>
        <v>364881</v>
      </c>
      <c r="AR324" s="434">
        <f t="shared" si="303"/>
        <v>0</v>
      </c>
      <c r="AS324" s="434">
        <f>L324+AE324</f>
        <v>123330</v>
      </c>
      <c r="AT324" s="434">
        <f t="shared" si="304"/>
        <v>3649</v>
      </c>
      <c r="AU324" s="512">
        <f t="shared" si="304"/>
        <v>0</v>
      </c>
      <c r="AV324" s="535">
        <f>O324+AO324</f>
        <v>0.6875</v>
      </c>
      <c r="AW324" s="517">
        <f t="shared" si="280"/>
        <v>0</v>
      </c>
      <c r="AX324" s="432">
        <v>0</v>
      </c>
      <c r="AY324" s="432">
        <v>0</v>
      </c>
      <c r="AZ324" s="432">
        <v>0</v>
      </c>
      <c r="BA324" s="432">
        <v>0</v>
      </c>
      <c r="BB324" s="432">
        <v>0</v>
      </c>
      <c r="BC324" s="985">
        <v>0</v>
      </c>
    </row>
    <row r="325" spans="1:55" ht="14.1" customHeight="1" x14ac:dyDescent="0.2">
      <c r="A325" s="450">
        <v>73</v>
      </c>
      <c r="B325" s="448">
        <v>2459</v>
      </c>
      <c r="C325" s="449">
        <v>650030583</v>
      </c>
      <c r="D325" s="448">
        <v>72744707</v>
      </c>
      <c r="E325" s="446" t="s">
        <v>655</v>
      </c>
      <c r="F325" s="450"/>
      <c r="G325" s="446"/>
      <c r="H325" s="445"/>
      <c r="I325" s="537">
        <v>9575447</v>
      </c>
      <c r="J325" s="444">
        <v>7103447</v>
      </c>
      <c r="K325" s="444">
        <v>0</v>
      </c>
      <c r="L325" s="444">
        <v>2400965</v>
      </c>
      <c r="M325" s="444">
        <v>71035</v>
      </c>
      <c r="N325" s="444">
        <v>0</v>
      </c>
      <c r="O325" s="642">
        <v>11.1775</v>
      </c>
      <c r="P325" s="537">
        <f t="shared" ref="P325:BC325" si="305">SUM(P321:P324)</f>
        <v>-8000</v>
      </c>
      <c r="Q325" s="443">
        <f t="shared" si="305"/>
        <v>0</v>
      </c>
      <c r="R325" s="443">
        <f t="shared" si="305"/>
        <v>150656</v>
      </c>
      <c r="S325" s="443">
        <f t="shared" si="305"/>
        <v>0</v>
      </c>
      <c r="T325" s="443">
        <f t="shared" si="305"/>
        <v>0</v>
      </c>
      <c r="U325" s="443">
        <f t="shared" si="305"/>
        <v>0</v>
      </c>
      <c r="V325" s="443">
        <f t="shared" si="305"/>
        <v>0</v>
      </c>
      <c r="W325" s="443">
        <f t="shared" si="305"/>
        <v>142656</v>
      </c>
      <c r="X325" s="443">
        <f t="shared" si="305"/>
        <v>8000</v>
      </c>
      <c r="Y325" s="443">
        <f t="shared" si="305"/>
        <v>0</v>
      </c>
      <c r="Z325" s="443">
        <f t="shared" si="305"/>
        <v>0</v>
      </c>
      <c r="AA325" s="443">
        <f t="shared" si="305"/>
        <v>8000</v>
      </c>
      <c r="AB325" s="443">
        <f t="shared" si="305"/>
        <v>150656</v>
      </c>
      <c r="AC325" s="443">
        <f t="shared" si="305"/>
        <v>50922</v>
      </c>
      <c r="AD325" s="443">
        <f t="shared" si="305"/>
        <v>0</v>
      </c>
      <c r="AE325" s="443">
        <f t="shared" si="305"/>
        <v>50922</v>
      </c>
      <c r="AF325" s="443">
        <f t="shared" si="305"/>
        <v>1427</v>
      </c>
      <c r="AG325" s="443">
        <f t="shared" si="305"/>
        <v>0</v>
      </c>
      <c r="AH325" s="948">
        <f t="shared" si="305"/>
        <v>203005</v>
      </c>
      <c r="AI325" s="944">
        <f t="shared" si="305"/>
        <v>-0.01</v>
      </c>
      <c r="AJ325" s="695">
        <f t="shared" si="305"/>
        <v>0.38</v>
      </c>
      <c r="AK325" s="695">
        <f t="shared" si="305"/>
        <v>0</v>
      </c>
      <c r="AL325" s="695">
        <f t="shared" si="305"/>
        <v>0</v>
      </c>
      <c r="AM325" s="695">
        <f t="shared" si="305"/>
        <v>0</v>
      </c>
      <c r="AN325" s="695">
        <f t="shared" si="305"/>
        <v>0</v>
      </c>
      <c r="AO325" s="538">
        <f t="shared" si="305"/>
        <v>0.37</v>
      </c>
      <c r="AP325" s="444">
        <f t="shared" si="305"/>
        <v>9778452</v>
      </c>
      <c r="AQ325" s="443">
        <f t="shared" si="305"/>
        <v>7246103</v>
      </c>
      <c r="AR325" s="490">
        <f t="shared" si="305"/>
        <v>8000</v>
      </c>
      <c r="AS325" s="443">
        <f t="shared" si="305"/>
        <v>2451887</v>
      </c>
      <c r="AT325" s="443">
        <f t="shared" si="305"/>
        <v>72462</v>
      </c>
      <c r="AU325" s="443">
        <f t="shared" si="305"/>
        <v>0</v>
      </c>
      <c r="AV325" s="538">
        <f t="shared" si="305"/>
        <v>11.547499999999999</v>
      </c>
      <c r="AW325" s="794">
        <f t="shared" si="305"/>
        <v>0</v>
      </c>
      <c r="AX325" s="791">
        <f t="shared" si="305"/>
        <v>0</v>
      </c>
      <c r="AY325" s="791">
        <f t="shared" si="305"/>
        <v>0</v>
      </c>
      <c r="AZ325" s="791">
        <f t="shared" si="305"/>
        <v>0</v>
      </c>
      <c r="BA325" s="791">
        <f t="shared" si="305"/>
        <v>0</v>
      </c>
      <c r="BB325" s="791">
        <f t="shared" si="305"/>
        <v>0</v>
      </c>
      <c r="BC325" s="788">
        <f t="shared" si="305"/>
        <v>0</v>
      </c>
    </row>
    <row r="326" spans="1:55" ht="14.1" customHeight="1" x14ac:dyDescent="0.2">
      <c r="A326" s="440">
        <v>74</v>
      </c>
      <c r="B326" s="452">
        <v>2405</v>
      </c>
      <c r="C326" s="453">
        <v>600079023</v>
      </c>
      <c r="D326" s="452">
        <v>72741881</v>
      </c>
      <c r="E326" s="451" t="s">
        <v>656</v>
      </c>
      <c r="F326" s="440">
        <v>3111</v>
      </c>
      <c r="G326" s="451" t="s">
        <v>275</v>
      </c>
      <c r="H326" s="436" t="s">
        <v>260</v>
      </c>
      <c r="I326" s="536">
        <v>13477863</v>
      </c>
      <c r="J326" s="14">
        <v>9998415</v>
      </c>
      <c r="K326" s="14">
        <v>0</v>
      </c>
      <c r="L326" s="14">
        <v>3379464</v>
      </c>
      <c r="M326" s="14">
        <v>99984</v>
      </c>
      <c r="N326" s="14">
        <v>0</v>
      </c>
      <c r="O326" s="106">
        <v>16.433499999999999</v>
      </c>
      <c r="P326" s="579">
        <f t="shared" si="272"/>
        <v>0</v>
      </c>
      <c r="Q326" s="434">
        <v>0</v>
      </c>
      <c r="R326" s="434">
        <v>0</v>
      </c>
      <c r="S326" s="434">
        <v>0</v>
      </c>
      <c r="T326" s="434">
        <v>0</v>
      </c>
      <c r="U326" s="434">
        <v>0</v>
      </c>
      <c r="V326" s="434">
        <v>0</v>
      </c>
      <c r="W326" s="434">
        <f t="shared" si="273"/>
        <v>0</v>
      </c>
      <c r="X326" s="434">
        <v>0</v>
      </c>
      <c r="Y326" s="434">
        <v>0</v>
      </c>
      <c r="Z326" s="434">
        <v>0</v>
      </c>
      <c r="AA326" s="434">
        <f t="shared" si="274"/>
        <v>0</v>
      </c>
      <c r="AB326" s="434">
        <f t="shared" si="275"/>
        <v>0</v>
      </c>
      <c r="AC326" s="435">
        <f t="shared" si="276"/>
        <v>0</v>
      </c>
      <c r="AD326" s="434">
        <v>0</v>
      </c>
      <c r="AE326" s="434">
        <f t="shared" si="277"/>
        <v>0</v>
      </c>
      <c r="AF326" s="435">
        <f t="shared" si="278"/>
        <v>0</v>
      </c>
      <c r="AG326" s="14">
        <v>0</v>
      </c>
      <c r="AH326" s="905">
        <f t="shared" si="252"/>
        <v>0</v>
      </c>
      <c r="AI326" s="870">
        <v>0</v>
      </c>
      <c r="AJ326" s="433">
        <v>0</v>
      </c>
      <c r="AK326" s="433">
        <v>0</v>
      </c>
      <c r="AL326" s="433">
        <v>0</v>
      </c>
      <c r="AM326" s="433">
        <v>0</v>
      </c>
      <c r="AN326" s="433">
        <v>0</v>
      </c>
      <c r="AO326" s="535">
        <f t="shared" si="279"/>
        <v>0</v>
      </c>
      <c r="AP326" s="854">
        <f>I326+AH326</f>
        <v>13477863</v>
      </c>
      <c r="AQ326" s="434">
        <f>J326+W326</f>
        <v>9998415</v>
      </c>
      <c r="AR326" s="434">
        <f t="shared" ref="AR326:AR327" si="306">K326+AA326</f>
        <v>0</v>
      </c>
      <c r="AS326" s="434">
        <f t="shared" ref="AS326:AU327" si="307">L326+AE326</f>
        <v>3379464</v>
      </c>
      <c r="AT326" s="434">
        <f t="shared" si="307"/>
        <v>99984</v>
      </c>
      <c r="AU326" s="512">
        <f t="shared" si="307"/>
        <v>0</v>
      </c>
      <c r="AV326" s="535">
        <f>O326+AO326</f>
        <v>16.433499999999999</v>
      </c>
      <c r="AW326" s="517">
        <f t="shared" si="280"/>
        <v>0</v>
      </c>
      <c r="AX326" s="432">
        <v>0</v>
      </c>
      <c r="AY326" s="432">
        <v>0</v>
      </c>
      <c r="AZ326" s="432">
        <v>0</v>
      </c>
      <c r="BA326" s="432">
        <v>0</v>
      </c>
      <c r="BB326" s="432">
        <v>0</v>
      </c>
      <c r="BC326" s="985">
        <v>0</v>
      </c>
    </row>
    <row r="327" spans="1:55" ht="14.1" customHeight="1" x14ac:dyDescent="0.2">
      <c r="A327" s="440">
        <v>74</v>
      </c>
      <c r="B327" s="452">
        <v>2405</v>
      </c>
      <c r="C327" s="453">
        <v>600079023</v>
      </c>
      <c r="D327" s="452">
        <v>72741881</v>
      </c>
      <c r="E327" s="451" t="s">
        <v>656</v>
      </c>
      <c r="F327" s="440">
        <v>3111</v>
      </c>
      <c r="G327" s="454" t="s">
        <v>276</v>
      </c>
      <c r="H327" s="436" t="s">
        <v>261</v>
      </c>
      <c r="I327" s="536">
        <v>1218509</v>
      </c>
      <c r="J327" s="432">
        <v>903939</v>
      </c>
      <c r="K327" s="432">
        <v>0</v>
      </c>
      <c r="L327" s="14">
        <v>305531</v>
      </c>
      <c r="M327" s="14">
        <v>9039</v>
      </c>
      <c r="N327" s="14">
        <v>0</v>
      </c>
      <c r="O327" s="570">
        <v>2.2800000000000002</v>
      </c>
      <c r="P327" s="579">
        <f t="shared" si="272"/>
        <v>0</v>
      </c>
      <c r="Q327" s="434">
        <v>0</v>
      </c>
      <c r="R327" s="434">
        <v>14697</v>
      </c>
      <c r="S327" s="434">
        <v>0</v>
      </c>
      <c r="T327" s="434">
        <v>0</v>
      </c>
      <c r="U327" s="434">
        <v>0</v>
      </c>
      <c r="V327" s="434">
        <v>0</v>
      </c>
      <c r="W327" s="434">
        <f t="shared" si="273"/>
        <v>14697</v>
      </c>
      <c r="X327" s="434">
        <v>0</v>
      </c>
      <c r="Y327" s="434">
        <v>0</v>
      </c>
      <c r="Z327" s="434">
        <v>0</v>
      </c>
      <c r="AA327" s="434">
        <f t="shared" si="274"/>
        <v>0</v>
      </c>
      <c r="AB327" s="434">
        <f t="shared" si="275"/>
        <v>14697</v>
      </c>
      <c r="AC327" s="435">
        <f t="shared" si="276"/>
        <v>4968</v>
      </c>
      <c r="AD327" s="434">
        <v>0</v>
      </c>
      <c r="AE327" s="434">
        <f t="shared" si="277"/>
        <v>4968</v>
      </c>
      <c r="AF327" s="435">
        <f t="shared" si="278"/>
        <v>147</v>
      </c>
      <c r="AG327" s="14">
        <v>0</v>
      </c>
      <c r="AH327" s="905">
        <f t="shared" si="252"/>
        <v>19812</v>
      </c>
      <c r="AI327" s="870">
        <v>0</v>
      </c>
      <c r="AJ327" s="433">
        <v>0.04</v>
      </c>
      <c r="AK327" s="433">
        <v>0</v>
      </c>
      <c r="AL327" s="433">
        <v>0</v>
      </c>
      <c r="AM327" s="433">
        <v>0</v>
      </c>
      <c r="AN327" s="433">
        <v>0</v>
      </c>
      <c r="AO327" s="535">
        <f t="shared" si="279"/>
        <v>0.04</v>
      </c>
      <c r="AP327" s="854">
        <f>I327+AH327</f>
        <v>1238321</v>
      </c>
      <c r="AQ327" s="434">
        <f>J327+W327</f>
        <v>918636</v>
      </c>
      <c r="AR327" s="434">
        <f t="shared" si="306"/>
        <v>0</v>
      </c>
      <c r="AS327" s="434">
        <f t="shared" si="307"/>
        <v>310499</v>
      </c>
      <c r="AT327" s="434">
        <f t="shared" si="307"/>
        <v>9186</v>
      </c>
      <c r="AU327" s="512">
        <f t="shared" si="307"/>
        <v>0</v>
      </c>
      <c r="AV327" s="535">
        <f>O327+AO327</f>
        <v>2.3200000000000003</v>
      </c>
      <c r="AW327" s="517">
        <f t="shared" si="280"/>
        <v>0</v>
      </c>
      <c r="AX327" s="432">
        <v>0</v>
      </c>
      <c r="AY327" s="432">
        <v>0</v>
      </c>
      <c r="AZ327" s="432">
        <v>0</v>
      </c>
      <c r="BA327" s="432">
        <v>0</v>
      </c>
      <c r="BB327" s="432">
        <v>0</v>
      </c>
      <c r="BC327" s="985">
        <v>0</v>
      </c>
    </row>
    <row r="328" spans="1:55" ht="14.1" customHeight="1" x14ac:dyDescent="0.2">
      <c r="A328" s="450">
        <v>74</v>
      </c>
      <c r="B328" s="448">
        <v>2405</v>
      </c>
      <c r="C328" s="449">
        <v>600079023</v>
      </c>
      <c r="D328" s="448">
        <v>72741881</v>
      </c>
      <c r="E328" s="446" t="s">
        <v>657</v>
      </c>
      <c r="F328" s="450"/>
      <c r="G328" s="446"/>
      <c r="H328" s="445"/>
      <c r="I328" s="537">
        <v>14696372</v>
      </c>
      <c r="J328" s="444">
        <v>10902354</v>
      </c>
      <c r="K328" s="444">
        <v>0</v>
      </c>
      <c r="L328" s="444">
        <v>3684995</v>
      </c>
      <c r="M328" s="444">
        <v>109023</v>
      </c>
      <c r="N328" s="444">
        <v>0</v>
      </c>
      <c r="O328" s="642">
        <v>18.7135</v>
      </c>
      <c r="P328" s="537">
        <f t="shared" ref="P328:BC328" si="308">SUM(P326:P327)</f>
        <v>0</v>
      </c>
      <c r="Q328" s="443">
        <f t="shared" si="308"/>
        <v>0</v>
      </c>
      <c r="R328" s="443">
        <f t="shared" si="308"/>
        <v>14697</v>
      </c>
      <c r="S328" s="443">
        <f t="shared" si="308"/>
        <v>0</v>
      </c>
      <c r="T328" s="443">
        <f t="shared" si="308"/>
        <v>0</v>
      </c>
      <c r="U328" s="443">
        <f t="shared" si="308"/>
        <v>0</v>
      </c>
      <c r="V328" s="443">
        <f t="shared" si="308"/>
        <v>0</v>
      </c>
      <c r="W328" s="443">
        <f t="shared" si="308"/>
        <v>14697</v>
      </c>
      <c r="X328" s="443">
        <f t="shared" si="308"/>
        <v>0</v>
      </c>
      <c r="Y328" s="443">
        <f t="shared" si="308"/>
        <v>0</v>
      </c>
      <c r="Z328" s="443">
        <f t="shared" si="308"/>
        <v>0</v>
      </c>
      <c r="AA328" s="443">
        <f t="shared" si="308"/>
        <v>0</v>
      </c>
      <c r="AB328" s="443">
        <f t="shared" si="308"/>
        <v>14697</v>
      </c>
      <c r="AC328" s="443">
        <f t="shared" si="308"/>
        <v>4968</v>
      </c>
      <c r="AD328" s="443">
        <f t="shared" si="308"/>
        <v>0</v>
      </c>
      <c r="AE328" s="443">
        <f t="shared" si="308"/>
        <v>4968</v>
      </c>
      <c r="AF328" s="443">
        <f t="shared" si="308"/>
        <v>147</v>
      </c>
      <c r="AG328" s="443">
        <f t="shared" si="308"/>
        <v>0</v>
      </c>
      <c r="AH328" s="948">
        <f t="shared" si="308"/>
        <v>19812</v>
      </c>
      <c r="AI328" s="944">
        <f t="shared" si="308"/>
        <v>0</v>
      </c>
      <c r="AJ328" s="695">
        <f t="shared" si="308"/>
        <v>0.04</v>
      </c>
      <c r="AK328" s="695">
        <f t="shared" si="308"/>
        <v>0</v>
      </c>
      <c r="AL328" s="695">
        <f t="shared" si="308"/>
        <v>0</v>
      </c>
      <c r="AM328" s="695">
        <f t="shared" si="308"/>
        <v>0</v>
      </c>
      <c r="AN328" s="695">
        <f t="shared" si="308"/>
        <v>0</v>
      </c>
      <c r="AO328" s="538">
        <f t="shared" si="308"/>
        <v>0.04</v>
      </c>
      <c r="AP328" s="444">
        <f t="shared" si="308"/>
        <v>14716184</v>
      </c>
      <c r="AQ328" s="443">
        <f t="shared" si="308"/>
        <v>10917051</v>
      </c>
      <c r="AR328" s="490">
        <f t="shared" si="308"/>
        <v>0</v>
      </c>
      <c r="AS328" s="443">
        <f t="shared" si="308"/>
        <v>3689963</v>
      </c>
      <c r="AT328" s="443">
        <f t="shared" si="308"/>
        <v>109170</v>
      </c>
      <c r="AU328" s="443">
        <f t="shared" si="308"/>
        <v>0</v>
      </c>
      <c r="AV328" s="538">
        <f t="shared" si="308"/>
        <v>18.753499999999999</v>
      </c>
      <c r="AW328" s="794">
        <f t="shared" si="308"/>
        <v>0</v>
      </c>
      <c r="AX328" s="791">
        <f t="shared" si="308"/>
        <v>0</v>
      </c>
      <c r="AY328" s="791">
        <f t="shared" si="308"/>
        <v>0</v>
      </c>
      <c r="AZ328" s="791">
        <f t="shared" si="308"/>
        <v>0</v>
      </c>
      <c r="BA328" s="791">
        <f t="shared" si="308"/>
        <v>0</v>
      </c>
      <c r="BB328" s="791">
        <f t="shared" si="308"/>
        <v>0</v>
      </c>
      <c r="BC328" s="788">
        <f t="shared" si="308"/>
        <v>0</v>
      </c>
    </row>
    <row r="329" spans="1:55" ht="14.1" customHeight="1" x14ac:dyDescent="0.2">
      <c r="A329" s="440">
        <v>75</v>
      </c>
      <c r="B329" s="452">
        <v>2461</v>
      </c>
      <c r="C329" s="453">
        <v>600079805</v>
      </c>
      <c r="D329" s="452">
        <v>72741724</v>
      </c>
      <c r="E329" s="451" t="s">
        <v>658</v>
      </c>
      <c r="F329" s="440">
        <v>3111</v>
      </c>
      <c r="G329" s="451" t="s">
        <v>275</v>
      </c>
      <c r="H329" s="436" t="s">
        <v>260</v>
      </c>
      <c r="I329" s="536">
        <v>1516256</v>
      </c>
      <c r="J329" s="14">
        <v>1124819</v>
      </c>
      <c r="K329" s="14">
        <v>0</v>
      </c>
      <c r="L329" s="14">
        <v>380189</v>
      </c>
      <c r="M329" s="14">
        <v>11248</v>
      </c>
      <c r="N329" s="14">
        <v>0</v>
      </c>
      <c r="O329" s="106">
        <v>2</v>
      </c>
      <c r="P329" s="579">
        <f t="shared" si="272"/>
        <v>0</v>
      </c>
      <c r="Q329" s="434">
        <v>0</v>
      </c>
      <c r="R329" s="434">
        <v>0</v>
      </c>
      <c r="S329" s="434">
        <v>0</v>
      </c>
      <c r="T329" s="434">
        <v>0</v>
      </c>
      <c r="U329" s="434">
        <v>0</v>
      </c>
      <c r="V329" s="434">
        <v>0</v>
      </c>
      <c r="W329" s="434">
        <f t="shared" si="273"/>
        <v>0</v>
      </c>
      <c r="X329" s="434">
        <v>0</v>
      </c>
      <c r="Y329" s="434">
        <v>0</v>
      </c>
      <c r="Z329" s="434">
        <v>0</v>
      </c>
      <c r="AA329" s="434">
        <f t="shared" si="274"/>
        <v>0</v>
      </c>
      <c r="AB329" s="434">
        <f t="shared" si="275"/>
        <v>0</v>
      </c>
      <c r="AC329" s="435">
        <f t="shared" si="276"/>
        <v>0</v>
      </c>
      <c r="AD329" s="434">
        <v>0</v>
      </c>
      <c r="AE329" s="434">
        <f t="shared" si="277"/>
        <v>0</v>
      </c>
      <c r="AF329" s="435">
        <f t="shared" si="278"/>
        <v>0</v>
      </c>
      <c r="AG329" s="14">
        <v>0</v>
      </c>
      <c r="AH329" s="905">
        <f t="shared" si="252"/>
        <v>0</v>
      </c>
      <c r="AI329" s="870">
        <v>0</v>
      </c>
      <c r="AJ329" s="433">
        <v>0</v>
      </c>
      <c r="AK329" s="433">
        <v>0</v>
      </c>
      <c r="AL329" s="433">
        <v>0</v>
      </c>
      <c r="AM329" s="433">
        <v>0</v>
      </c>
      <c r="AN329" s="433">
        <v>0</v>
      </c>
      <c r="AO329" s="535">
        <f t="shared" si="279"/>
        <v>0</v>
      </c>
      <c r="AP329" s="854">
        <f>I329+AH329</f>
        <v>1516256</v>
      </c>
      <c r="AQ329" s="434">
        <f>J329+W329</f>
        <v>1124819</v>
      </c>
      <c r="AR329" s="434">
        <f t="shared" ref="AR329:AR332" si="309">K329+AA329</f>
        <v>0</v>
      </c>
      <c r="AS329" s="434">
        <f>L329+AE329</f>
        <v>380189</v>
      </c>
      <c r="AT329" s="434">
        <f t="shared" ref="AT329:AU332" si="310">M329+AF329</f>
        <v>11248</v>
      </c>
      <c r="AU329" s="512">
        <f t="shared" si="310"/>
        <v>0</v>
      </c>
      <c r="AV329" s="535">
        <f>O329+AO329</f>
        <v>2</v>
      </c>
      <c r="AW329" s="517">
        <f t="shared" si="280"/>
        <v>0</v>
      </c>
      <c r="AX329" s="432">
        <v>0</v>
      </c>
      <c r="AY329" s="432">
        <v>0</v>
      </c>
      <c r="AZ329" s="432">
        <v>0</v>
      </c>
      <c r="BA329" s="432">
        <v>0</v>
      </c>
      <c r="BB329" s="432">
        <v>0</v>
      </c>
      <c r="BC329" s="985">
        <v>0</v>
      </c>
    </row>
    <row r="330" spans="1:55" ht="14.1" customHeight="1" x14ac:dyDescent="0.2">
      <c r="A330" s="440">
        <v>75</v>
      </c>
      <c r="B330" s="452">
        <v>2461</v>
      </c>
      <c r="C330" s="453">
        <v>600079805</v>
      </c>
      <c r="D330" s="452">
        <v>72741724</v>
      </c>
      <c r="E330" s="451" t="s">
        <v>658</v>
      </c>
      <c r="F330" s="440">
        <v>3117</v>
      </c>
      <c r="G330" s="451" t="s">
        <v>278</v>
      </c>
      <c r="H330" s="436" t="s">
        <v>260</v>
      </c>
      <c r="I330" s="536">
        <v>2654242</v>
      </c>
      <c r="J330" s="14">
        <v>1869764</v>
      </c>
      <c r="K330" s="14">
        <v>100000</v>
      </c>
      <c r="L330" s="14">
        <v>665780</v>
      </c>
      <c r="M330" s="14">
        <v>18698</v>
      </c>
      <c r="N330" s="14">
        <v>0</v>
      </c>
      <c r="O330" s="106">
        <v>2.4055</v>
      </c>
      <c r="P330" s="579">
        <f t="shared" si="272"/>
        <v>100000</v>
      </c>
      <c r="Q330" s="434">
        <v>0</v>
      </c>
      <c r="R330" s="434">
        <v>0</v>
      </c>
      <c r="S330" s="434">
        <v>0</v>
      </c>
      <c r="T330" s="434">
        <v>0</v>
      </c>
      <c r="U330" s="434">
        <v>0</v>
      </c>
      <c r="V330" s="434">
        <v>0</v>
      </c>
      <c r="W330" s="434">
        <f t="shared" si="273"/>
        <v>100000</v>
      </c>
      <c r="X330" s="434">
        <v>-100000</v>
      </c>
      <c r="Y330" s="434">
        <v>0</v>
      </c>
      <c r="Z330" s="434">
        <v>0</v>
      </c>
      <c r="AA330" s="434">
        <f t="shared" si="274"/>
        <v>-100000</v>
      </c>
      <c r="AB330" s="434">
        <f t="shared" si="275"/>
        <v>0</v>
      </c>
      <c r="AC330" s="435">
        <f t="shared" si="276"/>
        <v>0</v>
      </c>
      <c r="AD330" s="434">
        <v>0</v>
      </c>
      <c r="AE330" s="434">
        <f t="shared" si="277"/>
        <v>0</v>
      </c>
      <c r="AF330" s="435">
        <f t="shared" si="278"/>
        <v>1000</v>
      </c>
      <c r="AG330" s="14">
        <v>0</v>
      </c>
      <c r="AH330" s="905">
        <f t="shared" si="252"/>
        <v>1000</v>
      </c>
      <c r="AI330" s="870">
        <v>0.14000000000000001</v>
      </c>
      <c r="AJ330" s="433">
        <v>0</v>
      </c>
      <c r="AK330" s="433">
        <v>0</v>
      </c>
      <c r="AL330" s="433">
        <v>0</v>
      </c>
      <c r="AM330" s="433">
        <v>0</v>
      </c>
      <c r="AN330" s="433">
        <v>0</v>
      </c>
      <c r="AO330" s="535">
        <f t="shared" si="279"/>
        <v>0.14000000000000001</v>
      </c>
      <c r="AP330" s="854">
        <f>I330+AH330</f>
        <v>2655242</v>
      </c>
      <c r="AQ330" s="434">
        <f>J330+W330</f>
        <v>1969764</v>
      </c>
      <c r="AR330" s="434">
        <f t="shared" si="309"/>
        <v>0</v>
      </c>
      <c r="AS330" s="434">
        <f>L330+AE330</f>
        <v>665780</v>
      </c>
      <c r="AT330" s="434">
        <f t="shared" si="310"/>
        <v>19698</v>
      </c>
      <c r="AU330" s="512">
        <f t="shared" si="310"/>
        <v>0</v>
      </c>
      <c r="AV330" s="535">
        <f>O330+AO330</f>
        <v>2.5455000000000001</v>
      </c>
      <c r="AW330" s="517">
        <f t="shared" si="280"/>
        <v>0</v>
      </c>
      <c r="AX330" s="432">
        <v>0</v>
      </c>
      <c r="AY330" s="432">
        <v>0</v>
      </c>
      <c r="AZ330" s="432">
        <v>0</v>
      </c>
      <c r="BA330" s="432">
        <v>0</v>
      </c>
      <c r="BB330" s="432">
        <v>0</v>
      </c>
      <c r="BC330" s="985">
        <v>0</v>
      </c>
    </row>
    <row r="331" spans="1:55" ht="14.1" customHeight="1" x14ac:dyDescent="0.2">
      <c r="A331" s="440">
        <v>75</v>
      </c>
      <c r="B331" s="452">
        <v>2461</v>
      </c>
      <c r="C331" s="453">
        <v>600079805</v>
      </c>
      <c r="D331" s="452">
        <v>72741724</v>
      </c>
      <c r="E331" s="451" t="s">
        <v>658</v>
      </c>
      <c r="F331" s="440">
        <v>3117</v>
      </c>
      <c r="G331" s="454" t="s">
        <v>276</v>
      </c>
      <c r="H331" s="436" t="s">
        <v>261</v>
      </c>
      <c r="I331" s="536">
        <v>1102885</v>
      </c>
      <c r="J331" s="432">
        <v>818164</v>
      </c>
      <c r="K331" s="432">
        <v>0</v>
      </c>
      <c r="L331" s="14">
        <v>276539</v>
      </c>
      <c r="M331" s="14">
        <v>8182</v>
      </c>
      <c r="N331" s="14">
        <v>0</v>
      </c>
      <c r="O331" s="570">
        <v>1.9500000000000002</v>
      </c>
      <c r="P331" s="579">
        <f t="shared" si="272"/>
        <v>-167770</v>
      </c>
      <c r="Q331" s="434">
        <v>0</v>
      </c>
      <c r="R331" s="434">
        <v>0</v>
      </c>
      <c r="S331" s="434">
        <v>0</v>
      </c>
      <c r="T331" s="434">
        <v>0</v>
      </c>
      <c r="U331" s="434">
        <v>0</v>
      </c>
      <c r="V331" s="434">
        <v>0</v>
      </c>
      <c r="W331" s="434">
        <f t="shared" si="273"/>
        <v>-167770</v>
      </c>
      <c r="X331" s="434">
        <v>167770</v>
      </c>
      <c r="Y331" s="434">
        <v>0</v>
      </c>
      <c r="Z331" s="434">
        <v>0</v>
      </c>
      <c r="AA331" s="434">
        <f t="shared" si="274"/>
        <v>167770</v>
      </c>
      <c r="AB331" s="434">
        <f t="shared" si="275"/>
        <v>0</v>
      </c>
      <c r="AC331" s="435">
        <f t="shared" si="276"/>
        <v>0</v>
      </c>
      <c r="AD331" s="434">
        <v>0</v>
      </c>
      <c r="AE331" s="434">
        <f t="shared" si="277"/>
        <v>0</v>
      </c>
      <c r="AF331" s="435">
        <f t="shared" si="278"/>
        <v>-1678</v>
      </c>
      <c r="AG331" s="14">
        <v>0</v>
      </c>
      <c r="AH331" s="905">
        <f t="shared" si="252"/>
        <v>-1678</v>
      </c>
      <c r="AI331" s="870">
        <v>-0.23</v>
      </c>
      <c r="AJ331" s="433">
        <v>0</v>
      </c>
      <c r="AK331" s="433">
        <v>0</v>
      </c>
      <c r="AL331" s="433">
        <v>0</v>
      </c>
      <c r="AM331" s="433">
        <v>0</v>
      </c>
      <c r="AN331" s="433">
        <v>0</v>
      </c>
      <c r="AO331" s="535">
        <f t="shared" si="279"/>
        <v>-0.23</v>
      </c>
      <c r="AP331" s="854">
        <f>I331+AH331</f>
        <v>1101207</v>
      </c>
      <c r="AQ331" s="434">
        <f>J331+W331</f>
        <v>650394</v>
      </c>
      <c r="AR331" s="434">
        <f t="shared" si="309"/>
        <v>167770</v>
      </c>
      <c r="AS331" s="434">
        <f>L331+AE331</f>
        <v>276539</v>
      </c>
      <c r="AT331" s="434">
        <f t="shared" si="310"/>
        <v>6504</v>
      </c>
      <c r="AU331" s="512">
        <f t="shared" si="310"/>
        <v>0</v>
      </c>
      <c r="AV331" s="535">
        <f>O331+AO331</f>
        <v>1.7200000000000002</v>
      </c>
      <c r="AW331" s="517">
        <f t="shared" si="280"/>
        <v>0</v>
      </c>
      <c r="AX331" s="432">
        <v>0</v>
      </c>
      <c r="AY331" s="432">
        <v>0</v>
      </c>
      <c r="AZ331" s="432">
        <v>0</v>
      </c>
      <c r="BA331" s="432">
        <v>0</v>
      </c>
      <c r="BB331" s="432">
        <v>0</v>
      </c>
      <c r="BC331" s="985">
        <v>0</v>
      </c>
    </row>
    <row r="332" spans="1:55" ht="14.1" customHeight="1" x14ac:dyDescent="0.2">
      <c r="A332" s="440">
        <v>75</v>
      </c>
      <c r="B332" s="452">
        <v>2461</v>
      </c>
      <c r="C332" s="453">
        <v>600079805</v>
      </c>
      <c r="D332" s="452">
        <v>72741724</v>
      </c>
      <c r="E332" s="451" t="s">
        <v>658</v>
      </c>
      <c r="F332" s="440">
        <v>3143</v>
      </c>
      <c r="G332" s="454" t="s">
        <v>785</v>
      </c>
      <c r="H332" s="436" t="s">
        <v>260</v>
      </c>
      <c r="I332" s="536">
        <v>791654</v>
      </c>
      <c r="J332" s="14">
        <v>587280</v>
      </c>
      <c r="K332" s="14">
        <v>0</v>
      </c>
      <c r="L332" s="14">
        <v>198501</v>
      </c>
      <c r="M332" s="14">
        <v>5873</v>
      </c>
      <c r="N332" s="14">
        <v>0</v>
      </c>
      <c r="O332" s="106">
        <v>1.0832999999999999</v>
      </c>
      <c r="P332" s="579">
        <f t="shared" si="272"/>
        <v>0</v>
      </c>
      <c r="Q332" s="434">
        <v>0</v>
      </c>
      <c r="R332" s="434">
        <v>0</v>
      </c>
      <c r="S332" s="434">
        <v>0</v>
      </c>
      <c r="T332" s="434">
        <v>0</v>
      </c>
      <c r="U332" s="434">
        <v>0</v>
      </c>
      <c r="V332" s="434">
        <v>0</v>
      </c>
      <c r="W332" s="434">
        <f t="shared" si="273"/>
        <v>0</v>
      </c>
      <c r="X332" s="434">
        <v>0</v>
      </c>
      <c r="Y332" s="434">
        <v>0</v>
      </c>
      <c r="Z332" s="434">
        <v>0</v>
      </c>
      <c r="AA332" s="434">
        <f t="shared" si="274"/>
        <v>0</v>
      </c>
      <c r="AB332" s="434">
        <f t="shared" si="275"/>
        <v>0</v>
      </c>
      <c r="AC332" s="435">
        <f t="shared" si="276"/>
        <v>0</v>
      </c>
      <c r="AD332" s="434">
        <v>0</v>
      </c>
      <c r="AE332" s="434">
        <f t="shared" si="277"/>
        <v>0</v>
      </c>
      <c r="AF332" s="435">
        <f t="shared" si="278"/>
        <v>0</v>
      </c>
      <c r="AG332" s="14">
        <v>0</v>
      </c>
      <c r="AH332" s="905">
        <f t="shared" si="252"/>
        <v>0</v>
      </c>
      <c r="AI332" s="870">
        <v>0</v>
      </c>
      <c r="AJ332" s="433">
        <v>0</v>
      </c>
      <c r="AK332" s="433">
        <v>0</v>
      </c>
      <c r="AL332" s="433">
        <v>0</v>
      </c>
      <c r="AM332" s="433">
        <v>0</v>
      </c>
      <c r="AN332" s="433">
        <v>0</v>
      </c>
      <c r="AO332" s="535">
        <f t="shared" si="279"/>
        <v>0</v>
      </c>
      <c r="AP332" s="854">
        <f>I332+AH332</f>
        <v>791654</v>
      </c>
      <c r="AQ332" s="434">
        <f>J332+W332</f>
        <v>587280</v>
      </c>
      <c r="AR332" s="434">
        <f t="shared" si="309"/>
        <v>0</v>
      </c>
      <c r="AS332" s="434">
        <f>L332+AE332</f>
        <v>198501</v>
      </c>
      <c r="AT332" s="434">
        <f t="shared" si="310"/>
        <v>5873</v>
      </c>
      <c r="AU332" s="512">
        <f t="shared" si="310"/>
        <v>0</v>
      </c>
      <c r="AV332" s="535">
        <f>O332+AO332</f>
        <v>1.0832999999999999</v>
      </c>
      <c r="AW332" s="517">
        <f t="shared" si="280"/>
        <v>0</v>
      </c>
      <c r="AX332" s="432">
        <v>0</v>
      </c>
      <c r="AY332" s="432">
        <v>0</v>
      </c>
      <c r="AZ332" s="432">
        <v>0</v>
      </c>
      <c r="BA332" s="432">
        <v>0</v>
      </c>
      <c r="BB332" s="432">
        <v>0</v>
      </c>
      <c r="BC332" s="985">
        <v>0</v>
      </c>
    </row>
    <row r="333" spans="1:55" ht="14.1" customHeight="1" x14ac:dyDescent="0.2">
      <c r="A333" s="450">
        <v>75</v>
      </c>
      <c r="B333" s="448">
        <v>2461</v>
      </c>
      <c r="C333" s="449">
        <v>600079805</v>
      </c>
      <c r="D333" s="448">
        <v>72741724</v>
      </c>
      <c r="E333" s="446" t="s">
        <v>659</v>
      </c>
      <c r="F333" s="450"/>
      <c r="G333" s="446"/>
      <c r="H333" s="445"/>
      <c r="I333" s="537">
        <v>6065037</v>
      </c>
      <c r="J333" s="444">
        <v>4400027</v>
      </c>
      <c r="K333" s="444">
        <v>100000</v>
      </c>
      <c r="L333" s="444">
        <v>1521009</v>
      </c>
      <c r="M333" s="444">
        <v>44001</v>
      </c>
      <c r="N333" s="444">
        <v>0</v>
      </c>
      <c r="O333" s="642">
        <v>7.4388000000000005</v>
      </c>
      <c r="P333" s="537">
        <f t="shared" ref="P333:BC333" si="311">SUM(P329:P332)</f>
        <v>-67770</v>
      </c>
      <c r="Q333" s="443">
        <f t="shared" si="311"/>
        <v>0</v>
      </c>
      <c r="R333" s="443">
        <f t="shared" si="311"/>
        <v>0</v>
      </c>
      <c r="S333" s="443">
        <f t="shared" si="311"/>
        <v>0</v>
      </c>
      <c r="T333" s="443">
        <f t="shared" si="311"/>
        <v>0</v>
      </c>
      <c r="U333" s="443">
        <f t="shared" si="311"/>
        <v>0</v>
      </c>
      <c r="V333" s="443">
        <f t="shared" si="311"/>
        <v>0</v>
      </c>
      <c r="W333" s="443">
        <f t="shared" si="311"/>
        <v>-67770</v>
      </c>
      <c r="X333" s="443">
        <f t="shared" si="311"/>
        <v>67770</v>
      </c>
      <c r="Y333" s="443">
        <f t="shared" si="311"/>
        <v>0</v>
      </c>
      <c r="Z333" s="443">
        <f t="shared" si="311"/>
        <v>0</v>
      </c>
      <c r="AA333" s="443">
        <f t="shared" si="311"/>
        <v>67770</v>
      </c>
      <c r="AB333" s="443">
        <f t="shared" si="311"/>
        <v>0</v>
      </c>
      <c r="AC333" s="443">
        <f t="shared" si="311"/>
        <v>0</v>
      </c>
      <c r="AD333" s="443">
        <f t="shared" si="311"/>
        <v>0</v>
      </c>
      <c r="AE333" s="443">
        <f t="shared" si="311"/>
        <v>0</v>
      </c>
      <c r="AF333" s="443">
        <f t="shared" si="311"/>
        <v>-678</v>
      </c>
      <c r="AG333" s="443">
        <f t="shared" si="311"/>
        <v>0</v>
      </c>
      <c r="AH333" s="948">
        <f t="shared" si="311"/>
        <v>-678</v>
      </c>
      <c r="AI333" s="944">
        <f t="shared" si="311"/>
        <v>-0.09</v>
      </c>
      <c r="AJ333" s="695">
        <f t="shared" si="311"/>
        <v>0</v>
      </c>
      <c r="AK333" s="695">
        <f t="shared" si="311"/>
        <v>0</v>
      </c>
      <c r="AL333" s="695">
        <f t="shared" si="311"/>
        <v>0</v>
      </c>
      <c r="AM333" s="695">
        <f t="shared" si="311"/>
        <v>0</v>
      </c>
      <c r="AN333" s="695">
        <f t="shared" si="311"/>
        <v>0</v>
      </c>
      <c r="AO333" s="538">
        <f t="shared" si="311"/>
        <v>-0.09</v>
      </c>
      <c r="AP333" s="444">
        <f t="shared" si="311"/>
        <v>6064359</v>
      </c>
      <c r="AQ333" s="443">
        <f t="shared" si="311"/>
        <v>4332257</v>
      </c>
      <c r="AR333" s="490">
        <f t="shared" si="311"/>
        <v>167770</v>
      </c>
      <c r="AS333" s="443">
        <f t="shared" si="311"/>
        <v>1521009</v>
      </c>
      <c r="AT333" s="443">
        <f t="shared" si="311"/>
        <v>43323</v>
      </c>
      <c r="AU333" s="443">
        <f t="shared" si="311"/>
        <v>0</v>
      </c>
      <c r="AV333" s="538">
        <f t="shared" si="311"/>
        <v>7.3488000000000007</v>
      </c>
      <c r="AW333" s="794">
        <f t="shared" si="311"/>
        <v>0</v>
      </c>
      <c r="AX333" s="791">
        <f t="shared" si="311"/>
        <v>0</v>
      </c>
      <c r="AY333" s="791">
        <f t="shared" si="311"/>
        <v>0</v>
      </c>
      <c r="AZ333" s="791">
        <f t="shared" si="311"/>
        <v>0</v>
      </c>
      <c r="BA333" s="791">
        <f t="shared" si="311"/>
        <v>0</v>
      </c>
      <c r="BB333" s="791">
        <f t="shared" si="311"/>
        <v>0</v>
      </c>
      <c r="BC333" s="788">
        <f t="shared" si="311"/>
        <v>0</v>
      </c>
    </row>
    <row r="334" spans="1:55" ht="14.1" customHeight="1" x14ac:dyDescent="0.2">
      <c r="A334" s="440">
        <v>76</v>
      </c>
      <c r="B334" s="452">
        <v>2460</v>
      </c>
      <c r="C334" s="453">
        <v>600079783</v>
      </c>
      <c r="D334" s="452">
        <v>72741643</v>
      </c>
      <c r="E334" s="451" t="s">
        <v>660</v>
      </c>
      <c r="F334" s="440">
        <v>3113</v>
      </c>
      <c r="G334" s="451" t="s">
        <v>278</v>
      </c>
      <c r="H334" s="436" t="s">
        <v>260</v>
      </c>
      <c r="I334" s="536">
        <v>43858177</v>
      </c>
      <c r="J334" s="14">
        <v>32535740</v>
      </c>
      <c r="K334" s="14">
        <v>0</v>
      </c>
      <c r="L334" s="14">
        <v>10997080</v>
      </c>
      <c r="M334" s="14">
        <v>325357</v>
      </c>
      <c r="N334" s="14">
        <v>0</v>
      </c>
      <c r="O334" s="106">
        <v>43.336200000000005</v>
      </c>
      <c r="P334" s="579">
        <f t="shared" si="272"/>
        <v>0</v>
      </c>
      <c r="Q334" s="434">
        <v>0</v>
      </c>
      <c r="R334" s="434">
        <v>0</v>
      </c>
      <c r="S334" s="434">
        <v>0</v>
      </c>
      <c r="T334" s="434">
        <v>0</v>
      </c>
      <c r="U334" s="434">
        <v>0</v>
      </c>
      <c r="V334" s="434">
        <v>0</v>
      </c>
      <c r="W334" s="434">
        <f t="shared" si="273"/>
        <v>0</v>
      </c>
      <c r="X334" s="434">
        <v>0</v>
      </c>
      <c r="Y334" s="434">
        <v>0</v>
      </c>
      <c r="Z334" s="434">
        <v>0</v>
      </c>
      <c r="AA334" s="434">
        <f t="shared" si="274"/>
        <v>0</v>
      </c>
      <c r="AB334" s="434">
        <f t="shared" si="275"/>
        <v>0</v>
      </c>
      <c r="AC334" s="435">
        <f t="shared" si="276"/>
        <v>0</v>
      </c>
      <c r="AD334" s="434">
        <v>0</v>
      </c>
      <c r="AE334" s="434">
        <f t="shared" si="277"/>
        <v>0</v>
      </c>
      <c r="AF334" s="435">
        <f t="shared" si="278"/>
        <v>0</v>
      </c>
      <c r="AG334" s="14">
        <v>0</v>
      </c>
      <c r="AH334" s="905">
        <f t="shared" si="252"/>
        <v>0</v>
      </c>
      <c r="AI334" s="870">
        <v>0</v>
      </c>
      <c r="AJ334" s="433">
        <v>0</v>
      </c>
      <c r="AK334" s="433">
        <v>0</v>
      </c>
      <c r="AL334" s="433">
        <v>0</v>
      </c>
      <c r="AM334" s="433">
        <v>0</v>
      </c>
      <c r="AN334" s="433">
        <v>0</v>
      </c>
      <c r="AO334" s="535">
        <f t="shared" si="279"/>
        <v>0</v>
      </c>
      <c r="AP334" s="854">
        <f>I334+AH334</f>
        <v>43858177</v>
      </c>
      <c r="AQ334" s="434">
        <f>J334+W334</f>
        <v>32535740</v>
      </c>
      <c r="AR334" s="434">
        <f t="shared" ref="AR334:AR338" si="312">K334+AA334</f>
        <v>0</v>
      </c>
      <c r="AS334" s="434">
        <f>L334+AE334</f>
        <v>10997080</v>
      </c>
      <c r="AT334" s="434">
        <f t="shared" ref="AT334:AU338" si="313">M334+AF334</f>
        <v>325357</v>
      </c>
      <c r="AU334" s="512">
        <f t="shared" si="313"/>
        <v>0</v>
      </c>
      <c r="AV334" s="535">
        <f>O334+AO334</f>
        <v>43.336200000000005</v>
      </c>
      <c r="AW334" s="517">
        <f t="shared" si="280"/>
        <v>0</v>
      </c>
      <c r="AX334" s="432">
        <v>0</v>
      </c>
      <c r="AY334" s="432">
        <v>0</v>
      </c>
      <c r="AZ334" s="432">
        <v>0</v>
      </c>
      <c r="BA334" s="432">
        <v>0</v>
      </c>
      <c r="BB334" s="432">
        <v>0</v>
      </c>
      <c r="BC334" s="985">
        <v>0</v>
      </c>
    </row>
    <row r="335" spans="1:55" ht="14.1" customHeight="1" x14ac:dyDescent="0.2">
      <c r="A335" s="440">
        <v>76</v>
      </c>
      <c r="B335" s="452">
        <v>2460</v>
      </c>
      <c r="C335" s="453">
        <v>600079783</v>
      </c>
      <c r="D335" s="452">
        <v>72741643</v>
      </c>
      <c r="E335" s="451" t="s">
        <v>660</v>
      </c>
      <c r="F335" s="440">
        <v>3113</v>
      </c>
      <c r="G335" s="451" t="s">
        <v>789</v>
      </c>
      <c r="H335" s="436" t="s">
        <v>260</v>
      </c>
      <c r="I335" s="536">
        <v>755421</v>
      </c>
      <c r="J335" s="14">
        <v>560401</v>
      </c>
      <c r="K335" s="14">
        <v>0</v>
      </c>
      <c r="L335" s="14">
        <v>189416</v>
      </c>
      <c r="M335" s="14">
        <v>5604</v>
      </c>
      <c r="N335" s="14">
        <v>0</v>
      </c>
      <c r="O335" s="106">
        <v>0.9</v>
      </c>
      <c r="P335" s="579">
        <f t="shared" si="272"/>
        <v>0</v>
      </c>
      <c r="Q335" s="434">
        <v>0</v>
      </c>
      <c r="R335" s="434">
        <v>0</v>
      </c>
      <c r="S335" s="434">
        <v>0</v>
      </c>
      <c r="T335" s="434">
        <v>18361</v>
      </c>
      <c r="U335" s="434">
        <v>0</v>
      </c>
      <c r="V335" s="434">
        <v>0</v>
      </c>
      <c r="W335" s="434">
        <f t="shared" si="273"/>
        <v>18361</v>
      </c>
      <c r="X335" s="434">
        <v>0</v>
      </c>
      <c r="Y335" s="434">
        <v>0</v>
      </c>
      <c r="Z335" s="434">
        <v>0</v>
      </c>
      <c r="AA335" s="434">
        <f t="shared" si="274"/>
        <v>0</v>
      </c>
      <c r="AB335" s="434">
        <f t="shared" si="275"/>
        <v>18361</v>
      </c>
      <c r="AC335" s="435">
        <f t="shared" si="276"/>
        <v>6206</v>
      </c>
      <c r="AD335" s="434">
        <v>0</v>
      </c>
      <c r="AE335" s="434">
        <f t="shared" si="277"/>
        <v>6206</v>
      </c>
      <c r="AF335" s="435">
        <f t="shared" si="278"/>
        <v>184</v>
      </c>
      <c r="AG335" s="14">
        <v>0</v>
      </c>
      <c r="AH335" s="905">
        <f t="shared" si="252"/>
        <v>24751</v>
      </c>
      <c r="AI335" s="870">
        <v>0</v>
      </c>
      <c r="AJ335" s="433">
        <v>0</v>
      </c>
      <c r="AK335" s="433">
        <v>0.03</v>
      </c>
      <c r="AL335" s="433">
        <v>0</v>
      </c>
      <c r="AM335" s="433">
        <v>0</v>
      </c>
      <c r="AN335" s="433">
        <v>0</v>
      </c>
      <c r="AO335" s="535">
        <f t="shared" si="279"/>
        <v>0.03</v>
      </c>
      <c r="AP335" s="854">
        <f>I335+AH335</f>
        <v>780172</v>
      </c>
      <c r="AQ335" s="434">
        <f>J335+W335</f>
        <v>578762</v>
      </c>
      <c r="AR335" s="434">
        <f t="shared" si="312"/>
        <v>0</v>
      </c>
      <c r="AS335" s="434">
        <f>L335+AE335</f>
        <v>195622</v>
      </c>
      <c r="AT335" s="434">
        <f t="shared" si="313"/>
        <v>5788</v>
      </c>
      <c r="AU335" s="512">
        <f t="shared" si="313"/>
        <v>0</v>
      </c>
      <c r="AV335" s="535">
        <f>O335+AO335</f>
        <v>0.93</v>
      </c>
      <c r="AW335" s="517">
        <f t="shared" si="280"/>
        <v>0</v>
      </c>
      <c r="AX335" s="432">
        <v>0</v>
      </c>
      <c r="AY335" s="432">
        <v>0</v>
      </c>
      <c r="AZ335" s="432">
        <v>0</v>
      </c>
      <c r="BA335" s="432">
        <v>0</v>
      </c>
      <c r="BB335" s="432">
        <v>0</v>
      </c>
      <c r="BC335" s="985">
        <v>0</v>
      </c>
    </row>
    <row r="336" spans="1:55" ht="14.1" customHeight="1" x14ac:dyDescent="0.2">
      <c r="A336" s="440">
        <v>76</v>
      </c>
      <c r="B336" s="452">
        <v>2460</v>
      </c>
      <c r="C336" s="453">
        <v>600079783</v>
      </c>
      <c r="D336" s="452">
        <v>72741643</v>
      </c>
      <c r="E336" s="451" t="s">
        <v>857</v>
      </c>
      <c r="F336" s="440">
        <v>3113</v>
      </c>
      <c r="G336" s="45" t="s">
        <v>828</v>
      </c>
      <c r="H336" s="55" t="s">
        <v>260</v>
      </c>
      <c r="I336" s="536">
        <v>0</v>
      </c>
      <c r="J336" s="432">
        <v>0</v>
      </c>
      <c r="K336" s="432">
        <v>0</v>
      </c>
      <c r="L336" s="14">
        <v>0</v>
      </c>
      <c r="M336" s="14">
        <v>0</v>
      </c>
      <c r="N336" s="14">
        <v>0</v>
      </c>
      <c r="O336" s="570">
        <v>0</v>
      </c>
      <c r="P336" s="579">
        <f t="shared" si="272"/>
        <v>0</v>
      </c>
      <c r="Q336" s="434">
        <v>0</v>
      </c>
      <c r="R336" s="434">
        <v>0</v>
      </c>
      <c r="S336" s="434">
        <v>0</v>
      </c>
      <c r="T336" s="434">
        <v>0</v>
      </c>
      <c r="U336" s="434">
        <v>235670</v>
      </c>
      <c r="V336" s="434">
        <v>0</v>
      </c>
      <c r="W336" s="434">
        <f t="shared" si="273"/>
        <v>235670</v>
      </c>
      <c r="X336" s="434">
        <v>0</v>
      </c>
      <c r="Y336" s="434">
        <v>0</v>
      </c>
      <c r="Z336" s="434">
        <v>0</v>
      </c>
      <c r="AA336" s="434">
        <f t="shared" si="274"/>
        <v>0</v>
      </c>
      <c r="AB336" s="434">
        <f t="shared" si="275"/>
        <v>235670</v>
      </c>
      <c r="AC336" s="435">
        <f t="shared" si="276"/>
        <v>79656</v>
      </c>
      <c r="AD336" s="434">
        <v>0</v>
      </c>
      <c r="AE336" s="434">
        <f t="shared" si="277"/>
        <v>79656</v>
      </c>
      <c r="AF336" s="435">
        <f t="shared" si="278"/>
        <v>2357</v>
      </c>
      <c r="AG336" s="14">
        <v>0</v>
      </c>
      <c r="AH336" s="905">
        <f t="shared" ref="AH336:AH400" si="314">AB336+AE336+AF336+AG336</f>
        <v>317683</v>
      </c>
      <c r="AI336" s="870">
        <v>0</v>
      </c>
      <c r="AJ336" s="433">
        <v>0</v>
      </c>
      <c r="AK336" s="433">
        <v>0</v>
      </c>
      <c r="AL336" s="433">
        <v>0</v>
      </c>
      <c r="AM336" s="433">
        <v>0.56000000000000005</v>
      </c>
      <c r="AN336" s="433">
        <v>0</v>
      </c>
      <c r="AO336" s="535">
        <f t="shared" si="279"/>
        <v>0.56000000000000005</v>
      </c>
      <c r="AP336" s="854">
        <f>I336+AH336</f>
        <v>317683</v>
      </c>
      <c r="AQ336" s="434">
        <f>J336+W336</f>
        <v>235670</v>
      </c>
      <c r="AR336" s="434">
        <f t="shared" si="312"/>
        <v>0</v>
      </c>
      <c r="AS336" s="434">
        <f t="shared" ref="AS336" si="315">L336+AE336</f>
        <v>79656</v>
      </c>
      <c r="AT336" s="434">
        <f t="shared" si="313"/>
        <v>2357</v>
      </c>
      <c r="AU336" s="512">
        <f t="shared" si="313"/>
        <v>0</v>
      </c>
      <c r="AV336" s="535">
        <f>O336+AO336</f>
        <v>0.56000000000000005</v>
      </c>
      <c r="AW336" s="517">
        <f t="shared" si="280"/>
        <v>0</v>
      </c>
      <c r="AX336" s="432">
        <v>0</v>
      </c>
      <c r="AY336" s="432">
        <v>0</v>
      </c>
      <c r="AZ336" s="432">
        <v>0</v>
      </c>
      <c r="BA336" s="432">
        <v>0</v>
      </c>
      <c r="BB336" s="432">
        <v>0</v>
      </c>
      <c r="BC336" s="985">
        <v>0</v>
      </c>
    </row>
    <row r="337" spans="1:55" ht="14.1" customHeight="1" x14ac:dyDescent="0.2">
      <c r="A337" s="440">
        <v>76</v>
      </c>
      <c r="B337" s="452">
        <v>2460</v>
      </c>
      <c r="C337" s="453">
        <v>600079783</v>
      </c>
      <c r="D337" s="452">
        <v>72741643</v>
      </c>
      <c r="E337" s="451" t="s">
        <v>660</v>
      </c>
      <c r="F337" s="440">
        <v>3113</v>
      </c>
      <c r="G337" s="454" t="s">
        <v>276</v>
      </c>
      <c r="H337" s="436" t="s">
        <v>261</v>
      </c>
      <c r="I337" s="536">
        <v>1091877</v>
      </c>
      <c r="J337" s="432">
        <v>809998</v>
      </c>
      <c r="K337" s="432">
        <v>0</v>
      </c>
      <c r="L337" s="14">
        <v>273779</v>
      </c>
      <c r="M337" s="14">
        <v>8100</v>
      </c>
      <c r="N337" s="14">
        <v>0</v>
      </c>
      <c r="O337" s="570">
        <v>2.08</v>
      </c>
      <c r="P337" s="579">
        <f t="shared" si="272"/>
        <v>0</v>
      </c>
      <c r="Q337" s="434">
        <v>0</v>
      </c>
      <c r="R337" s="434">
        <v>120532</v>
      </c>
      <c r="S337" s="434">
        <v>0</v>
      </c>
      <c r="T337" s="434">
        <v>0</v>
      </c>
      <c r="U337" s="434">
        <v>0</v>
      </c>
      <c r="V337" s="434">
        <v>0</v>
      </c>
      <c r="W337" s="434">
        <f t="shared" si="273"/>
        <v>120532</v>
      </c>
      <c r="X337" s="434">
        <v>0</v>
      </c>
      <c r="Y337" s="434">
        <v>0</v>
      </c>
      <c r="Z337" s="434">
        <v>0</v>
      </c>
      <c r="AA337" s="434">
        <f t="shared" si="274"/>
        <v>0</v>
      </c>
      <c r="AB337" s="434">
        <f t="shared" si="275"/>
        <v>120532</v>
      </c>
      <c r="AC337" s="435">
        <f t="shared" si="276"/>
        <v>40740</v>
      </c>
      <c r="AD337" s="434">
        <v>0</v>
      </c>
      <c r="AE337" s="434">
        <f t="shared" si="277"/>
        <v>40740</v>
      </c>
      <c r="AF337" s="435">
        <f t="shared" si="278"/>
        <v>1205</v>
      </c>
      <c r="AG337" s="14">
        <v>0</v>
      </c>
      <c r="AH337" s="905">
        <f t="shared" si="314"/>
        <v>162477</v>
      </c>
      <c r="AI337" s="870">
        <v>0</v>
      </c>
      <c r="AJ337" s="433">
        <v>0.22</v>
      </c>
      <c r="AK337" s="433">
        <v>0</v>
      </c>
      <c r="AL337" s="433">
        <v>0</v>
      </c>
      <c r="AM337" s="433">
        <v>0</v>
      </c>
      <c r="AN337" s="433">
        <v>0</v>
      </c>
      <c r="AO337" s="535">
        <f t="shared" si="279"/>
        <v>0.22</v>
      </c>
      <c r="AP337" s="854">
        <f>I337+AH337</f>
        <v>1254354</v>
      </c>
      <c r="AQ337" s="434">
        <f>J337+W337</f>
        <v>930530</v>
      </c>
      <c r="AR337" s="434">
        <f t="shared" si="312"/>
        <v>0</v>
      </c>
      <c r="AS337" s="434">
        <f>L337+AE337</f>
        <v>314519</v>
      </c>
      <c r="AT337" s="434">
        <f t="shared" si="313"/>
        <v>9305</v>
      </c>
      <c r="AU337" s="512">
        <f t="shared" si="313"/>
        <v>0</v>
      </c>
      <c r="AV337" s="535">
        <f>O337+AO337</f>
        <v>2.3000000000000003</v>
      </c>
      <c r="AW337" s="517">
        <f t="shared" si="280"/>
        <v>0</v>
      </c>
      <c r="AX337" s="432">
        <v>0</v>
      </c>
      <c r="AY337" s="432">
        <v>0</v>
      </c>
      <c r="AZ337" s="432">
        <v>0</v>
      </c>
      <c r="BA337" s="432">
        <v>0</v>
      </c>
      <c r="BB337" s="432">
        <v>0</v>
      </c>
      <c r="BC337" s="985">
        <v>0</v>
      </c>
    </row>
    <row r="338" spans="1:55" ht="14.1" customHeight="1" x14ac:dyDescent="0.2">
      <c r="A338" s="440">
        <v>76</v>
      </c>
      <c r="B338" s="452">
        <v>2460</v>
      </c>
      <c r="C338" s="453">
        <v>600079783</v>
      </c>
      <c r="D338" s="452">
        <v>72741643</v>
      </c>
      <c r="E338" s="451" t="s">
        <v>660</v>
      </c>
      <c r="F338" s="440">
        <v>3143</v>
      </c>
      <c r="G338" s="454" t="s">
        <v>784</v>
      </c>
      <c r="H338" s="436" t="s">
        <v>260</v>
      </c>
      <c r="I338" s="536">
        <v>3168224</v>
      </c>
      <c r="J338" s="14">
        <v>2350315</v>
      </c>
      <c r="K338" s="14">
        <v>0</v>
      </c>
      <c r="L338" s="14">
        <v>794406</v>
      </c>
      <c r="M338" s="14">
        <v>23503</v>
      </c>
      <c r="N338" s="14">
        <v>0</v>
      </c>
      <c r="O338" s="106">
        <v>4.3213999999999997</v>
      </c>
      <c r="P338" s="579">
        <f t="shared" si="272"/>
        <v>0</v>
      </c>
      <c r="Q338" s="434">
        <v>0</v>
      </c>
      <c r="R338" s="434">
        <v>0</v>
      </c>
      <c r="S338" s="434">
        <v>0</v>
      </c>
      <c r="T338" s="434">
        <v>0</v>
      </c>
      <c r="U338" s="434">
        <v>0</v>
      </c>
      <c r="V338" s="434">
        <v>0</v>
      </c>
      <c r="W338" s="434">
        <f t="shared" si="273"/>
        <v>0</v>
      </c>
      <c r="X338" s="434">
        <v>0</v>
      </c>
      <c r="Y338" s="434">
        <v>0</v>
      </c>
      <c r="Z338" s="434">
        <v>0</v>
      </c>
      <c r="AA338" s="434">
        <f t="shared" si="274"/>
        <v>0</v>
      </c>
      <c r="AB338" s="434">
        <f t="shared" si="275"/>
        <v>0</v>
      </c>
      <c r="AC338" s="435">
        <f t="shared" si="276"/>
        <v>0</v>
      </c>
      <c r="AD338" s="434">
        <v>0</v>
      </c>
      <c r="AE338" s="434">
        <f t="shared" si="277"/>
        <v>0</v>
      </c>
      <c r="AF338" s="435">
        <f t="shared" si="278"/>
        <v>0</v>
      </c>
      <c r="AG338" s="14">
        <v>0</v>
      </c>
      <c r="AH338" s="905">
        <f t="shared" si="314"/>
        <v>0</v>
      </c>
      <c r="AI338" s="870">
        <v>0</v>
      </c>
      <c r="AJ338" s="433">
        <v>0</v>
      </c>
      <c r="AK338" s="433">
        <v>0</v>
      </c>
      <c r="AL338" s="433">
        <v>0</v>
      </c>
      <c r="AM338" s="433">
        <v>0</v>
      </c>
      <c r="AN338" s="433">
        <v>0</v>
      </c>
      <c r="AO338" s="535">
        <f t="shared" si="279"/>
        <v>0</v>
      </c>
      <c r="AP338" s="854">
        <f>I338+AH338</f>
        <v>3168224</v>
      </c>
      <c r="AQ338" s="434">
        <f>J338+W338</f>
        <v>2350315</v>
      </c>
      <c r="AR338" s="434">
        <f t="shared" si="312"/>
        <v>0</v>
      </c>
      <c r="AS338" s="434">
        <f>L338+AE338</f>
        <v>794406</v>
      </c>
      <c r="AT338" s="434">
        <f t="shared" si="313"/>
        <v>23503</v>
      </c>
      <c r="AU338" s="512">
        <f t="shared" si="313"/>
        <v>0</v>
      </c>
      <c r="AV338" s="535">
        <f>O338+AO338</f>
        <v>4.3213999999999997</v>
      </c>
      <c r="AW338" s="517">
        <f t="shared" si="280"/>
        <v>0</v>
      </c>
      <c r="AX338" s="432">
        <v>0</v>
      </c>
      <c r="AY338" s="432">
        <v>0</v>
      </c>
      <c r="AZ338" s="432">
        <v>0</v>
      </c>
      <c r="BA338" s="432">
        <v>0</v>
      </c>
      <c r="BB338" s="432">
        <v>0</v>
      </c>
      <c r="BC338" s="985">
        <v>0</v>
      </c>
    </row>
    <row r="339" spans="1:55" ht="14.1" customHeight="1" x14ac:dyDescent="0.2">
      <c r="A339" s="450">
        <v>76</v>
      </c>
      <c r="B339" s="448">
        <v>2460</v>
      </c>
      <c r="C339" s="449">
        <v>600079783</v>
      </c>
      <c r="D339" s="448">
        <v>72741643</v>
      </c>
      <c r="E339" s="446" t="s">
        <v>661</v>
      </c>
      <c r="F339" s="450"/>
      <c r="G339" s="446"/>
      <c r="H339" s="445"/>
      <c r="I339" s="537">
        <v>48873699</v>
      </c>
      <c r="J339" s="444">
        <v>36256454</v>
      </c>
      <c r="K339" s="444">
        <v>0</v>
      </c>
      <c r="L339" s="444">
        <v>12254681</v>
      </c>
      <c r="M339" s="444">
        <v>362564</v>
      </c>
      <c r="N339" s="444">
        <v>0</v>
      </c>
      <c r="O339" s="642">
        <v>50.637599999999999</v>
      </c>
      <c r="P339" s="537">
        <f t="shared" ref="P339:BC339" si="316">SUM(P334:P338)</f>
        <v>0</v>
      </c>
      <c r="Q339" s="443">
        <f t="shared" si="316"/>
        <v>0</v>
      </c>
      <c r="R339" s="443">
        <f t="shared" si="316"/>
        <v>120532</v>
      </c>
      <c r="S339" s="443">
        <f t="shared" si="316"/>
        <v>0</v>
      </c>
      <c r="T339" s="443">
        <f t="shared" si="316"/>
        <v>18361</v>
      </c>
      <c r="U339" s="443">
        <f t="shared" si="316"/>
        <v>235670</v>
      </c>
      <c r="V339" s="443">
        <f t="shared" si="316"/>
        <v>0</v>
      </c>
      <c r="W339" s="443">
        <f t="shared" si="316"/>
        <v>374563</v>
      </c>
      <c r="X339" s="443">
        <f t="shared" si="316"/>
        <v>0</v>
      </c>
      <c r="Y339" s="443">
        <f t="shared" si="316"/>
        <v>0</v>
      </c>
      <c r="Z339" s="443">
        <f t="shared" si="316"/>
        <v>0</v>
      </c>
      <c r="AA339" s="443">
        <f t="shared" si="316"/>
        <v>0</v>
      </c>
      <c r="AB339" s="443">
        <f t="shared" si="316"/>
        <v>374563</v>
      </c>
      <c r="AC339" s="443">
        <f t="shared" si="316"/>
        <v>126602</v>
      </c>
      <c r="AD339" s="443">
        <f t="shared" si="316"/>
        <v>0</v>
      </c>
      <c r="AE339" s="443">
        <f t="shared" si="316"/>
        <v>126602</v>
      </c>
      <c r="AF339" s="443">
        <f t="shared" si="316"/>
        <v>3746</v>
      </c>
      <c r="AG339" s="443">
        <f t="shared" si="316"/>
        <v>0</v>
      </c>
      <c r="AH339" s="948">
        <f t="shared" si="316"/>
        <v>504911</v>
      </c>
      <c r="AI339" s="944">
        <f t="shared" si="316"/>
        <v>0</v>
      </c>
      <c r="AJ339" s="695">
        <f t="shared" si="316"/>
        <v>0.22</v>
      </c>
      <c r="AK339" s="695">
        <f t="shared" si="316"/>
        <v>0.03</v>
      </c>
      <c r="AL339" s="695">
        <f t="shared" si="316"/>
        <v>0</v>
      </c>
      <c r="AM339" s="695">
        <f t="shared" si="316"/>
        <v>0.56000000000000005</v>
      </c>
      <c r="AN339" s="695">
        <f t="shared" si="316"/>
        <v>0</v>
      </c>
      <c r="AO339" s="538">
        <f t="shared" si="316"/>
        <v>0.81</v>
      </c>
      <c r="AP339" s="444">
        <f t="shared" si="316"/>
        <v>49378610</v>
      </c>
      <c r="AQ339" s="443">
        <f t="shared" si="316"/>
        <v>36631017</v>
      </c>
      <c r="AR339" s="490">
        <f t="shared" si="316"/>
        <v>0</v>
      </c>
      <c r="AS339" s="443">
        <f t="shared" si="316"/>
        <v>12381283</v>
      </c>
      <c r="AT339" s="443">
        <f t="shared" si="316"/>
        <v>366310</v>
      </c>
      <c r="AU339" s="443">
        <f t="shared" si="316"/>
        <v>0</v>
      </c>
      <c r="AV339" s="538">
        <f t="shared" si="316"/>
        <v>51.447600000000001</v>
      </c>
      <c r="AW339" s="794">
        <f t="shared" si="316"/>
        <v>0</v>
      </c>
      <c r="AX339" s="791">
        <f t="shared" si="316"/>
        <v>0</v>
      </c>
      <c r="AY339" s="791">
        <f t="shared" si="316"/>
        <v>0</v>
      </c>
      <c r="AZ339" s="791">
        <f t="shared" si="316"/>
        <v>0</v>
      </c>
      <c r="BA339" s="791">
        <f t="shared" si="316"/>
        <v>0</v>
      </c>
      <c r="BB339" s="791">
        <f t="shared" si="316"/>
        <v>0</v>
      </c>
      <c r="BC339" s="788">
        <f t="shared" si="316"/>
        <v>0</v>
      </c>
    </row>
    <row r="340" spans="1:55" ht="14.1" customHeight="1" x14ac:dyDescent="0.2">
      <c r="A340" s="440">
        <v>77</v>
      </c>
      <c r="B340" s="452">
        <v>2324</v>
      </c>
      <c r="C340" s="453">
        <v>600074030</v>
      </c>
      <c r="D340" s="452">
        <v>71013083</v>
      </c>
      <c r="E340" s="437" t="s">
        <v>774</v>
      </c>
      <c r="F340" s="460">
        <v>3111</v>
      </c>
      <c r="G340" s="451" t="s">
        <v>275</v>
      </c>
      <c r="H340" s="436" t="s">
        <v>260</v>
      </c>
      <c r="I340" s="536">
        <v>11236474</v>
      </c>
      <c r="J340" s="14">
        <v>8335663</v>
      </c>
      <c r="K340" s="14">
        <v>0</v>
      </c>
      <c r="L340" s="14">
        <v>2817454</v>
      </c>
      <c r="M340" s="14">
        <v>83357</v>
      </c>
      <c r="N340" s="14">
        <v>0</v>
      </c>
      <c r="O340" s="106">
        <v>14</v>
      </c>
      <c r="P340" s="579">
        <f t="shared" si="272"/>
        <v>-8500</v>
      </c>
      <c r="Q340" s="434">
        <v>0</v>
      </c>
      <c r="R340" s="434">
        <v>0</v>
      </c>
      <c r="S340" s="434">
        <v>0</v>
      </c>
      <c r="T340" s="434">
        <v>0</v>
      </c>
      <c r="U340" s="434">
        <v>0</v>
      </c>
      <c r="V340" s="434">
        <v>0</v>
      </c>
      <c r="W340" s="434">
        <f t="shared" si="273"/>
        <v>-8500</v>
      </c>
      <c r="X340" s="434">
        <v>8500</v>
      </c>
      <c r="Y340" s="434">
        <v>0</v>
      </c>
      <c r="Z340" s="434">
        <v>0</v>
      </c>
      <c r="AA340" s="434">
        <f t="shared" si="274"/>
        <v>8500</v>
      </c>
      <c r="AB340" s="434">
        <f t="shared" si="275"/>
        <v>0</v>
      </c>
      <c r="AC340" s="435">
        <f t="shared" si="276"/>
        <v>0</v>
      </c>
      <c r="AD340" s="434">
        <v>0</v>
      </c>
      <c r="AE340" s="434">
        <f t="shared" si="277"/>
        <v>0</v>
      </c>
      <c r="AF340" s="435">
        <f t="shared" si="278"/>
        <v>-85</v>
      </c>
      <c r="AG340" s="14">
        <v>0</v>
      </c>
      <c r="AH340" s="905">
        <f t="shared" si="314"/>
        <v>-85</v>
      </c>
      <c r="AI340" s="870">
        <v>0</v>
      </c>
      <c r="AJ340" s="433">
        <v>0</v>
      </c>
      <c r="AK340" s="433">
        <v>0</v>
      </c>
      <c r="AL340" s="433">
        <v>0</v>
      </c>
      <c r="AM340" s="433">
        <v>0</v>
      </c>
      <c r="AN340" s="433">
        <v>0</v>
      </c>
      <c r="AO340" s="535">
        <f t="shared" si="279"/>
        <v>0</v>
      </c>
      <c r="AP340" s="854">
        <f>I340+AH340</f>
        <v>11236389</v>
      </c>
      <c r="AQ340" s="434">
        <f>J340+W340</f>
        <v>8327163</v>
      </c>
      <c r="AR340" s="434">
        <f t="shared" ref="AR340:AR342" si="317">K340+AA340</f>
        <v>8500</v>
      </c>
      <c r="AS340" s="434">
        <f t="shared" ref="AS340:AU342" si="318">L340+AE340</f>
        <v>2817454</v>
      </c>
      <c r="AT340" s="434">
        <f t="shared" si="318"/>
        <v>83272</v>
      </c>
      <c r="AU340" s="512">
        <f t="shared" si="318"/>
        <v>0</v>
      </c>
      <c r="AV340" s="535">
        <f>O340+AO340</f>
        <v>14</v>
      </c>
      <c r="AW340" s="517">
        <f t="shared" si="280"/>
        <v>0</v>
      </c>
      <c r="AX340" s="432">
        <v>0</v>
      </c>
      <c r="AY340" s="432">
        <v>0</v>
      </c>
      <c r="AZ340" s="432">
        <v>0</v>
      </c>
      <c r="BA340" s="432">
        <v>0</v>
      </c>
      <c r="BB340" s="432">
        <v>0</v>
      </c>
      <c r="BC340" s="985">
        <v>0</v>
      </c>
    </row>
    <row r="341" spans="1:55" ht="14.1" customHeight="1" x14ac:dyDescent="0.2">
      <c r="A341" s="440">
        <v>77</v>
      </c>
      <c r="B341" s="452">
        <v>2324</v>
      </c>
      <c r="C341" s="453">
        <v>600074030</v>
      </c>
      <c r="D341" s="452">
        <v>71013083</v>
      </c>
      <c r="E341" s="437" t="s">
        <v>774</v>
      </c>
      <c r="F341" s="460">
        <v>3111</v>
      </c>
      <c r="G341" s="28" t="s">
        <v>277</v>
      </c>
      <c r="H341" s="436" t="s">
        <v>260</v>
      </c>
      <c r="I341" s="536">
        <v>0</v>
      </c>
      <c r="J341" s="432">
        <v>0</v>
      </c>
      <c r="K341" s="432">
        <v>0</v>
      </c>
      <c r="L341" s="14">
        <v>0</v>
      </c>
      <c r="M341" s="14">
        <v>0</v>
      </c>
      <c r="N341" s="14">
        <v>0</v>
      </c>
      <c r="O341" s="570">
        <v>0</v>
      </c>
      <c r="P341" s="579">
        <f t="shared" si="272"/>
        <v>0</v>
      </c>
      <c r="Q341" s="434">
        <v>0</v>
      </c>
      <c r="R341" s="434">
        <v>0</v>
      </c>
      <c r="S341" s="434">
        <v>0</v>
      </c>
      <c r="T341" s="434">
        <v>0</v>
      </c>
      <c r="U341" s="434">
        <v>0</v>
      </c>
      <c r="V341" s="434">
        <v>0</v>
      </c>
      <c r="W341" s="434">
        <f t="shared" si="273"/>
        <v>0</v>
      </c>
      <c r="X341" s="434">
        <v>0</v>
      </c>
      <c r="Y341" s="434">
        <v>0</v>
      </c>
      <c r="Z341" s="434">
        <v>0</v>
      </c>
      <c r="AA341" s="434">
        <f t="shared" si="274"/>
        <v>0</v>
      </c>
      <c r="AB341" s="434">
        <f t="shared" si="275"/>
        <v>0</v>
      </c>
      <c r="AC341" s="435">
        <f t="shared" si="276"/>
        <v>0</v>
      </c>
      <c r="AD341" s="434">
        <v>0</v>
      </c>
      <c r="AE341" s="434">
        <f t="shared" si="277"/>
        <v>0</v>
      </c>
      <c r="AF341" s="435">
        <f t="shared" si="278"/>
        <v>0</v>
      </c>
      <c r="AG341" s="14">
        <v>0</v>
      </c>
      <c r="AH341" s="905">
        <f t="shared" si="314"/>
        <v>0</v>
      </c>
      <c r="AI341" s="870">
        <v>0</v>
      </c>
      <c r="AJ341" s="433">
        <v>0</v>
      </c>
      <c r="AK341" s="433">
        <v>0</v>
      </c>
      <c r="AL341" s="433">
        <v>0</v>
      </c>
      <c r="AM341" s="433">
        <v>0</v>
      </c>
      <c r="AN341" s="433">
        <v>0</v>
      </c>
      <c r="AO341" s="535">
        <f t="shared" si="279"/>
        <v>0</v>
      </c>
      <c r="AP341" s="854">
        <f>I341+AH341</f>
        <v>0</v>
      </c>
      <c r="AQ341" s="434">
        <f>J341+W341</f>
        <v>0</v>
      </c>
      <c r="AR341" s="434">
        <f t="shared" si="317"/>
        <v>0</v>
      </c>
      <c r="AS341" s="434">
        <f t="shared" si="318"/>
        <v>0</v>
      </c>
      <c r="AT341" s="434">
        <f t="shared" si="318"/>
        <v>0</v>
      </c>
      <c r="AU341" s="512">
        <f t="shared" si="318"/>
        <v>0</v>
      </c>
      <c r="AV341" s="535">
        <f>O341+AO341</f>
        <v>0</v>
      </c>
      <c r="AW341" s="517">
        <f t="shared" si="280"/>
        <v>0</v>
      </c>
      <c r="AX341" s="432">
        <v>0</v>
      </c>
      <c r="AY341" s="432">
        <v>0</v>
      </c>
      <c r="AZ341" s="432">
        <v>0</v>
      </c>
      <c r="BA341" s="432">
        <v>0</v>
      </c>
      <c r="BB341" s="432">
        <v>0</v>
      </c>
      <c r="BC341" s="985">
        <v>0</v>
      </c>
    </row>
    <row r="342" spans="1:55" ht="14.1" customHeight="1" x14ac:dyDescent="0.2">
      <c r="A342" s="440">
        <v>77</v>
      </c>
      <c r="B342" s="452">
        <v>2324</v>
      </c>
      <c r="C342" s="453">
        <v>600074030</v>
      </c>
      <c r="D342" s="452">
        <v>71013083</v>
      </c>
      <c r="E342" s="437" t="s">
        <v>774</v>
      </c>
      <c r="F342" s="460">
        <v>3111</v>
      </c>
      <c r="G342" s="454" t="s">
        <v>276</v>
      </c>
      <c r="H342" s="436" t="s">
        <v>261</v>
      </c>
      <c r="I342" s="536">
        <v>3430553</v>
      </c>
      <c r="J342" s="432">
        <v>2544921</v>
      </c>
      <c r="K342" s="432">
        <v>0</v>
      </c>
      <c r="L342" s="14">
        <v>860183</v>
      </c>
      <c r="M342" s="14">
        <v>25449</v>
      </c>
      <c r="N342" s="14">
        <v>0</v>
      </c>
      <c r="O342" s="570">
        <v>6.64</v>
      </c>
      <c r="P342" s="579">
        <f t="shared" si="272"/>
        <v>0</v>
      </c>
      <c r="Q342" s="434">
        <v>0</v>
      </c>
      <c r="R342" s="434">
        <v>-617382</v>
      </c>
      <c r="S342" s="434">
        <v>0</v>
      </c>
      <c r="T342" s="434">
        <v>0</v>
      </c>
      <c r="U342" s="434">
        <v>0</v>
      </c>
      <c r="V342" s="434">
        <v>0</v>
      </c>
      <c r="W342" s="434">
        <f t="shared" si="273"/>
        <v>-617382</v>
      </c>
      <c r="X342" s="434">
        <v>0</v>
      </c>
      <c r="Y342" s="434">
        <v>0</v>
      </c>
      <c r="Z342" s="434">
        <v>0</v>
      </c>
      <c r="AA342" s="434">
        <f t="shared" si="274"/>
        <v>0</v>
      </c>
      <c r="AB342" s="434">
        <f t="shared" si="275"/>
        <v>-617382</v>
      </c>
      <c r="AC342" s="435">
        <f t="shared" si="276"/>
        <v>-208675</v>
      </c>
      <c r="AD342" s="434">
        <v>0</v>
      </c>
      <c r="AE342" s="434">
        <f t="shared" si="277"/>
        <v>-208675</v>
      </c>
      <c r="AF342" s="435">
        <f t="shared" si="278"/>
        <v>-6174</v>
      </c>
      <c r="AG342" s="14">
        <v>0</v>
      </c>
      <c r="AH342" s="905">
        <f t="shared" si="314"/>
        <v>-832231</v>
      </c>
      <c r="AI342" s="870">
        <v>0</v>
      </c>
      <c r="AJ342" s="433">
        <v>-1.55</v>
      </c>
      <c r="AK342" s="433">
        <v>0</v>
      </c>
      <c r="AL342" s="433">
        <v>0</v>
      </c>
      <c r="AM342" s="433">
        <v>0</v>
      </c>
      <c r="AN342" s="433">
        <v>0</v>
      </c>
      <c r="AO342" s="535">
        <f t="shared" si="279"/>
        <v>-1.55</v>
      </c>
      <c r="AP342" s="854">
        <f>I342+AH342</f>
        <v>2598322</v>
      </c>
      <c r="AQ342" s="434">
        <f>J342+W342</f>
        <v>1927539</v>
      </c>
      <c r="AR342" s="434">
        <f t="shared" si="317"/>
        <v>0</v>
      </c>
      <c r="AS342" s="434">
        <f t="shared" si="318"/>
        <v>651508</v>
      </c>
      <c r="AT342" s="434">
        <f t="shared" si="318"/>
        <v>19275</v>
      </c>
      <c r="AU342" s="512">
        <f t="shared" si="318"/>
        <v>0</v>
      </c>
      <c r="AV342" s="535">
        <f>O342+AO342</f>
        <v>5.09</v>
      </c>
      <c r="AW342" s="517">
        <f t="shared" si="280"/>
        <v>0</v>
      </c>
      <c r="AX342" s="432">
        <v>0</v>
      </c>
      <c r="AY342" s="432">
        <v>0</v>
      </c>
      <c r="AZ342" s="432">
        <v>0</v>
      </c>
      <c r="BA342" s="432">
        <v>0</v>
      </c>
      <c r="BB342" s="432">
        <v>0</v>
      </c>
      <c r="BC342" s="985">
        <v>0</v>
      </c>
    </row>
    <row r="343" spans="1:55" ht="14.1" customHeight="1" x14ac:dyDescent="0.2">
      <c r="A343" s="450">
        <v>77</v>
      </c>
      <c r="B343" s="448">
        <v>2324</v>
      </c>
      <c r="C343" s="449">
        <v>600074030</v>
      </c>
      <c r="D343" s="448">
        <v>71013083</v>
      </c>
      <c r="E343" s="459" t="s">
        <v>775</v>
      </c>
      <c r="F343" s="450"/>
      <c r="G343" s="446"/>
      <c r="H343" s="445"/>
      <c r="I343" s="537">
        <v>14667027</v>
      </c>
      <c r="J343" s="444">
        <v>10880584</v>
      </c>
      <c r="K343" s="444">
        <v>0</v>
      </c>
      <c r="L343" s="444">
        <v>3677637</v>
      </c>
      <c r="M343" s="444">
        <v>108806</v>
      </c>
      <c r="N343" s="444">
        <v>0</v>
      </c>
      <c r="O343" s="642">
        <v>20.64</v>
      </c>
      <c r="P343" s="537">
        <f t="shared" ref="P343:BC343" si="319">SUM(P340:P342)</f>
        <v>-8500</v>
      </c>
      <c r="Q343" s="443">
        <f t="shared" si="319"/>
        <v>0</v>
      </c>
      <c r="R343" s="443">
        <f t="shared" si="319"/>
        <v>-617382</v>
      </c>
      <c r="S343" s="443">
        <f t="shared" si="319"/>
        <v>0</v>
      </c>
      <c r="T343" s="443">
        <f t="shared" si="319"/>
        <v>0</v>
      </c>
      <c r="U343" s="443">
        <f t="shared" si="319"/>
        <v>0</v>
      </c>
      <c r="V343" s="443">
        <f t="shared" si="319"/>
        <v>0</v>
      </c>
      <c r="W343" s="443">
        <f t="shared" si="319"/>
        <v>-625882</v>
      </c>
      <c r="X343" s="443">
        <f t="shared" si="319"/>
        <v>8500</v>
      </c>
      <c r="Y343" s="443">
        <f t="shared" si="319"/>
        <v>0</v>
      </c>
      <c r="Z343" s="443">
        <f t="shared" si="319"/>
        <v>0</v>
      </c>
      <c r="AA343" s="443">
        <f t="shared" si="319"/>
        <v>8500</v>
      </c>
      <c r="AB343" s="443">
        <f t="shared" si="319"/>
        <v>-617382</v>
      </c>
      <c r="AC343" s="443">
        <f t="shared" si="319"/>
        <v>-208675</v>
      </c>
      <c r="AD343" s="443">
        <f t="shared" si="319"/>
        <v>0</v>
      </c>
      <c r="AE343" s="443">
        <f t="shared" si="319"/>
        <v>-208675</v>
      </c>
      <c r="AF343" s="443">
        <f t="shared" si="319"/>
        <v>-6259</v>
      </c>
      <c r="AG343" s="443">
        <f t="shared" si="319"/>
        <v>0</v>
      </c>
      <c r="AH343" s="948">
        <f t="shared" si="319"/>
        <v>-832316</v>
      </c>
      <c r="AI343" s="944">
        <f t="shared" si="319"/>
        <v>0</v>
      </c>
      <c r="AJ343" s="695">
        <f t="shared" si="319"/>
        <v>-1.55</v>
      </c>
      <c r="AK343" s="695">
        <f t="shared" si="319"/>
        <v>0</v>
      </c>
      <c r="AL343" s="695">
        <f t="shared" si="319"/>
        <v>0</v>
      </c>
      <c r="AM343" s="695">
        <f t="shared" si="319"/>
        <v>0</v>
      </c>
      <c r="AN343" s="695">
        <f t="shared" si="319"/>
        <v>0</v>
      </c>
      <c r="AO343" s="538">
        <f t="shared" si="319"/>
        <v>-1.55</v>
      </c>
      <c r="AP343" s="444">
        <f t="shared" si="319"/>
        <v>13834711</v>
      </c>
      <c r="AQ343" s="443">
        <f t="shared" si="319"/>
        <v>10254702</v>
      </c>
      <c r="AR343" s="490">
        <f t="shared" si="319"/>
        <v>8500</v>
      </c>
      <c r="AS343" s="443">
        <f t="shared" si="319"/>
        <v>3468962</v>
      </c>
      <c r="AT343" s="443">
        <f t="shared" si="319"/>
        <v>102547</v>
      </c>
      <c r="AU343" s="443">
        <f t="shared" si="319"/>
        <v>0</v>
      </c>
      <c r="AV343" s="538">
        <f t="shared" si="319"/>
        <v>19.09</v>
      </c>
      <c r="AW343" s="794">
        <f t="shared" si="319"/>
        <v>0</v>
      </c>
      <c r="AX343" s="791">
        <f t="shared" si="319"/>
        <v>0</v>
      </c>
      <c r="AY343" s="791">
        <f t="shared" si="319"/>
        <v>0</v>
      </c>
      <c r="AZ343" s="791">
        <f t="shared" si="319"/>
        <v>0</v>
      </c>
      <c r="BA343" s="791">
        <f t="shared" si="319"/>
        <v>0</v>
      </c>
      <c r="BB343" s="791">
        <f t="shared" si="319"/>
        <v>0</v>
      </c>
      <c r="BC343" s="788">
        <f t="shared" si="319"/>
        <v>0</v>
      </c>
    </row>
    <row r="344" spans="1:55" ht="14.1" customHeight="1" x14ac:dyDescent="0.2">
      <c r="A344" s="440">
        <v>78</v>
      </c>
      <c r="B344" s="452">
        <v>2325</v>
      </c>
      <c r="C344" s="453">
        <v>600074561</v>
      </c>
      <c r="D344" s="452">
        <v>46750321</v>
      </c>
      <c r="E344" s="451" t="s">
        <v>662</v>
      </c>
      <c r="F344" s="440">
        <v>3113</v>
      </c>
      <c r="G344" s="451" t="s">
        <v>278</v>
      </c>
      <c r="H344" s="436" t="s">
        <v>260</v>
      </c>
      <c r="I344" s="536">
        <v>25546092</v>
      </c>
      <c r="J344" s="14">
        <v>18951107</v>
      </c>
      <c r="K344" s="14">
        <v>0</v>
      </c>
      <c r="L344" s="14">
        <v>6405474</v>
      </c>
      <c r="M344" s="14">
        <v>189511</v>
      </c>
      <c r="N344" s="14">
        <v>0</v>
      </c>
      <c r="O344" s="106">
        <v>26.302700000000002</v>
      </c>
      <c r="P344" s="579">
        <f t="shared" si="272"/>
        <v>0</v>
      </c>
      <c r="Q344" s="434">
        <v>0</v>
      </c>
      <c r="R344" s="434">
        <v>0</v>
      </c>
      <c r="S344" s="434">
        <v>0</v>
      </c>
      <c r="T344" s="434">
        <v>0</v>
      </c>
      <c r="U344" s="434">
        <v>0</v>
      </c>
      <c r="V344" s="434">
        <v>0</v>
      </c>
      <c r="W344" s="434">
        <f t="shared" si="273"/>
        <v>0</v>
      </c>
      <c r="X344" s="434">
        <v>0</v>
      </c>
      <c r="Y344" s="434">
        <v>0</v>
      </c>
      <c r="Z344" s="434">
        <v>0</v>
      </c>
      <c r="AA344" s="434">
        <f t="shared" si="274"/>
        <v>0</v>
      </c>
      <c r="AB344" s="434">
        <f t="shared" si="275"/>
        <v>0</v>
      </c>
      <c r="AC344" s="435">
        <f t="shared" si="276"/>
        <v>0</v>
      </c>
      <c r="AD344" s="434">
        <v>0</v>
      </c>
      <c r="AE344" s="434">
        <f t="shared" si="277"/>
        <v>0</v>
      </c>
      <c r="AF344" s="435">
        <f t="shared" si="278"/>
        <v>0</v>
      </c>
      <c r="AG344" s="14">
        <v>0</v>
      </c>
      <c r="AH344" s="905">
        <f t="shared" si="314"/>
        <v>0</v>
      </c>
      <c r="AI344" s="870">
        <v>0</v>
      </c>
      <c r="AJ344" s="433">
        <v>0</v>
      </c>
      <c r="AK344" s="433">
        <v>0</v>
      </c>
      <c r="AL344" s="433">
        <v>0</v>
      </c>
      <c r="AM344" s="433">
        <v>0</v>
      </c>
      <c r="AN344" s="433">
        <v>0</v>
      </c>
      <c r="AO344" s="535">
        <f t="shared" si="279"/>
        <v>0</v>
      </c>
      <c r="AP344" s="854">
        <f t="shared" ref="AP344:AP349" si="320">I344+AH344</f>
        <v>25546092</v>
      </c>
      <c r="AQ344" s="434">
        <f t="shared" ref="AQ344:AQ349" si="321">J344+W344</f>
        <v>18951107</v>
      </c>
      <c r="AR344" s="434">
        <f t="shared" ref="AR344:AR349" si="322">K344+AA344</f>
        <v>0</v>
      </c>
      <c r="AS344" s="434">
        <f>L344+AE344</f>
        <v>6405474</v>
      </c>
      <c r="AT344" s="434">
        <f t="shared" ref="AT344:AU349" si="323">M344+AF344</f>
        <v>189511</v>
      </c>
      <c r="AU344" s="512">
        <f t="shared" si="323"/>
        <v>0</v>
      </c>
      <c r="AV344" s="535">
        <f t="shared" ref="AV344:AV349" si="324">O344+AO344</f>
        <v>26.302700000000002</v>
      </c>
      <c r="AW344" s="517">
        <f t="shared" si="280"/>
        <v>0</v>
      </c>
      <c r="AX344" s="432">
        <v>0</v>
      </c>
      <c r="AY344" s="432">
        <v>0</v>
      </c>
      <c r="AZ344" s="432">
        <v>0</v>
      </c>
      <c r="BA344" s="432">
        <v>0</v>
      </c>
      <c r="BB344" s="432">
        <v>0</v>
      </c>
      <c r="BC344" s="985">
        <v>0</v>
      </c>
    </row>
    <row r="345" spans="1:55" ht="14.1" customHeight="1" x14ac:dyDescent="0.2">
      <c r="A345" s="440">
        <v>78</v>
      </c>
      <c r="B345" s="452">
        <v>2325</v>
      </c>
      <c r="C345" s="453">
        <v>600074561</v>
      </c>
      <c r="D345" s="452">
        <v>46750321</v>
      </c>
      <c r="E345" s="451" t="s">
        <v>662</v>
      </c>
      <c r="F345" s="440">
        <v>3113</v>
      </c>
      <c r="G345" s="451" t="s">
        <v>789</v>
      </c>
      <c r="H345" s="436" t="s">
        <v>260</v>
      </c>
      <c r="I345" s="536">
        <v>634036</v>
      </c>
      <c r="J345" s="14">
        <v>470353</v>
      </c>
      <c r="K345" s="14">
        <v>0</v>
      </c>
      <c r="L345" s="14">
        <v>158979</v>
      </c>
      <c r="M345" s="14">
        <v>4704</v>
      </c>
      <c r="N345" s="14">
        <v>0</v>
      </c>
      <c r="O345" s="106">
        <v>0.95</v>
      </c>
      <c r="P345" s="579">
        <f t="shared" si="272"/>
        <v>0</v>
      </c>
      <c r="Q345" s="434">
        <v>0</v>
      </c>
      <c r="R345" s="434">
        <v>0</v>
      </c>
      <c r="S345" s="434">
        <v>0</v>
      </c>
      <c r="T345" s="434">
        <v>-119348</v>
      </c>
      <c r="U345" s="434">
        <v>0</v>
      </c>
      <c r="V345" s="434">
        <v>0</v>
      </c>
      <c r="W345" s="434">
        <f t="shared" si="273"/>
        <v>-119348</v>
      </c>
      <c r="X345" s="434">
        <v>0</v>
      </c>
      <c r="Y345" s="434">
        <v>0</v>
      </c>
      <c r="Z345" s="434">
        <v>0</v>
      </c>
      <c r="AA345" s="434">
        <f t="shared" si="274"/>
        <v>0</v>
      </c>
      <c r="AB345" s="434">
        <f t="shared" si="275"/>
        <v>-119348</v>
      </c>
      <c r="AC345" s="435">
        <f t="shared" si="276"/>
        <v>-40340</v>
      </c>
      <c r="AD345" s="434">
        <v>0</v>
      </c>
      <c r="AE345" s="434">
        <f t="shared" si="277"/>
        <v>-40340</v>
      </c>
      <c r="AF345" s="435">
        <f t="shared" si="278"/>
        <v>-1193</v>
      </c>
      <c r="AG345" s="14">
        <v>0</v>
      </c>
      <c r="AH345" s="905">
        <f t="shared" si="314"/>
        <v>-160881</v>
      </c>
      <c r="AI345" s="870">
        <v>0</v>
      </c>
      <c r="AJ345" s="433">
        <v>0</v>
      </c>
      <c r="AK345" s="433">
        <v>-0.22</v>
      </c>
      <c r="AL345" s="433">
        <v>0</v>
      </c>
      <c r="AM345" s="433">
        <v>0</v>
      </c>
      <c r="AN345" s="433">
        <v>0</v>
      </c>
      <c r="AO345" s="535">
        <f t="shared" si="279"/>
        <v>-0.22</v>
      </c>
      <c r="AP345" s="854">
        <f t="shared" si="320"/>
        <v>473155</v>
      </c>
      <c r="AQ345" s="434">
        <f t="shared" si="321"/>
        <v>351005</v>
      </c>
      <c r="AR345" s="434">
        <f t="shared" si="322"/>
        <v>0</v>
      </c>
      <c r="AS345" s="434">
        <f>L345+AE345</f>
        <v>118639</v>
      </c>
      <c r="AT345" s="434">
        <f t="shared" si="323"/>
        <v>3511</v>
      </c>
      <c r="AU345" s="512">
        <f t="shared" si="323"/>
        <v>0</v>
      </c>
      <c r="AV345" s="535">
        <f t="shared" si="324"/>
        <v>0.73</v>
      </c>
      <c r="AW345" s="517">
        <f t="shared" si="280"/>
        <v>0</v>
      </c>
      <c r="AX345" s="432">
        <v>0</v>
      </c>
      <c r="AY345" s="432">
        <v>0</v>
      </c>
      <c r="AZ345" s="432">
        <v>0</v>
      </c>
      <c r="BA345" s="432">
        <v>0</v>
      </c>
      <c r="BB345" s="432">
        <v>0</v>
      </c>
      <c r="BC345" s="985">
        <v>0</v>
      </c>
    </row>
    <row r="346" spans="1:55" ht="14.1" customHeight="1" x14ac:dyDescent="0.2">
      <c r="A346" s="440">
        <v>78</v>
      </c>
      <c r="B346" s="452">
        <v>2325</v>
      </c>
      <c r="C346" s="453">
        <v>600074561</v>
      </c>
      <c r="D346" s="452">
        <v>46750321</v>
      </c>
      <c r="E346" s="451" t="s">
        <v>858</v>
      </c>
      <c r="F346" s="440">
        <v>3113</v>
      </c>
      <c r="G346" s="45" t="s">
        <v>828</v>
      </c>
      <c r="H346" s="55" t="s">
        <v>260</v>
      </c>
      <c r="I346" s="536">
        <v>0</v>
      </c>
      <c r="J346" s="432">
        <v>0</v>
      </c>
      <c r="K346" s="432">
        <v>0</v>
      </c>
      <c r="L346" s="14">
        <v>0</v>
      </c>
      <c r="M346" s="14">
        <v>0</v>
      </c>
      <c r="N346" s="14">
        <v>0</v>
      </c>
      <c r="O346" s="570">
        <v>0</v>
      </c>
      <c r="P346" s="579">
        <f t="shared" si="272"/>
        <v>0</v>
      </c>
      <c r="Q346" s="434">
        <v>0</v>
      </c>
      <c r="R346" s="434">
        <v>0</v>
      </c>
      <c r="S346" s="434">
        <v>0</v>
      </c>
      <c r="T346" s="434">
        <v>0</v>
      </c>
      <c r="U346" s="434">
        <v>157114</v>
      </c>
      <c r="V346" s="434">
        <v>0</v>
      </c>
      <c r="W346" s="434">
        <f t="shared" si="273"/>
        <v>157114</v>
      </c>
      <c r="X346" s="434">
        <v>0</v>
      </c>
      <c r="Y346" s="434">
        <v>0</v>
      </c>
      <c r="Z346" s="434">
        <v>0</v>
      </c>
      <c r="AA346" s="434">
        <f t="shared" si="274"/>
        <v>0</v>
      </c>
      <c r="AB346" s="434">
        <f t="shared" si="275"/>
        <v>157114</v>
      </c>
      <c r="AC346" s="435">
        <f t="shared" si="276"/>
        <v>53105</v>
      </c>
      <c r="AD346" s="434">
        <v>0</v>
      </c>
      <c r="AE346" s="434">
        <f t="shared" si="277"/>
        <v>53105</v>
      </c>
      <c r="AF346" s="435">
        <f t="shared" si="278"/>
        <v>1571</v>
      </c>
      <c r="AG346" s="14">
        <v>0</v>
      </c>
      <c r="AH346" s="905">
        <f t="shared" si="314"/>
        <v>211790</v>
      </c>
      <c r="AI346" s="870">
        <v>0</v>
      </c>
      <c r="AJ346" s="433">
        <v>0</v>
      </c>
      <c r="AK346" s="433">
        <v>0</v>
      </c>
      <c r="AL346" s="433">
        <v>0</v>
      </c>
      <c r="AM346" s="433">
        <v>0.37</v>
      </c>
      <c r="AN346" s="433">
        <v>0</v>
      </c>
      <c r="AO346" s="535">
        <f t="shared" si="279"/>
        <v>0.37</v>
      </c>
      <c r="AP346" s="854">
        <f t="shared" si="320"/>
        <v>211790</v>
      </c>
      <c r="AQ346" s="434">
        <f t="shared" si="321"/>
        <v>157114</v>
      </c>
      <c r="AR346" s="434">
        <f t="shared" si="322"/>
        <v>0</v>
      </c>
      <c r="AS346" s="434">
        <f t="shared" ref="AS346" si="325">L346+AE346</f>
        <v>53105</v>
      </c>
      <c r="AT346" s="434">
        <f t="shared" si="323"/>
        <v>1571</v>
      </c>
      <c r="AU346" s="512">
        <f t="shared" si="323"/>
        <v>0</v>
      </c>
      <c r="AV346" s="535">
        <f t="shared" si="324"/>
        <v>0.37</v>
      </c>
      <c r="AW346" s="517">
        <f t="shared" si="280"/>
        <v>0</v>
      </c>
      <c r="AX346" s="432">
        <v>0</v>
      </c>
      <c r="AY346" s="432">
        <v>0</v>
      </c>
      <c r="AZ346" s="432">
        <v>0</v>
      </c>
      <c r="BA346" s="432">
        <v>0</v>
      </c>
      <c r="BB346" s="432">
        <v>0</v>
      </c>
      <c r="BC346" s="985">
        <v>0</v>
      </c>
    </row>
    <row r="347" spans="1:55" ht="14.1" customHeight="1" x14ac:dyDescent="0.2">
      <c r="A347" s="440">
        <v>78</v>
      </c>
      <c r="B347" s="452">
        <v>2325</v>
      </c>
      <c r="C347" s="453">
        <v>600074561</v>
      </c>
      <c r="D347" s="452">
        <v>46750321</v>
      </c>
      <c r="E347" s="451" t="s">
        <v>662</v>
      </c>
      <c r="F347" s="440">
        <v>3113</v>
      </c>
      <c r="G347" s="454" t="s">
        <v>276</v>
      </c>
      <c r="H347" s="436" t="s">
        <v>261</v>
      </c>
      <c r="I347" s="536">
        <v>3930230</v>
      </c>
      <c r="J347" s="432">
        <v>2915601</v>
      </c>
      <c r="K347" s="432">
        <v>0</v>
      </c>
      <c r="L347" s="14">
        <v>985473</v>
      </c>
      <c r="M347" s="14">
        <v>29156</v>
      </c>
      <c r="N347" s="14">
        <v>0</v>
      </c>
      <c r="O347" s="570">
        <v>7.23</v>
      </c>
      <c r="P347" s="579">
        <f t="shared" si="272"/>
        <v>0</v>
      </c>
      <c r="Q347" s="434">
        <v>0</v>
      </c>
      <c r="R347" s="434">
        <v>-162449</v>
      </c>
      <c r="S347" s="434">
        <v>0</v>
      </c>
      <c r="T347" s="434">
        <v>0</v>
      </c>
      <c r="U347" s="434">
        <v>0</v>
      </c>
      <c r="V347" s="434">
        <v>0</v>
      </c>
      <c r="W347" s="434">
        <f t="shared" si="273"/>
        <v>-162449</v>
      </c>
      <c r="X347" s="434">
        <v>0</v>
      </c>
      <c r="Y347" s="434">
        <v>0</v>
      </c>
      <c r="Z347" s="434">
        <v>0</v>
      </c>
      <c r="AA347" s="434">
        <f t="shared" si="274"/>
        <v>0</v>
      </c>
      <c r="AB347" s="434">
        <f t="shared" si="275"/>
        <v>-162449</v>
      </c>
      <c r="AC347" s="435">
        <f t="shared" si="276"/>
        <v>-54908</v>
      </c>
      <c r="AD347" s="434">
        <v>0</v>
      </c>
      <c r="AE347" s="434">
        <f t="shared" si="277"/>
        <v>-54908</v>
      </c>
      <c r="AF347" s="435">
        <f t="shared" si="278"/>
        <v>-1624</v>
      </c>
      <c r="AG347" s="14">
        <v>0</v>
      </c>
      <c r="AH347" s="905">
        <f t="shared" si="314"/>
        <v>-218981</v>
      </c>
      <c r="AI347" s="870">
        <v>0</v>
      </c>
      <c r="AJ347" s="433">
        <v>-0.39</v>
      </c>
      <c r="AK347" s="433">
        <v>0</v>
      </c>
      <c r="AL347" s="433">
        <v>0</v>
      </c>
      <c r="AM347" s="433">
        <v>0</v>
      </c>
      <c r="AN347" s="433">
        <v>0</v>
      </c>
      <c r="AO347" s="535">
        <f t="shared" si="279"/>
        <v>-0.39</v>
      </c>
      <c r="AP347" s="854">
        <f t="shared" si="320"/>
        <v>3711249</v>
      </c>
      <c r="AQ347" s="434">
        <f t="shared" si="321"/>
        <v>2753152</v>
      </c>
      <c r="AR347" s="434">
        <f t="shared" si="322"/>
        <v>0</v>
      </c>
      <c r="AS347" s="434">
        <f>L347+AE347</f>
        <v>930565</v>
      </c>
      <c r="AT347" s="434">
        <f t="shared" si="323"/>
        <v>27532</v>
      </c>
      <c r="AU347" s="512">
        <f t="shared" si="323"/>
        <v>0</v>
      </c>
      <c r="AV347" s="535">
        <f t="shared" si="324"/>
        <v>6.8400000000000007</v>
      </c>
      <c r="AW347" s="517">
        <f t="shared" si="280"/>
        <v>0</v>
      </c>
      <c r="AX347" s="432">
        <v>0</v>
      </c>
      <c r="AY347" s="432">
        <v>0</v>
      </c>
      <c r="AZ347" s="432">
        <v>0</v>
      </c>
      <c r="BA347" s="432">
        <v>0</v>
      </c>
      <c r="BB347" s="432">
        <v>0</v>
      </c>
      <c r="BC347" s="985">
        <v>0</v>
      </c>
    </row>
    <row r="348" spans="1:55" ht="14.1" customHeight="1" x14ac:dyDescent="0.2">
      <c r="A348" s="440">
        <v>78</v>
      </c>
      <c r="B348" s="452">
        <v>2325</v>
      </c>
      <c r="C348" s="453">
        <v>600074561</v>
      </c>
      <c r="D348" s="452">
        <v>46750321</v>
      </c>
      <c r="E348" s="451" t="s">
        <v>662</v>
      </c>
      <c r="F348" s="440">
        <v>3143</v>
      </c>
      <c r="G348" s="454" t="s">
        <v>784</v>
      </c>
      <c r="H348" s="436" t="s">
        <v>260</v>
      </c>
      <c r="I348" s="536">
        <v>2923013</v>
      </c>
      <c r="J348" s="14">
        <v>2138630</v>
      </c>
      <c r="K348" s="14">
        <v>30000</v>
      </c>
      <c r="L348" s="14">
        <v>732997</v>
      </c>
      <c r="M348" s="14">
        <v>21386</v>
      </c>
      <c r="N348" s="14">
        <v>0</v>
      </c>
      <c r="O348" s="106">
        <v>4.5</v>
      </c>
      <c r="P348" s="579">
        <f t="shared" si="272"/>
        <v>25000</v>
      </c>
      <c r="Q348" s="434">
        <v>0</v>
      </c>
      <c r="R348" s="434">
        <v>0</v>
      </c>
      <c r="S348" s="434">
        <v>0</v>
      </c>
      <c r="T348" s="434">
        <v>0</v>
      </c>
      <c r="U348" s="434">
        <v>0</v>
      </c>
      <c r="V348" s="434">
        <v>0</v>
      </c>
      <c r="W348" s="434">
        <f t="shared" si="273"/>
        <v>25000</v>
      </c>
      <c r="X348" s="434">
        <v>-25000</v>
      </c>
      <c r="Y348" s="434">
        <v>0</v>
      </c>
      <c r="Z348" s="434">
        <v>0</v>
      </c>
      <c r="AA348" s="434">
        <f t="shared" si="274"/>
        <v>-25000</v>
      </c>
      <c r="AB348" s="434">
        <f t="shared" si="275"/>
        <v>0</v>
      </c>
      <c r="AC348" s="435">
        <f t="shared" si="276"/>
        <v>0</v>
      </c>
      <c r="AD348" s="434">
        <v>0</v>
      </c>
      <c r="AE348" s="434">
        <f t="shared" si="277"/>
        <v>0</v>
      </c>
      <c r="AF348" s="435">
        <f t="shared" si="278"/>
        <v>250</v>
      </c>
      <c r="AG348" s="14">
        <v>0</v>
      </c>
      <c r="AH348" s="905">
        <f t="shared" si="314"/>
        <v>250</v>
      </c>
      <c r="AI348" s="870">
        <v>0</v>
      </c>
      <c r="AJ348" s="433">
        <v>0</v>
      </c>
      <c r="AK348" s="433">
        <v>0</v>
      </c>
      <c r="AL348" s="433">
        <v>0</v>
      </c>
      <c r="AM348" s="433">
        <v>0</v>
      </c>
      <c r="AN348" s="433">
        <v>0</v>
      </c>
      <c r="AO348" s="535">
        <f t="shared" si="279"/>
        <v>0</v>
      </c>
      <c r="AP348" s="854">
        <f t="shared" si="320"/>
        <v>2923263</v>
      </c>
      <c r="AQ348" s="434">
        <f t="shared" si="321"/>
        <v>2163630</v>
      </c>
      <c r="AR348" s="434">
        <f t="shared" si="322"/>
        <v>5000</v>
      </c>
      <c r="AS348" s="434">
        <f>L348+AE348</f>
        <v>732997</v>
      </c>
      <c r="AT348" s="434">
        <f t="shared" si="323"/>
        <v>21636</v>
      </c>
      <c r="AU348" s="512">
        <f t="shared" si="323"/>
        <v>0</v>
      </c>
      <c r="AV348" s="535">
        <f t="shared" si="324"/>
        <v>4.5</v>
      </c>
      <c r="AW348" s="517">
        <f t="shared" si="280"/>
        <v>0</v>
      </c>
      <c r="AX348" s="432">
        <v>0</v>
      </c>
      <c r="AY348" s="432">
        <v>0</v>
      </c>
      <c r="AZ348" s="432">
        <v>0</v>
      </c>
      <c r="BA348" s="432">
        <v>0</v>
      </c>
      <c r="BB348" s="432">
        <v>0</v>
      </c>
      <c r="BC348" s="985">
        <v>0</v>
      </c>
    </row>
    <row r="349" spans="1:55" ht="14.1" customHeight="1" x14ac:dyDescent="0.2">
      <c r="A349" s="440">
        <v>78</v>
      </c>
      <c r="B349" s="452">
        <v>2325</v>
      </c>
      <c r="C349" s="453">
        <v>600074561</v>
      </c>
      <c r="D349" s="452">
        <v>46750321</v>
      </c>
      <c r="E349" s="451" t="s">
        <v>662</v>
      </c>
      <c r="F349" s="440">
        <v>3231</v>
      </c>
      <c r="G349" s="451" t="s">
        <v>279</v>
      </c>
      <c r="H349" s="436" t="s">
        <v>260</v>
      </c>
      <c r="I349" s="536">
        <v>3663369</v>
      </c>
      <c r="J349" s="14">
        <v>2717633</v>
      </c>
      <c r="K349" s="14">
        <v>0</v>
      </c>
      <c r="L349" s="14">
        <v>918560</v>
      </c>
      <c r="M349" s="14">
        <v>27176</v>
      </c>
      <c r="N349" s="14">
        <v>0</v>
      </c>
      <c r="O349" s="570">
        <v>4.0281000000000002</v>
      </c>
      <c r="P349" s="579">
        <f t="shared" si="272"/>
        <v>0</v>
      </c>
      <c r="Q349" s="434">
        <v>0</v>
      </c>
      <c r="R349" s="434">
        <v>0</v>
      </c>
      <c r="S349" s="434">
        <v>0</v>
      </c>
      <c r="T349" s="434">
        <v>0</v>
      </c>
      <c r="U349" s="434">
        <v>0</v>
      </c>
      <c r="V349" s="434">
        <v>0</v>
      </c>
      <c r="W349" s="434">
        <f t="shared" si="273"/>
        <v>0</v>
      </c>
      <c r="X349" s="434">
        <v>0</v>
      </c>
      <c r="Y349" s="434">
        <v>0</v>
      </c>
      <c r="Z349" s="434">
        <v>0</v>
      </c>
      <c r="AA349" s="434">
        <f t="shared" si="274"/>
        <v>0</v>
      </c>
      <c r="AB349" s="434">
        <f t="shared" si="275"/>
        <v>0</v>
      </c>
      <c r="AC349" s="435">
        <f t="shared" si="276"/>
        <v>0</v>
      </c>
      <c r="AD349" s="434">
        <v>0</v>
      </c>
      <c r="AE349" s="434">
        <f t="shared" si="277"/>
        <v>0</v>
      </c>
      <c r="AF349" s="435">
        <f t="shared" si="278"/>
        <v>0</v>
      </c>
      <c r="AG349" s="14">
        <v>0</v>
      </c>
      <c r="AH349" s="905">
        <f t="shared" si="314"/>
        <v>0</v>
      </c>
      <c r="AI349" s="870">
        <v>0</v>
      </c>
      <c r="AJ349" s="433">
        <v>0</v>
      </c>
      <c r="AK349" s="433">
        <v>0</v>
      </c>
      <c r="AL349" s="433">
        <v>0</v>
      </c>
      <c r="AM349" s="433">
        <v>0</v>
      </c>
      <c r="AN349" s="433">
        <v>0</v>
      </c>
      <c r="AO349" s="535">
        <f t="shared" si="279"/>
        <v>0</v>
      </c>
      <c r="AP349" s="854">
        <f t="shared" si="320"/>
        <v>3663369</v>
      </c>
      <c r="AQ349" s="434">
        <f t="shared" si="321"/>
        <v>2717633</v>
      </c>
      <c r="AR349" s="434">
        <f t="shared" si="322"/>
        <v>0</v>
      </c>
      <c r="AS349" s="434">
        <f>L349+AE349</f>
        <v>918560</v>
      </c>
      <c r="AT349" s="434">
        <f t="shared" si="323"/>
        <v>27176</v>
      </c>
      <c r="AU349" s="512">
        <f t="shared" si="323"/>
        <v>0</v>
      </c>
      <c r="AV349" s="535">
        <f t="shared" si="324"/>
        <v>4.0281000000000002</v>
      </c>
      <c r="AW349" s="517">
        <f t="shared" si="280"/>
        <v>0</v>
      </c>
      <c r="AX349" s="432">
        <v>0</v>
      </c>
      <c r="AY349" s="432">
        <v>0</v>
      </c>
      <c r="AZ349" s="432">
        <v>0</v>
      </c>
      <c r="BA349" s="432">
        <v>0</v>
      </c>
      <c r="BB349" s="432">
        <v>0</v>
      </c>
      <c r="BC349" s="985">
        <v>0</v>
      </c>
    </row>
    <row r="350" spans="1:55" ht="14.1" customHeight="1" x14ac:dyDescent="0.2">
      <c r="A350" s="450">
        <v>78</v>
      </c>
      <c r="B350" s="448">
        <v>2325</v>
      </c>
      <c r="C350" s="449">
        <v>600074561</v>
      </c>
      <c r="D350" s="448">
        <v>46750321</v>
      </c>
      <c r="E350" s="446" t="s">
        <v>663</v>
      </c>
      <c r="F350" s="450"/>
      <c r="G350" s="446"/>
      <c r="H350" s="445"/>
      <c r="I350" s="539">
        <v>36696740</v>
      </c>
      <c r="J350" s="458">
        <v>27193324</v>
      </c>
      <c r="K350" s="458">
        <v>30000</v>
      </c>
      <c r="L350" s="458">
        <v>9201483</v>
      </c>
      <c r="M350" s="458">
        <v>271933</v>
      </c>
      <c r="N350" s="458">
        <v>0</v>
      </c>
      <c r="O350" s="643">
        <v>43.010800000000003</v>
      </c>
      <c r="P350" s="539">
        <f t="shared" ref="P350:BC350" si="326">SUM(P344:P349)</f>
        <v>25000</v>
      </c>
      <c r="Q350" s="457">
        <f t="shared" si="326"/>
        <v>0</v>
      </c>
      <c r="R350" s="457">
        <f t="shared" si="326"/>
        <v>-162449</v>
      </c>
      <c r="S350" s="457">
        <f t="shared" si="326"/>
        <v>0</v>
      </c>
      <c r="T350" s="457">
        <f t="shared" si="326"/>
        <v>-119348</v>
      </c>
      <c r="U350" s="457">
        <f t="shared" si="326"/>
        <v>157114</v>
      </c>
      <c r="V350" s="457">
        <f t="shared" si="326"/>
        <v>0</v>
      </c>
      <c r="W350" s="457">
        <f t="shared" si="326"/>
        <v>-99683</v>
      </c>
      <c r="X350" s="457">
        <f t="shared" si="326"/>
        <v>-25000</v>
      </c>
      <c r="Y350" s="457">
        <f t="shared" si="326"/>
        <v>0</v>
      </c>
      <c r="Z350" s="457">
        <f t="shared" si="326"/>
        <v>0</v>
      </c>
      <c r="AA350" s="457">
        <f t="shared" si="326"/>
        <v>-25000</v>
      </c>
      <c r="AB350" s="457">
        <f t="shared" si="326"/>
        <v>-124683</v>
      </c>
      <c r="AC350" s="457">
        <f t="shared" si="326"/>
        <v>-42143</v>
      </c>
      <c r="AD350" s="457">
        <f t="shared" si="326"/>
        <v>0</v>
      </c>
      <c r="AE350" s="457">
        <f t="shared" si="326"/>
        <v>-42143</v>
      </c>
      <c r="AF350" s="457">
        <f t="shared" si="326"/>
        <v>-996</v>
      </c>
      <c r="AG350" s="457">
        <f t="shared" si="326"/>
        <v>0</v>
      </c>
      <c r="AH350" s="949">
        <f t="shared" si="326"/>
        <v>-167822</v>
      </c>
      <c r="AI350" s="945">
        <f t="shared" si="326"/>
        <v>0</v>
      </c>
      <c r="AJ350" s="696">
        <f t="shared" si="326"/>
        <v>-0.39</v>
      </c>
      <c r="AK350" s="696">
        <f t="shared" si="326"/>
        <v>-0.22</v>
      </c>
      <c r="AL350" s="696">
        <f t="shared" si="326"/>
        <v>0</v>
      </c>
      <c r="AM350" s="696">
        <f t="shared" si="326"/>
        <v>0.37</v>
      </c>
      <c r="AN350" s="696">
        <f t="shared" si="326"/>
        <v>0</v>
      </c>
      <c r="AO350" s="540">
        <f t="shared" si="326"/>
        <v>-0.24000000000000002</v>
      </c>
      <c r="AP350" s="458">
        <f t="shared" si="326"/>
        <v>36528918</v>
      </c>
      <c r="AQ350" s="457">
        <f t="shared" si="326"/>
        <v>27093641</v>
      </c>
      <c r="AR350" s="491">
        <f t="shared" si="326"/>
        <v>5000</v>
      </c>
      <c r="AS350" s="457">
        <f t="shared" si="326"/>
        <v>9159340</v>
      </c>
      <c r="AT350" s="457">
        <f t="shared" si="326"/>
        <v>270937</v>
      </c>
      <c r="AU350" s="457">
        <f t="shared" si="326"/>
        <v>0</v>
      </c>
      <c r="AV350" s="540">
        <f t="shared" si="326"/>
        <v>42.770800000000008</v>
      </c>
      <c r="AW350" s="795">
        <f t="shared" si="326"/>
        <v>0</v>
      </c>
      <c r="AX350" s="792">
        <f t="shared" si="326"/>
        <v>0</v>
      </c>
      <c r="AY350" s="792">
        <f t="shared" si="326"/>
        <v>0</v>
      </c>
      <c r="AZ350" s="792">
        <f t="shared" si="326"/>
        <v>0</v>
      </c>
      <c r="BA350" s="792">
        <f t="shared" si="326"/>
        <v>0</v>
      </c>
      <c r="BB350" s="792">
        <f t="shared" si="326"/>
        <v>0</v>
      </c>
      <c r="BC350" s="789">
        <f t="shared" si="326"/>
        <v>0</v>
      </c>
    </row>
    <row r="351" spans="1:55" ht="14.1" customHeight="1" x14ac:dyDescent="0.2">
      <c r="A351" s="440">
        <v>79</v>
      </c>
      <c r="B351" s="452">
        <v>2329</v>
      </c>
      <c r="C351" s="453">
        <v>691007331</v>
      </c>
      <c r="D351" s="452">
        <v>71294171</v>
      </c>
      <c r="E351" s="451" t="s">
        <v>730</v>
      </c>
      <c r="F351" s="440">
        <v>3114</v>
      </c>
      <c r="G351" s="102" t="s">
        <v>505</v>
      </c>
      <c r="H351" s="436" t="s">
        <v>260</v>
      </c>
      <c r="I351" s="536">
        <v>7431414</v>
      </c>
      <c r="J351" s="14">
        <v>5512917</v>
      </c>
      <c r="K351" s="14">
        <v>0</v>
      </c>
      <c r="L351" s="14">
        <v>1863367</v>
      </c>
      <c r="M351" s="14">
        <v>55130</v>
      </c>
      <c r="N351" s="14">
        <v>0</v>
      </c>
      <c r="O351" s="106">
        <v>6.9090999999999996</v>
      </c>
      <c r="P351" s="579">
        <f t="shared" si="272"/>
        <v>0</v>
      </c>
      <c r="Q351" s="434">
        <v>0</v>
      </c>
      <c r="R351" s="434">
        <v>0</v>
      </c>
      <c r="S351" s="434">
        <v>0</v>
      </c>
      <c r="T351" s="434">
        <v>0</v>
      </c>
      <c r="U351" s="434">
        <v>0</v>
      </c>
      <c r="V351" s="434">
        <v>0</v>
      </c>
      <c r="W351" s="434">
        <f t="shared" si="273"/>
        <v>0</v>
      </c>
      <c r="X351" s="434">
        <v>0</v>
      </c>
      <c r="Y351" s="434">
        <v>0</v>
      </c>
      <c r="Z351" s="434">
        <v>0</v>
      </c>
      <c r="AA351" s="434">
        <f t="shared" si="274"/>
        <v>0</v>
      </c>
      <c r="AB351" s="434">
        <f t="shared" si="275"/>
        <v>0</v>
      </c>
      <c r="AC351" s="435">
        <f t="shared" si="276"/>
        <v>0</v>
      </c>
      <c r="AD351" s="434">
        <v>0</v>
      </c>
      <c r="AE351" s="434">
        <f t="shared" si="277"/>
        <v>0</v>
      </c>
      <c r="AF351" s="435">
        <f t="shared" si="278"/>
        <v>0</v>
      </c>
      <c r="AG351" s="14">
        <v>0</v>
      </c>
      <c r="AH351" s="905">
        <f t="shared" si="314"/>
        <v>0</v>
      </c>
      <c r="AI351" s="870">
        <v>0</v>
      </c>
      <c r="AJ351" s="433">
        <v>0</v>
      </c>
      <c r="AK351" s="433">
        <v>0</v>
      </c>
      <c r="AL351" s="433">
        <v>0</v>
      </c>
      <c r="AM351" s="433">
        <v>0</v>
      </c>
      <c r="AN351" s="433">
        <v>0</v>
      </c>
      <c r="AO351" s="535">
        <f t="shared" si="279"/>
        <v>0</v>
      </c>
      <c r="AP351" s="854">
        <f>I351+AH351</f>
        <v>7431414</v>
      </c>
      <c r="AQ351" s="434">
        <f>J351+W351</f>
        <v>5512917</v>
      </c>
      <c r="AR351" s="434">
        <f t="shared" ref="AR351:AR354" si="327">K351+AA351</f>
        <v>0</v>
      </c>
      <c r="AS351" s="434">
        <f>L351+AE351</f>
        <v>1863367</v>
      </c>
      <c r="AT351" s="434">
        <f t="shared" ref="AT351:AU354" si="328">M351+AF351</f>
        <v>55130</v>
      </c>
      <c r="AU351" s="512">
        <f t="shared" si="328"/>
        <v>0</v>
      </c>
      <c r="AV351" s="535">
        <f>O351+AO351</f>
        <v>6.9090999999999996</v>
      </c>
      <c r="AW351" s="517">
        <f t="shared" si="280"/>
        <v>0</v>
      </c>
      <c r="AX351" s="432">
        <v>0</v>
      </c>
      <c r="AY351" s="432">
        <v>0</v>
      </c>
      <c r="AZ351" s="432">
        <v>0</v>
      </c>
      <c r="BA351" s="432">
        <v>0</v>
      </c>
      <c r="BB351" s="432">
        <v>0</v>
      </c>
      <c r="BC351" s="985">
        <v>0</v>
      </c>
    </row>
    <row r="352" spans="1:55" ht="14.1" customHeight="1" x14ac:dyDescent="0.2">
      <c r="A352" s="440">
        <v>79</v>
      </c>
      <c r="B352" s="452">
        <v>2329</v>
      </c>
      <c r="C352" s="453">
        <v>691007331</v>
      </c>
      <c r="D352" s="452">
        <v>71294171</v>
      </c>
      <c r="E352" s="451" t="s">
        <v>730</v>
      </c>
      <c r="F352" s="440">
        <v>3114</v>
      </c>
      <c r="G352" s="28" t="s">
        <v>277</v>
      </c>
      <c r="H352" s="436" t="s">
        <v>260</v>
      </c>
      <c r="I352" s="536">
        <v>1722888</v>
      </c>
      <c r="J352" s="14">
        <v>1278107</v>
      </c>
      <c r="K352" s="14">
        <v>0</v>
      </c>
      <c r="L352" s="14">
        <v>432000</v>
      </c>
      <c r="M352" s="14">
        <v>12781</v>
      </c>
      <c r="N352" s="14">
        <v>0</v>
      </c>
      <c r="O352" s="106">
        <v>2.9167000000000001</v>
      </c>
      <c r="P352" s="579">
        <f t="shared" si="272"/>
        <v>0</v>
      </c>
      <c r="Q352" s="434">
        <v>0</v>
      </c>
      <c r="R352" s="434">
        <v>0</v>
      </c>
      <c r="S352" s="434">
        <v>0</v>
      </c>
      <c r="T352" s="434">
        <v>0</v>
      </c>
      <c r="U352" s="434">
        <v>0</v>
      </c>
      <c r="V352" s="434">
        <v>0</v>
      </c>
      <c r="W352" s="434">
        <f t="shared" si="273"/>
        <v>0</v>
      </c>
      <c r="X352" s="434">
        <v>0</v>
      </c>
      <c r="Y352" s="434">
        <v>0</v>
      </c>
      <c r="Z352" s="434">
        <v>0</v>
      </c>
      <c r="AA352" s="434">
        <f t="shared" si="274"/>
        <v>0</v>
      </c>
      <c r="AB352" s="434">
        <f t="shared" si="275"/>
        <v>0</v>
      </c>
      <c r="AC352" s="435">
        <f t="shared" si="276"/>
        <v>0</v>
      </c>
      <c r="AD352" s="434">
        <v>0</v>
      </c>
      <c r="AE352" s="434">
        <f t="shared" si="277"/>
        <v>0</v>
      </c>
      <c r="AF352" s="435">
        <f t="shared" si="278"/>
        <v>0</v>
      </c>
      <c r="AG352" s="14">
        <v>0</v>
      </c>
      <c r="AH352" s="905">
        <f t="shared" si="314"/>
        <v>0</v>
      </c>
      <c r="AI352" s="870">
        <v>0</v>
      </c>
      <c r="AJ352" s="433">
        <v>0</v>
      </c>
      <c r="AK352" s="433">
        <v>0</v>
      </c>
      <c r="AL352" s="433">
        <v>0</v>
      </c>
      <c r="AM352" s="433">
        <v>0</v>
      </c>
      <c r="AN352" s="433">
        <v>0</v>
      </c>
      <c r="AO352" s="535">
        <f t="shared" si="279"/>
        <v>0</v>
      </c>
      <c r="AP352" s="854">
        <f>I352+AH352</f>
        <v>1722888</v>
      </c>
      <c r="AQ352" s="434">
        <f>J352+W352</f>
        <v>1278107</v>
      </c>
      <c r="AR352" s="434">
        <f t="shared" si="327"/>
        <v>0</v>
      </c>
      <c r="AS352" s="434">
        <f>L352+AE352</f>
        <v>432000</v>
      </c>
      <c r="AT352" s="434">
        <f t="shared" si="328"/>
        <v>12781</v>
      </c>
      <c r="AU352" s="512">
        <f t="shared" si="328"/>
        <v>0</v>
      </c>
      <c r="AV352" s="535">
        <f>O352+AO352</f>
        <v>2.9167000000000001</v>
      </c>
      <c r="AW352" s="517">
        <f t="shared" si="280"/>
        <v>0</v>
      </c>
      <c r="AX352" s="432">
        <v>0</v>
      </c>
      <c r="AY352" s="432">
        <v>0</v>
      </c>
      <c r="AZ352" s="432">
        <v>0</v>
      </c>
      <c r="BA352" s="432">
        <v>0</v>
      </c>
      <c r="BB352" s="432">
        <v>0</v>
      </c>
      <c r="BC352" s="985">
        <v>0</v>
      </c>
    </row>
    <row r="353" spans="1:55" ht="14.1" customHeight="1" x14ac:dyDescent="0.2">
      <c r="A353" s="440">
        <v>79</v>
      </c>
      <c r="B353" s="452">
        <v>2329</v>
      </c>
      <c r="C353" s="453">
        <v>691007331</v>
      </c>
      <c r="D353" s="452">
        <v>71294171</v>
      </c>
      <c r="E353" s="451" t="s">
        <v>730</v>
      </c>
      <c r="F353" s="440">
        <v>3114</v>
      </c>
      <c r="G353" s="454" t="s">
        <v>276</v>
      </c>
      <c r="H353" s="436" t="s">
        <v>261</v>
      </c>
      <c r="I353" s="536">
        <v>0</v>
      </c>
      <c r="J353" s="432">
        <v>0</v>
      </c>
      <c r="K353" s="432">
        <v>0</v>
      </c>
      <c r="L353" s="14">
        <v>0</v>
      </c>
      <c r="M353" s="14">
        <v>0</v>
      </c>
      <c r="N353" s="14">
        <v>0</v>
      </c>
      <c r="O353" s="570">
        <v>0</v>
      </c>
      <c r="P353" s="579">
        <f t="shared" si="272"/>
        <v>0</v>
      </c>
      <c r="Q353" s="434">
        <v>0</v>
      </c>
      <c r="R353" s="434">
        <v>0</v>
      </c>
      <c r="S353" s="434">
        <v>0</v>
      </c>
      <c r="T353" s="434">
        <v>0</v>
      </c>
      <c r="U353" s="434">
        <v>0</v>
      </c>
      <c r="V353" s="434">
        <v>0</v>
      </c>
      <c r="W353" s="434">
        <f t="shared" si="273"/>
        <v>0</v>
      </c>
      <c r="X353" s="434">
        <v>0</v>
      </c>
      <c r="Y353" s="434">
        <v>0</v>
      </c>
      <c r="Z353" s="434">
        <v>0</v>
      </c>
      <c r="AA353" s="434">
        <f t="shared" si="274"/>
        <v>0</v>
      </c>
      <c r="AB353" s="434">
        <f t="shared" si="275"/>
        <v>0</v>
      </c>
      <c r="AC353" s="435">
        <f t="shared" si="276"/>
        <v>0</v>
      </c>
      <c r="AD353" s="434">
        <v>0</v>
      </c>
      <c r="AE353" s="434">
        <f t="shared" si="277"/>
        <v>0</v>
      </c>
      <c r="AF353" s="435">
        <f t="shared" si="278"/>
        <v>0</v>
      </c>
      <c r="AG353" s="14">
        <v>0</v>
      </c>
      <c r="AH353" s="905">
        <f t="shared" si="314"/>
        <v>0</v>
      </c>
      <c r="AI353" s="870">
        <v>0</v>
      </c>
      <c r="AJ353" s="433">
        <v>0</v>
      </c>
      <c r="AK353" s="433">
        <v>0</v>
      </c>
      <c r="AL353" s="433">
        <v>0</v>
      </c>
      <c r="AM353" s="433">
        <v>0</v>
      </c>
      <c r="AN353" s="433">
        <v>0</v>
      </c>
      <c r="AO353" s="535">
        <f t="shared" si="279"/>
        <v>0</v>
      </c>
      <c r="AP353" s="854">
        <f>I353+AH353</f>
        <v>0</v>
      </c>
      <c r="AQ353" s="434">
        <f>J353+W353</f>
        <v>0</v>
      </c>
      <c r="AR353" s="434">
        <f t="shared" si="327"/>
        <v>0</v>
      </c>
      <c r="AS353" s="434">
        <f>L353+AE353</f>
        <v>0</v>
      </c>
      <c r="AT353" s="434">
        <f t="shared" si="328"/>
        <v>0</v>
      </c>
      <c r="AU353" s="512">
        <f t="shared" si="328"/>
        <v>0</v>
      </c>
      <c r="AV353" s="535">
        <f>O353+AO353</f>
        <v>0</v>
      </c>
      <c r="AW353" s="517">
        <f t="shared" si="280"/>
        <v>0</v>
      </c>
      <c r="AX353" s="432">
        <v>0</v>
      </c>
      <c r="AY353" s="432">
        <v>0</v>
      </c>
      <c r="AZ353" s="432">
        <v>0</v>
      </c>
      <c r="BA353" s="432">
        <v>0</v>
      </c>
      <c r="BB353" s="432">
        <v>0</v>
      </c>
      <c r="BC353" s="985">
        <v>0</v>
      </c>
    </row>
    <row r="354" spans="1:55" ht="14.1" customHeight="1" x14ac:dyDescent="0.2">
      <c r="A354" s="440">
        <v>79</v>
      </c>
      <c r="B354" s="452">
        <v>2329</v>
      </c>
      <c r="C354" s="453">
        <v>691007331</v>
      </c>
      <c r="D354" s="452">
        <v>71294171</v>
      </c>
      <c r="E354" s="451" t="s">
        <v>730</v>
      </c>
      <c r="F354" s="440">
        <v>3143</v>
      </c>
      <c r="G354" s="454" t="s">
        <v>784</v>
      </c>
      <c r="H354" s="436" t="s">
        <v>260</v>
      </c>
      <c r="I354" s="536">
        <v>566879</v>
      </c>
      <c r="J354" s="14">
        <v>420534</v>
      </c>
      <c r="K354" s="14">
        <v>0</v>
      </c>
      <c r="L354" s="14">
        <v>142140</v>
      </c>
      <c r="M354" s="14">
        <v>4205</v>
      </c>
      <c r="N354" s="14">
        <v>0</v>
      </c>
      <c r="O354" s="106">
        <v>0.75</v>
      </c>
      <c r="P354" s="579">
        <f t="shared" si="272"/>
        <v>0</v>
      </c>
      <c r="Q354" s="434">
        <v>0</v>
      </c>
      <c r="R354" s="434">
        <v>0</v>
      </c>
      <c r="S354" s="434">
        <v>0</v>
      </c>
      <c r="T354" s="434">
        <v>0</v>
      </c>
      <c r="U354" s="434">
        <v>0</v>
      </c>
      <c r="V354" s="434">
        <v>0</v>
      </c>
      <c r="W354" s="434">
        <f t="shared" si="273"/>
        <v>0</v>
      </c>
      <c r="X354" s="434">
        <v>0</v>
      </c>
      <c r="Y354" s="434">
        <v>0</v>
      </c>
      <c r="Z354" s="434">
        <v>0</v>
      </c>
      <c r="AA354" s="434">
        <f t="shared" si="274"/>
        <v>0</v>
      </c>
      <c r="AB354" s="434">
        <f t="shared" si="275"/>
        <v>0</v>
      </c>
      <c r="AC354" s="435">
        <f t="shared" si="276"/>
        <v>0</v>
      </c>
      <c r="AD354" s="434">
        <v>0</v>
      </c>
      <c r="AE354" s="434">
        <f t="shared" si="277"/>
        <v>0</v>
      </c>
      <c r="AF354" s="435">
        <f t="shared" si="278"/>
        <v>0</v>
      </c>
      <c r="AG354" s="14">
        <v>0</v>
      </c>
      <c r="AH354" s="905">
        <f t="shared" si="314"/>
        <v>0</v>
      </c>
      <c r="AI354" s="870">
        <v>0</v>
      </c>
      <c r="AJ354" s="433">
        <v>0</v>
      </c>
      <c r="AK354" s="433">
        <v>0</v>
      </c>
      <c r="AL354" s="433">
        <v>0</v>
      </c>
      <c r="AM354" s="433">
        <v>0</v>
      </c>
      <c r="AN354" s="433">
        <v>0</v>
      </c>
      <c r="AO354" s="535">
        <f t="shared" si="279"/>
        <v>0</v>
      </c>
      <c r="AP354" s="854">
        <f>I354+AH354</f>
        <v>566879</v>
      </c>
      <c r="AQ354" s="434">
        <f>J354+W354</f>
        <v>420534</v>
      </c>
      <c r="AR354" s="434">
        <f t="shared" si="327"/>
        <v>0</v>
      </c>
      <c r="AS354" s="434">
        <f>L354+AE354</f>
        <v>142140</v>
      </c>
      <c r="AT354" s="434">
        <f t="shared" si="328"/>
        <v>4205</v>
      </c>
      <c r="AU354" s="512">
        <f t="shared" si="328"/>
        <v>0</v>
      </c>
      <c r="AV354" s="535">
        <f>O354+AO354</f>
        <v>0.75</v>
      </c>
      <c r="AW354" s="517">
        <f t="shared" si="280"/>
        <v>0</v>
      </c>
      <c r="AX354" s="432">
        <v>0</v>
      </c>
      <c r="AY354" s="432">
        <v>0</v>
      </c>
      <c r="AZ354" s="432">
        <v>0</v>
      </c>
      <c r="BA354" s="432">
        <v>0</v>
      </c>
      <c r="BB354" s="432">
        <v>0</v>
      </c>
      <c r="BC354" s="985">
        <v>0</v>
      </c>
    </row>
    <row r="355" spans="1:55" ht="14.1" customHeight="1" x14ac:dyDescent="0.2">
      <c r="A355" s="450">
        <v>79</v>
      </c>
      <c r="B355" s="448">
        <v>2329</v>
      </c>
      <c r="C355" s="449">
        <v>691007331</v>
      </c>
      <c r="D355" s="448">
        <v>71294171</v>
      </c>
      <c r="E355" s="446" t="s">
        <v>750</v>
      </c>
      <c r="F355" s="450"/>
      <c r="G355" s="446"/>
      <c r="H355" s="445"/>
      <c r="I355" s="541">
        <v>9721181</v>
      </c>
      <c r="J355" s="456">
        <v>7211558</v>
      </c>
      <c r="K355" s="456">
        <v>0</v>
      </c>
      <c r="L355" s="456">
        <v>2437507</v>
      </c>
      <c r="M355" s="456">
        <v>72116</v>
      </c>
      <c r="N355" s="456">
        <v>0</v>
      </c>
      <c r="O355" s="644">
        <v>10.575799999999999</v>
      </c>
      <c r="P355" s="541">
        <f t="shared" ref="P355:BC355" si="329">SUM(P351:P354)</f>
        <v>0</v>
      </c>
      <c r="Q355" s="455">
        <f t="shared" si="329"/>
        <v>0</v>
      </c>
      <c r="R355" s="455">
        <f t="shared" si="329"/>
        <v>0</v>
      </c>
      <c r="S355" s="455">
        <f t="shared" si="329"/>
        <v>0</v>
      </c>
      <c r="T355" s="455">
        <f t="shared" si="329"/>
        <v>0</v>
      </c>
      <c r="U355" s="455">
        <f t="shared" si="329"/>
        <v>0</v>
      </c>
      <c r="V355" s="455">
        <f t="shared" si="329"/>
        <v>0</v>
      </c>
      <c r="W355" s="455">
        <f t="shared" si="329"/>
        <v>0</v>
      </c>
      <c r="X355" s="455">
        <f t="shared" si="329"/>
        <v>0</v>
      </c>
      <c r="Y355" s="455">
        <f t="shared" si="329"/>
        <v>0</v>
      </c>
      <c r="Z355" s="455">
        <f t="shared" si="329"/>
        <v>0</v>
      </c>
      <c r="AA355" s="455">
        <f t="shared" si="329"/>
        <v>0</v>
      </c>
      <c r="AB355" s="455">
        <f t="shared" si="329"/>
        <v>0</v>
      </c>
      <c r="AC355" s="455">
        <f t="shared" si="329"/>
        <v>0</v>
      </c>
      <c r="AD355" s="455">
        <f t="shared" si="329"/>
        <v>0</v>
      </c>
      <c r="AE355" s="455">
        <f t="shared" si="329"/>
        <v>0</v>
      </c>
      <c r="AF355" s="455">
        <f t="shared" si="329"/>
        <v>0</v>
      </c>
      <c r="AG355" s="455">
        <f t="shared" si="329"/>
        <v>0</v>
      </c>
      <c r="AH355" s="950">
        <f t="shared" si="329"/>
        <v>0</v>
      </c>
      <c r="AI355" s="946">
        <f t="shared" si="329"/>
        <v>0</v>
      </c>
      <c r="AJ355" s="697">
        <f t="shared" si="329"/>
        <v>0</v>
      </c>
      <c r="AK355" s="697">
        <f t="shared" si="329"/>
        <v>0</v>
      </c>
      <c r="AL355" s="697">
        <f t="shared" si="329"/>
        <v>0</v>
      </c>
      <c r="AM355" s="697">
        <f t="shared" si="329"/>
        <v>0</v>
      </c>
      <c r="AN355" s="697">
        <f t="shared" si="329"/>
        <v>0</v>
      </c>
      <c r="AO355" s="542">
        <f t="shared" si="329"/>
        <v>0</v>
      </c>
      <c r="AP355" s="456">
        <f t="shared" si="329"/>
        <v>9721181</v>
      </c>
      <c r="AQ355" s="455">
        <f t="shared" si="329"/>
        <v>7211558</v>
      </c>
      <c r="AR355" s="492">
        <f t="shared" si="329"/>
        <v>0</v>
      </c>
      <c r="AS355" s="455">
        <f t="shared" si="329"/>
        <v>2437507</v>
      </c>
      <c r="AT355" s="455">
        <f t="shared" si="329"/>
        <v>72116</v>
      </c>
      <c r="AU355" s="455">
        <f t="shared" si="329"/>
        <v>0</v>
      </c>
      <c r="AV355" s="542">
        <f t="shared" si="329"/>
        <v>10.575799999999999</v>
      </c>
      <c r="AW355" s="796">
        <f t="shared" si="329"/>
        <v>0</v>
      </c>
      <c r="AX355" s="793">
        <f t="shared" si="329"/>
        <v>0</v>
      </c>
      <c r="AY355" s="793">
        <f t="shared" si="329"/>
        <v>0</v>
      </c>
      <c r="AZ355" s="793">
        <f t="shared" si="329"/>
        <v>0</v>
      </c>
      <c r="BA355" s="793">
        <f t="shared" si="329"/>
        <v>0</v>
      </c>
      <c r="BB355" s="793">
        <f t="shared" si="329"/>
        <v>0</v>
      </c>
      <c r="BC355" s="790">
        <f t="shared" si="329"/>
        <v>0</v>
      </c>
    </row>
    <row r="356" spans="1:55" ht="14.1" customHeight="1" x14ac:dyDescent="0.2">
      <c r="A356" s="440">
        <v>80</v>
      </c>
      <c r="B356" s="452">
        <v>2466</v>
      </c>
      <c r="C356" s="453">
        <v>600079821</v>
      </c>
      <c r="D356" s="452">
        <v>70695083</v>
      </c>
      <c r="E356" s="451" t="s">
        <v>761</v>
      </c>
      <c r="F356" s="440">
        <v>3111</v>
      </c>
      <c r="G356" s="451" t="s">
        <v>275</v>
      </c>
      <c r="H356" s="436" t="s">
        <v>260</v>
      </c>
      <c r="I356" s="536">
        <v>3026750</v>
      </c>
      <c r="J356" s="14">
        <v>2245363</v>
      </c>
      <c r="K356" s="14">
        <v>0</v>
      </c>
      <c r="L356" s="14">
        <v>758933</v>
      </c>
      <c r="M356" s="14">
        <v>22454</v>
      </c>
      <c r="N356" s="14">
        <v>0</v>
      </c>
      <c r="O356" s="106">
        <v>4</v>
      </c>
      <c r="P356" s="579">
        <f t="shared" si="272"/>
        <v>0</v>
      </c>
      <c r="Q356" s="434">
        <v>0</v>
      </c>
      <c r="R356" s="434">
        <v>0</v>
      </c>
      <c r="S356" s="434">
        <v>0</v>
      </c>
      <c r="T356" s="434">
        <v>0</v>
      </c>
      <c r="U356" s="434">
        <v>0</v>
      </c>
      <c r="V356" s="434">
        <v>0</v>
      </c>
      <c r="W356" s="434">
        <f t="shared" si="273"/>
        <v>0</v>
      </c>
      <c r="X356" s="434">
        <v>0</v>
      </c>
      <c r="Y356" s="434">
        <v>0</v>
      </c>
      <c r="Z356" s="434">
        <v>0</v>
      </c>
      <c r="AA356" s="434">
        <f t="shared" si="274"/>
        <v>0</v>
      </c>
      <c r="AB356" s="434">
        <f t="shared" si="275"/>
        <v>0</v>
      </c>
      <c r="AC356" s="435">
        <f t="shared" si="276"/>
        <v>0</v>
      </c>
      <c r="AD356" s="434">
        <v>0</v>
      </c>
      <c r="AE356" s="434">
        <f t="shared" si="277"/>
        <v>0</v>
      </c>
      <c r="AF356" s="435">
        <f t="shared" si="278"/>
        <v>0</v>
      </c>
      <c r="AG356" s="14">
        <v>0</v>
      </c>
      <c r="AH356" s="905">
        <f t="shared" si="314"/>
        <v>0</v>
      </c>
      <c r="AI356" s="870">
        <v>0</v>
      </c>
      <c r="AJ356" s="433">
        <v>0</v>
      </c>
      <c r="AK356" s="433">
        <v>0</v>
      </c>
      <c r="AL356" s="433">
        <v>0</v>
      </c>
      <c r="AM356" s="433">
        <v>0</v>
      </c>
      <c r="AN356" s="433">
        <v>0</v>
      </c>
      <c r="AO356" s="535">
        <f t="shared" si="279"/>
        <v>0</v>
      </c>
      <c r="AP356" s="854">
        <f>I356+AH356</f>
        <v>3026750</v>
      </c>
      <c r="AQ356" s="434">
        <f>J356+W356</f>
        <v>2245363</v>
      </c>
      <c r="AR356" s="434">
        <f t="shared" ref="AR356:AR359" si="330">K356+AA356</f>
        <v>0</v>
      </c>
      <c r="AS356" s="434">
        <f>L356+AE356</f>
        <v>758933</v>
      </c>
      <c r="AT356" s="434">
        <f t="shared" ref="AT356:AU359" si="331">M356+AF356</f>
        <v>22454</v>
      </c>
      <c r="AU356" s="512">
        <f t="shared" si="331"/>
        <v>0</v>
      </c>
      <c r="AV356" s="535">
        <f>O356+AO356</f>
        <v>4</v>
      </c>
      <c r="AW356" s="517">
        <f t="shared" si="280"/>
        <v>0</v>
      </c>
      <c r="AX356" s="432">
        <v>0</v>
      </c>
      <c r="AY356" s="432">
        <v>0</v>
      </c>
      <c r="AZ356" s="432">
        <v>0</v>
      </c>
      <c r="BA356" s="432">
        <v>0</v>
      </c>
      <c r="BB356" s="432">
        <v>0</v>
      </c>
      <c r="BC356" s="985">
        <v>0</v>
      </c>
    </row>
    <row r="357" spans="1:55" ht="14.1" customHeight="1" x14ac:dyDescent="0.2">
      <c r="A357" s="440">
        <v>80</v>
      </c>
      <c r="B357" s="452">
        <v>2466</v>
      </c>
      <c r="C357" s="453">
        <v>600079821</v>
      </c>
      <c r="D357" s="452">
        <v>70695083</v>
      </c>
      <c r="E357" s="451" t="s">
        <v>761</v>
      </c>
      <c r="F357" s="440">
        <v>3113</v>
      </c>
      <c r="G357" s="451" t="s">
        <v>278</v>
      </c>
      <c r="H357" s="436" t="s">
        <v>260</v>
      </c>
      <c r="I357" s="536">
        <v>8701270</v>
      </c>
      <c r="J357" s="14">
        <v>6147075</v>
      </c>
      <c r="K357" s="14">
        <v>310174</v>
      </c>
      <c r="L357" s="14">
        <v>2182550</v>
      </c>
      <c r="M357" s="14">
        <v>61471</v>
      </c>
      <c r="N357" s="14">
        <v>0</v>
      </c>
      <c r="O357" s="106">
        <v>9.8635999999999999</v>
      </c>
      <c r="P357" s="579">
        <f t="shared" si="272"/>
        <v>210174</v>
      </c>
      <c r="Q357" s="434">
        <v>0</v>
      </c>
      <c r="R357" s="434">
        <v>0</v>
      </c>
      <c r="S357" s="434">
        <v>0</v>
      </c>
      <c r="T357" s="434">
        <v>0</v>
      </c>
      <c r="U357" s="434">
        <v>0</v>
      </c>
      <c r="V357" s="434">
        <v>0</v>
      </c>
      <c r="W357" s="434">
        <f t="shared" si="273"/>
        <v>210174</v>
      </c>
      <c r="X357" s="434">
        <v>-210174</v>
      </c>
      <c r="Y357" s="434">
        <v>0</v>
      </c>
      <c r="Z357" s="434">
        <v>0</v>
      </c>
      <c r="AA357" s="434">
        <f t="shared" si="274"/>
        <v>-210174</v>
      </c>
      <c r="AB357" s="434">
        <f t="shared" si="275"/>
        <v>0</v>
      </c>
      <c r="AC357" s="435">
        <f t="shared" si="276"/>
        <v>0</v>
      </c>
      <c r="AD357" s="434">
        <v>0</v>
      </c>
      <c r="AE357" s="434">
        <f t="shared" si="277"/>
        <v>0</v>
      </c>
      <c r="AF357" s="435">
        <f t="shared" si="278"/>
        <v>2102</v>
      </c>
      <c r="AG357" s="14">
        <v>0</v>
      </c>
      <c r="AH357" s="905">
        <f t="shared" si="314"/>
        <v>2102</v>
      </c>
      <c r="AI357" s="870">
        <v>-0.1</v>
      </c>
      <c r="AJ357" s="433">
        <v>0</v>
      </c>
      <c r="AK357" s="433">
        <v>0</v>
      </c>
      <c r="AL357" s="433">
        <v>0</v>
      </c>
      <c r="AM357" s="433">
        <v>0</v>
      </c>
      <c r="AN357" s="433">
        <v>0</v>
      </c>
      <c r="AO357" s="535">
        <f t="shared" si="279"/>
        <v>-0.1</v>
      </c>
      <c r="AP357" s="854">
        <f>I357+AH357</f>
        <v>8703372</v>
      </c>
      <c r="AQ357" s="434">
        <f>J357+W357</f>
        <v>6357249</v>
      </c>
      <c r="AR357" s="434">
        <f t="shared" si="330"/>
        <v>100000</v>
      </c>
      <c r="AS357" s="434">
        <f>L357+AE357</f>
        <v>2182550</v>
      </c>
      <c r="AT357" s="434">
        <f t="shared" si="331"/>
        <v>63573</v>
      </c>
      <c r="AU357" s="512">
        <f t="shared" si="331"/>
        <v>0</v>
      </c>
      <c r="AV357" s="535">
        <f>O357+AO357</f>
        <v>9.7636000000000003</v>
      </c>
      <c r="AW357" s="517">
        <f t="shared" si="280"/>
        <v>0</v>
      </c>
      <c r="AX357" s="432">
        <v>0</v>
      </c>
      <c r="AY357" s="432">
        <v>0</v>
      </c>
      <c r="AZ357" s="432">
        <v>0</v>
      </c>
      <c r="BA357" s="432">
        <v>0</v>
      </c>
      <c r="BB357" s="432">
        <v>0</v>
      </c>
      <c r="BC357" s="985">
        <v>0</v>
      </c>
    </row>
    <row r="358" spans="1:55" ht="14.1" customHeight="1" x14ac:dyDescent="0.2">
      <c r="A358" s="440">
        <v>80</v>
      </c>
      <c r="B358" s="452">
        <v>2466</v>
      </c>
      <c r="C358" s="453">
        <v>600079821</v>
      </c>
      <c r="D358" s="452">
        <v>70695083</v>
      </c>
      <c r="E358" s="451" t="s">
        <v>761</v>
      </c>
      <c r="F358" s="440">
        <v>3113</v>
      </c>
      <c r="G358" s="454" t="s">
        <v>276</v>
      </c>
      <c r="H358" s="436" t="s">
        <v>261</v>
      </c>
      <c r="I358" s="536">
        <v>2853453</v>
      </c>
      <c r="J358" s="432">
        <v>2116805</v>
      </c>
      <c r="K358" s="432">
        <v>0</v>
      </c>
      <c r="L358" s="14">
        <v>715479</v>
      </c>
      <c r="M358" s="14">
        <v>21169</v>
      </c>
      <c r="N358" s="14">
        <v>0</v>
      </c>
      <c r="O358" s="570">
        <v>5.21</v>
      </c>
      <c r="P358" s="579">
        <f t="shared" si="272"/>
        <v>0</v>
      </c>
      <c r="Q358" s="434">
        <v>0</v>
      </c>
      <c r="R358" s="434">
        <v>5866</v>
      </c>
      <c r="S358" s="434">
        <v>0</v>
      </c>
      <c r="T358" s="434">
        <v>0</v>
      </c>
      <c r="U358" s="434">
        <v>0</v>
      </c>
      <c r="V358" s="434">
        <v>0</v>
      </c>
      <c r="W358" s="434">
        <f t="shared" si="273"/>
        <v>5866</v>
      </c>
      <c r="X358" s="434">
        <v>0</v>
      </c>
      <c r="Y358" s="434">
        <v>0</v>
      </c>
      <c r="Z358" s="434">
        <v>0</v>
      </c>
      <c r="AA358" s="434">
        <f t="shared" si="274"/>
        <v>0</v>
      </c>
      <c r="AB358" s="434">
        <f t="shared" si="275"/>
        <v>5866</v>
      </c>
      <c r="AC358" s="435">
        <f t="shared" si="276"/>
        <v>1983</v>
      </c>
      <c r="AD358" s="434">
        <v>0</v>
      </c>
      <c r="AE358" s="434">
        <f t="shared" si="277"/>
        <v>1983</v>
      </c>
      <c r="AF358" s="435">
        <f t="shared" si="278"/>
        <v>59</v>
      </c>
      <c r="AG358" s="14">
        <v>0</v>
      </c>
      <c r="AH358" s="905">
        <f t="shared" si="314"/>
        <v>7908</v>
      </c>
      <c r="AI358" s="870">
        <v>0</v>
      </c>
      <c r="AJ358" s="433">
        <v>0.03</v>
      </c>
      <c r="AK358" s="433">
        <v>0</v>
      </c>
      <c r="AL358" s="433">
        <v>0</v>
      </c>
      <c r="AM358" s="433">
        <v>0</v>
      </c>
      <c r="AN358" s="433">
        <v>0</v>
      </c>
      <c r="AO358" s="535">
        <f t="shared" si="279"/>
        <v>0.03</v>
      </c>
      <c r="AP358" s="854">
        <f>I358+AH358</f>
        <v>2861361</v>
      </c>
      <c r="AQ358" s="434">
        <f>J358+W358</f>
        <v>2122671</v>
      </c>
      <c r="AR358" s="434">
        <f t="shared" si="330"/>
        <v>0</v>
      </c>
      <c r="AS358" s="434">
        <f>L358+AE358</f>
        <v>717462</v>
      </c>
      <c r="AT358" s="434">
        <f t="shared" si="331"/>
        <v>21228</v>
      </c>
      <c r="AU358" s="512">
        <f t="shared" si="331"/>
        <v>0</v>
      </c>
      <c r="AV358" s="535">
        <f>O358+AO358</f>
        <v>5.24</v>
      </c>
      <c r="AW358" s="517">
        <f t="shared" si="280"/>
        <v>0</v>
      </c>
      <c r="AX358" s="432">
        <v>0</v>
      </c>
      <c r="AY358" s="432">
        <v>0</v>
      </c>
      <c r="AZ358" s="432">
        <v>0</v>
      </c>
      <c r="BA358" s="432">
        <v>0</v>
      </c>
      <c r="BB358" s="432">
        <v>0</v>
      </c>
      <c r="BC358" s="985">
        <v>0</v>
      </c>
    </row>
    <row r="359" spans="1:55" ht="14.1" customHeight="1" x14ac:dyDescent="0.2">
      <c r="A359" s="440">
        <v>80</v>
      </c>
      <c r="B359" s="452">
        <v>2466</v>
      </c>
      <c r="C359" s="453">
        <v>600079821</v>
      </c>
      <c r="D359" s="452">
        <v>70695083</v>
      </c>
      <c r="E359" s="451" t="s">
        <v>761</v>
      </c>
      <c r="F359" s="440">
        <v>3143</v>
      </c>
      <c r="G359" s="454" t="s">
        <v>784</v>
      </c>
      <c r="H359" s="436" t="s">
        <v>260</v>
      </c>
      <c r="I359" s="536">
        <v>1256806</v>
      </c>
      <c r="J359" s="14">
        <v>932349</v>
      </c>
      <c r="K359" s="14">
        <v>0</v>
      </c>
      <c r="L359" s="14">
        <v>315134</v>
      </c>
      <c r="M359" s="14">
        <v>9323</v>
      </c>
      <c r="N359" s="14">
        <v>0</v>
      </c>
      <c r="O359" s="106">
        <v>1.8957999999999999</v>
      </c>
      <c r="P359" s="579">
        <f t="shared" si="272"/>
        <v>0</v>
      </c>
      <c r="Q359" s="434">
        <v>0</v>
      </c>
      <c r="R359" s="434">
        <v>0</v>
      </c>
      <c r="S359" s="434">
        <v>0</v>
      </c>
      <c r="T359" s="434">
        <v>0</v>
      </c>
      <c r="U359" s="434">
        <v>0</v>
      </c>
      <c r="V359" s="434">
        <v>0</v>
      </c>
      <c r="W359" s="434">
        <f t="shared" si="273"/>
        <v>0</v>
      </c>
      <c r="X359" s="434">
        <v>0</v>
      </c>
      <c r="Y359" s="434">
        <v>0</v>
      </c>
      <c r="Z359" s="434">
        <v>0</v>
      </c>
      <c r="AA359" s="434">
        <f t="shared" si="274"/>
        <v>0</v>
      </c>
      <c r="AB359" s="434">
        <f t="shared" si="275"/>
        <v>0</v>
      </c>
      <c r="AC359" s="435">
        <f t="shared" si="276"/>
        <v>0</v>
      </c>
      <c r="AD359" s="434">
        <v>0</v>
      </c>
      <c r="AE359" s="434">
        <f t="shared" si="277"/>
        <v>0</v>
      </c>
      <c r="AF359" s="435">
        <f t="shared" si="278"/>
        <v>0</v>
      </c>
      <c r="AG359" s="14">
        <v>0</v>
      </c>
      <c r="AH359" s="905">
        <f t="shared" si="314"/>
        <v>0</v>
      </c>
      <c r="AI359" s="870">
        <v>0</v>
      </c>
      <c r="AJ359" s="433">
        <v>0</v>
      </c>
      <c r="AK359" s="433">
        <v>0</v>
      </c>
      <c r="AL359" s="433">
        <v>0</v>
      </c>
      <c r="AM359" s="433">
        <v>0</v>
      </c>
      <c r="AN359" s="433">
        <v>0</v>
      </c>
      <c r="AO359" s="535">
        <f t="shared" si="279"/>
        <v>0</v>
      </c>
      <c r="AP359" s="854">
        <f>I359+AH359</f>
        <v>1256806</v>
      </c>
      <c r="AQ359" s="434">
        <f>J359+W359</f>
        <v>932349</v>
      </c>
      <c r="AR359" s="434">
        <f t="shared" si="330"/>
        <v>0</v>
      </c>
      <c r="AS359" s="434">
        <f>L359+AE359</f>
        <v>315134</v>
      </c>
      <c r="AT359" s="434">
        <f t="shared" si="331"/>
        <v>9323</v>
      </c>
      <c r="AU359" s="512">
        <f t="shared" si="331"/>
        <v>0</v>
      </c>
      <c r="AV359" s="535">
        <f>O359+AO359</f>
        <v>1.8957999999999999</v>
      </c>
      <c r="AW359" s="517">
        <f t="shared" si="280"/>
        <v>0</v>
      </c>
      <c r="AX359" s="432">
        <v>0</v>
      </c>
      <c r="AY359" s="432">
        <v>0</v>
      </c>
      <c r="AZ359" s="432">
        <v>0</v>
      </c>
      <c r="BA359" s="432">
        <v>0</v>
      </c>
      <c r="BB359" s="432">
        <v>0</v>
      </c>
      <c r="BC359" s="985">
        <v>0</v>
      </c>
    </row>
    <row r="360" spans="1:55" ht="14.1" customHeight="1" x14ac:dyDescent="0.2">
      <c r="A360" s="450">
        <v>80</v>
      </c>
      <c r="B360" s="448">
        <v>2466</v>
      </c>
      <c r="C360" s="449">
        <v>600079821</v>
      </c>
      <c r="D360" s="448">
        <v>70695083</v>
      </c>
      <c r="E360" s="446" t="s">
        <v>762</v>
      </c>
      <c r="F360" s="450"/>
      <c r="G360" s="446"/>
      <c r="H360" s="445"/>
      <c r="I360" s="537">
        <v>15838279</v>
      </c>
      <c r="J360" s="444">
        <v>11441592</v>
      </c>
      <c r="K360" s="444">
        <v>310174</v>
      </c>
      <c r="L360" s="444">
        <v>3972096</v>
      </c>
      <c r="M360" s="444">
        <v>114417</v>
      </c>
      <c r="N360" s="444">
        <v>0</v>
      </c>
      <c r="O360" s="642">
        <v>20.9694</v>
      </c>
      <c r="P360" s="537">
        <f t="shared" ref="P360:BC360" si="332">SUM(P356:P359)</f>
        <v>210174</v>
      </c>
      <c r="Q360" s="443">
        <f t="shared" si="332"/>
        <v>0</v>
      </c>
      <c r="R360" s="443">
        <f t="shared" si="332"/>
        <v>5866</v>
      </c>
      <c r="S360" s="443">
        <f t="shared" si="332"/>
        <v>0</v>
      </c>
      <c r="T360" s="443">
        <f t="shared" si="332"/>
        <v>0</v>
      </c>
      <c r="U360" s="443">
        <f t="shared" si="332"/>
        <v>0</v>
      </c>
      <c r="V360" s="443">
        <f t="shared" si="332"/>
        <v>0</v>
      </c>
      <c r="W360" s="443">
        <f t="shared" si="332"/>
        <v>216040</v>
      </c>
      <c r="X360" s="443">
        <f t="shared" si="332"/>
        <v>-210174</v>
      </c>
      <c r="Y360" s="443">
        <f t="shared" si="332"/>
        <v>0</v>
      </c>
      <c r="Z360" s="443">
        <f t="shared" si="332"/>
        <v>0</v>
      </c>
      <c r="AA360" s="443">
        <f t="shared" si="332"/>
        <v>-210174</v>
      </c>
      <c r="AB360" s="443">
        <f t="shared" si="332"/>
        <v>5866</v>
      </c>
      <c r="AC360" s="443">
        <f t="shared" si="332"/>
        <v>1983</v>
      </c>
      <c r="AD360" s="443">
        <f t="shared" si="332"/>
        <v>0</v>
      </c>
      <c r="AE360" s="443">
        <f t="shared" si="332"/>
        <v>1983</v>
      </c>
      <c r="AF360" s="443">
        <f t="shared" si="332"/>
        <v>2161</v>
      </c>
      <c r="AG360" s="443">
        <f t="shared" si="332"/>
        <v>0</v>
      </c>
      <c r="AH360" s="948">
        <f t="shared" si="332"/>
        <v>10010</v>
      </c>
      <c r="AI360" s="944">
        <f t="shared" si="332"/>
        <v>-0.1</v>
      </c>
      <c r="AJ360" s="695">
        <f t="shared" si="332"/>
        <v>0.03</v>
      </c>
      <c r="AK360" s="695">
        <f t="shared" si="332"/>
        <v>0</v>
      </c>
      <c r="AL360" s="695">
        <f t="shared" si="332"/>
        <v>0</v>
      </c>
      <c r="AM360" s="695">
        <f t="shared" si="332"/>
        <v>0</v>
      </c>
      <c r="AN360" s="695">
        <f t="shared" si="332"/>
        <v>0</v>
      </c>
      <c r="AO360" s="538">
        <f t="shared" si="332"/>
        <v>-7.0000000000000007E-2</v>
      </c>
      <c r="AP360" s="444">
        <f t="shared" si="332"/>
        <v>15848289</v>
      </c>
      <c r="AQ360" s="443">
        <f t="shared" si="332"/>
        <v>11657632</v>
      </c>
      <c r="AR360" s="490">
        <f t="shared" si="332"/>
        <v>100000</v>
      </c>
      <c r="AS360" s="443">
        <f t="shared" si="332"/>
        <v>3974079</v>
      </c>
      <c r="AT360" s="443">
        <f t="shared" si="332"/>
        <v>116578</v>
      </c>
      <c r="AU360" s="443">
        <f t="shared" si="332"/>
        <v>0</v>
      </c>
      <c r="AV360" s="538">
        <f t="shared" si="332"/>
        <v>20.8994</v>
      </c>
      <c r="AW360" s="794">
        <f t="shared" si="332"/>
        <v>0</v>
      </c>
      <c r="AX360" s="791">
        <f t="shared" si="332"/>
        <v>0</v>
      </c>
      <c r="AY360" s="791">
        <f t="shared" si="332"/>
        <v>0</v>
      </c>
      <c r="AZ360" s="791">
        <f t="shared" si="332"/>
        <v>0</v>
      </c>
      <c r="BA360" s="791">
        <f t="shared" si="332"/>
        <v>0</v>
      </c>
      <c r="BB360" s="791">
        <f t="shared" si="332"/>
        <v>0</v>
      </c>
      <c r="BC360" s="788">
        <f t="shared" si="332"/>
        <v>0</v>
      </c>
    </row>
    <row r="361" spans="1:55" ht="14.1" customHeight="1" x14ac:dyDescent="0.2">
      <c r="A361" s="440">
        <v>81</v>
      </c>
      <c r="B361" s="452">
        <v>2493</v>
      </c>
      <c r="C361" s="453">
        <v>600080021</v>
      </c>
      <c r="D361" s="452">
        <v>72742399</v>
      </c>
      <c r="E361" s="451" t="s">
        <v>664</v>
      </c>
      <c r="F361" s="440">
        <v>3111</v>
      </c>
      <c r="G361" s="451" t="s">
        <v>275</v>
      </c>
      <c r="H361" s="436" t="s">
        <v>260</v>
      </c>
      <c r="I361" s="536">
        <v>7638008</v>
      </c>
      <c r="J361" s="14">
        <v>5656252</v>
      </c>
      <c r="K361" s="14">
        <v>10000</v>
      </c>
      <c r="L361" s="14">
        <v>1915193</v>
      </c>
      <c r="M361" s="14">
        <v>56563</v>
      </c>
      <c r="N361" s="14">
        <v>0</v>
      </c>
      <c r="O361" s="106">
        <v>9.7903000000000002</v>
      </c>
      <c r="P361" s="579">
        <f t="shared" si="272"/>
        <v>10000</v>
      </c>
      <c r="Q361" s="434">
        <v>0</v>
      </c>
      <c r="R361" s="434">
        <v>0</v>
      </c>
      <c r="S361" s="434">
        <v>0</v>
      </c>
      <c r="T361" s="434">
        <v>0</v>
      </c>
      <c r="U361" s="434">
        <v>0</v>
      </c>
      <c r="V361" s="434">
        <v>0</v>
      </c>
      <c r="W361" s="434">
        <f t="shared" si="273"/>
        <v>10000</v>
      </c>
      <c r="X361" s="434">
        <v>-10000</v>
      </c>
      <c r="Y361" s="434">
        <v>0</v>
      </c>
      <c r="Z361" s="434">
        <v>0</v>
      </c>
      <c r="AA361" s="434">
        <f t="shared" si="274"/>
        <v>-10000</v>
      </c>
      <c r="AB361" s="434">
        <f t="shared" si="275"/>
        <v>0</v>
      </c>
      <c r="AC361" s="435">
        <f t="shared" si="276"/>
        <v>0</v>
      </c>
      <c r="AD361" s="434">
        <v>0</v>
      </c>
      <c r="AE361" s="434">
        <f t="shared" si="277"/>
        <v>0</v>
      </c>
      <c r="AF361" s="435">
        <f t="shared" si="278"/>
        <v>100</v>
      </c>
      <c r="AG361" s="14">
        <v>0</v>
      </c>
      <c r="AH361" s="905">
        <f t="shared" si="314"/>
        <v>100</v>
      </c>
      <c r="AI361" s="870">
        <v>0</v>
      </c>
      <c r="AJ361" s="433">
        <v>0</v>
      </c>
      <c r="AK361" s="433">
        <v>0</v>
      </c>
      <c r="AL361" s="433">
        <v>0</v>
      </c>
      <c r="AM361" s="433">
        <v>0</v>
      </c>
      <c r="AN361" s="433">
        <v>0</v>
      </c>
      <c r="AO361" s="535">
        <f t="shared" si="279"/>
        <v>0</v>
      </c>
      <c r="AP361" s="854">
        <f t="shared" ref="AP361:AP366" si="333">I361+AH361</f>
        <v>7638108</v>
      </c>
      <c r="AQ361" s="434">
        <f t="shared" ref="AQ361:AQ366" si="334">J361+W361</f>
        <v>5666252</v>
      </c>
      <c r="AR361" s="434">
        <f t="shared" ref="AR361:AR366" si="335">K361+AA361</f>
        <v>0</v>
      </c>
      <c r="AS361" s="434">
        <f>L361+AE361</f>
        <v>1915193</v>
      </c>
      <c r="AT361" s="434">
        <f t="shared" ref="AT361:AU366" si="336">M361+AF361</f>
        <v>56663</v>
      </c>
      <c r="AU361" s="512">
        <f t="shared" si="336"/>
        <v>0</v>
      </c>
      <c r="AV361" s="535">
        <f t="shared" ref="AV361:AV366" si="337">O361+AO361</f>
        <v>9.7903000000000002</v>
      </c>
      <c r="AW361" s="517">
        <f t="shared" si="280"/>
        <v>0</v>
      </c>
      <c r="AX361" s="432">
        <v>0</v>
      </c>
      <c r="AY361" s="432">
        <v>0</v>
      </c>
      <c r="AZ361" s="432">
        <v>0</v>
      </c>
      <c r="BA361" s="432">
        <v>0</v>
      </c>
      <c r="BB361" s="432">
        <v>0</v>
      </c>
      <c r="BC361" s="985">
        <v>0</v>
      </c>
    </row>
    <row r="362" spans="1:55" ht="14.1" customHeight="1" x14ac:dyDescent="0.2">
      <c r="A362" s="440">
        <v>81</v>
      </c>
      <c r="B362" s="452">
        <v>2493</v>
      </c>
      <c r="C362" s="453">
        <v>600080021</v>
      </c>
      <c r="D362" s="452">
        <v>72742399</v>
      </c>
      <c r="E362" s="451" t="s">
        <v>664</v>
      </c>
      <c r="F362" s="440">
        <v>3113</v>
      </c>
      <c r="G362" s="451" t="s">
        <v>278</v>
      </c>
      <c r="H362" s="436" t="s">
        <v>260</v>
      </c>
      <c r="I362" s="536">
        <v>17493067</v>
      </c>
      <c r="J362" s="14">
        <v>12967126</v>
      </c>
      <c r="K362" s="14">
        <v>10000</v>
      </c>
      <c r="L362" s="14">
        <v>4386270</v>
      </c>
      <c r="M362" s="14">
        <v>129671</v>
      </c>
      <c r="N362" s="14">
        <v>0</v>
      </c>
      <c r="O362" s="106">
        <v>16.090900000000001</v>
      </c>
      <c r="P362" s="579">
        <f t="shared" si="272"/>
        <v>5000</v>
      </c>
      <c r="Q362" s="434">
        <v>0</v>
      </c>
      <c r="R362" s="434">
        <v>0</v>
      </c>
      <c r="S362" s="434">
        <v>0</v>
      </c>
      <c r="T362" s="434">
        <v>0</v>
      </c>
      <c r="U362" s="434">
        <v>0</v>
      </c>
      <c r="V362" s="434">
        <v>0</v>
      </c>
      <c r="W362" s="434">
        <f t="shared" si="273"/>
        <v>5000</v>
      </c>
      <c r="X362" s="434">
        <v>-5000</v>
      </c>
      <c r="Y362" s="434">
        <v>0</v>
      </c>
      <c r="Z362" s="434">
        <v>0</v>
      </c>
      <c r="AA362" s="434">
        <f t="shared" si="274"/>
        <v>-5000</v>
      </c>
      <c r="AB362" s="434">
        <f t="shared" si="275"/>
        <v>0</v>
      </c>
      <c r="AC362" s="435">
        <f t="shared" si="276"/>
        <v>0</v>
      </c>
      <c r="AD362" s="434">
        <v>0</v>
      </c>
      <c r="AE362" s="434">
        <f t="shared" si="277"/>
        <v>0</v>
      </c>
      <c r="AF362" s="435">
        <f t="shared" si="278"/>
        <v>50</v>
      </c>
      <c r="AG362" s="14">
        <v>0</v>
      </c>
      <c r="AH362" s="905">
        <f t="shared" si="314"/>
        <v>50</v>
      </c>
      <c r="AI362" s="870">
        <v>0</v>
      </c>
      <c r="AJ362" s="433">
        <v>0</v>
      </c>
      <c r="AK362" s="433">
        <v>0</v>
      </c>
      <c r="AL362" s="433">
        <v>0</v>
      </c>
      <c r="AM362" s="433">
        <v>0</v>
      </c>
      <c r="AN362" s="433">
        <v>0</v>
      </c>
      <c r="AO362" s="535">
        <f t="shared" si="279"/>
        <v>0</v>
      </c>
      <c r="AP362" s="854">
        <f t="shared" si="333"/>
        <v>17493117</v>
      </c>
      <c r="AQ362" s="434">
        <f t="shared" si="334"/>
        <v>12972126</v>
      </c>
      <c r="AR362" s="434">
        <f t="shared" si="335"/>
        <v>5000</v>
      </c>
      <c r="AS362" s="434">
        <f>L362+AE362</f>
        <v>4386270</v>
      </c>
      <c r="AT362" s="434">
        <f t="shared" si="336"/>
        <v>129721</v>
      </c>
      <c r="AU362" s="512">
        <f t="shared" si="336"/>
        <v>0</v>
      </c>
      <c r="AV362" s="535">
        <f t="shared" si="337"/>
        <v>16.090900000000001</v>
      </c>
      <c r="AW362" s="517">
        <f t="shared" si="280"/>
        <v>0</v>
      </c>
      <c r="AX362" s="432">
        <v>0</v>
      </c>
      <c r="AY362" s="432">
        <v>0</v>
      </c>
      <c r="AZ362" s="432">
        <v>0</v>
      </c>
      <c r="BA362" s="432">
        <v>0</v>
      </c>
      <c r="BB362" s="432">
        <v>0</v>
      </c>
      <c r="BC362" s="985">
        <v>0</v>
      </c>
    </row>
    <row r="363" spans="1:55" ht="14.1" customHeight="1" x14ac:dyDescent="0.2">
      <c r="A363" s="440">
        <v>81</v>
      </c>
      <c r="B363" s="452">
        <v>2493</v>
      </c>
      <c r="C363" s="453">
        <v>600080021</v>
      </c>
      <c r="D363" s="452">
        <v>72742399</v>
      </c>
      <c r="E363" s="451" t="s">
        <v>664</v>
      </c>
      <c r="F363" s="440">
        <v>3113</v>
      </c>
      <c r="G363" s="451" t="s">
        <v>789</v>
      </c>
      <c r="H363" s="436" t="s">
        <v>260</v>
      </c>
      <c r="I363" s="536">
        <v>167871</v>
      </c>
      <c r="J363" s="14">
        <v>124534</v>
      </c>
      <c r="K363" s="14">
        <v>0</v>
      </c>
      <c r="L363" s="14">
        <v>42092</v>
      </c>
      <c r="M363" s="14">
        <v>1245</v>
      </c>
      <c r="N363" s="14">
        <v>0</v>
      </c>
      <c r="O363" s="106">
        <v>0.2</v>
      </c>
      <c r="P363" s="579">
        <f t="shared" si="272"/>
        <v>0</v>
      </c>
      <c r="Q363" s="434">
        <v>0</v>
      </c>
      <c r="R363" s="434">
        <v>0</v>
      </c>
      <c r="S363" s="434">
        <v>0</v>
      </c>
      <c r="T363" s="434">
        <v>0</v>
      </c>
      <c r="U363" s="434">
        <v>0</v>
      </c>
      <c r="V363" s="434">
        <v>0</v>
      </c>
      <c r="W363" s="434">
        <f t="shared" si="273"/>
        <v>0</v>
      </c>
      <c r="X363" s="434">
        <v>0</v>
      </c>
      <c r="Y363" s="434">
        <v>0</v>
      </c>
      <c r="Z363" s="434">
        <v>0</v>
      </c>
      <c r="AA363" s="434">
        <f t="shared" si="274"/>
        <v>0</v>
      </c>
      <c r="AB363" s="434">
        <f t="shared" si="275"/>
        <v>0</v>
      </c>
      <c r="AC363" s="435">
        <f t="shared" si="276"/>
        <v>0</v>
      </c>
      <c r="AD363" s="434">
        <v>0</v>
      </c>
      <c r="AE363" s="434">
        <f t="shared" si="277"/>
        <v>0</v>
      </c>
      <c r="AF363" s="435">
        <f t="shared" si="278"/>
        <v>0</v>
      </c>
      <c r="AG363" s="14">
        <v>0</v>
      </c>
      <c r="AH363" s="905">
        <f t="shared" si="314"/>
        <v>0</v>
      </c>
      <c r="AI363" s="870">
        <v>0</v>
      </c>
      <c r="AJ363" s="433">
        <v>0</v>
      </c>
      <c r="AK363" s="433">
        <v>0</v>
      </c>
      <c r="AL363" s="433">
        <v>0</v>
      </c>
      <c r="AM363" s="433">
        <v>0</v>
      </c>
      <c r="AN363" s="433">
        <v>0</v>
      </c>
      <c r="AO363" s="535">
        <f t="shared" si="279"/>
        <v>0</v>
      </c>
      <c r="AP363" s="854">
        <f t="shared" si="333"/>
        <v>167871</v>
      </c>
      <c r="AQ363" s="434">
        <f t="shared" si="334"/>
        <v>124534</v>
      </c>
      <c r="AR363" s="434">
        <f t="shared" si="335"/>
        <v>0</v>
      </c>
      <c r="AS363" s="434">
        <f>L363+AE363</f>
        <v>42092</v>
      </c>
      <c r="AT363" s="434">
        <f t="shared" si="336"/>
        <v>1245</v>
      </c>
      <c r="AU363" s="512">
        <f t="shared" si="336"/>
        <v>0</v>
      </c>
      <c r="AV363" s="535">
        <f t="shared" si="337"/>
        <v>0.2</v>
      </c>
      <c r="AW363" s="517">
        <f t="shared" si="280"/>
        <v>0</v>
      </c>
      <c r="AX363" s="432">
        <v>0</v>
      </c>
      <c r="AY363" s="432">
        <v>0</v>
      </c>
      <c r="AZ363" s="432">
        <v>0</v>
      </c>
      <c r="BA363" s="432">
        <v>0</v>
      </c>
      <c r="BB363" s="432">
        <v>0</v>
      </c>
      <c r="BC363" s="985">
        <v>0</v>
      </c>
    </row>
    <row r="364" spans="1:55" ht="14.1" customHeight="1" x14ac:dyDescent="0.2">
      <c r="A364" s="440">
        <v>81</v>
      </c>
      <c r="B364" s="452">
        <v>2493</v>
      </c>
      <c r="C364" s="453">
        <v>600080021</v>
      </c>
      <c r="D364" s="452">
        <v>72742399</v>
      </c>
      <c r="E364" s="451" t="s">
        <v>859</v>
      </c>
      <c r="F364" s="440">
        <v>3113</v>
      </c>
      <c r="G364" s="45" t="s">
        <v>828</v>
      </c>
      <c r="H364" s="55" t="s">
        <v>260</v>
      </c>
      <c r="I364" s="536">
        <v>0</v>
      </c>
      <c r="J364" s="432">
        <v>0</v>
      </c>
      <c r="K364" s="432">
        <v>0</v>
      </c>
      <c r="L364" s="14">
        <v>0</v>
      </c>
      <c r="M364" s="14">
        <v>0</v>
      </c>
      <c r="N364" s="14">
        <v>0</v>
      </c>
      <c r="O364" s="570">
        <v>0</v>
      </c>
      <c r="P364" s="579">
        <f t="shared" ref="P364:P400" si="338">X364*-1</f>
        <v>0</v>
      </c>
      <c r="Q364" s="434">
        <v>0</v>
      </c>
      <c r="R364" s="434">
        <v>0</v>
      </c>
      <c r="S364" s="434">
        <v>0</v>
      </c>
      <c r="T364" s="434">
        <v>0</v>
      </c>
      <c r="U364" s="434">
        <v>78557</v>
      </c>
      <c r="V364" s="434">
        <v>0</v>
      </c>
      <c r="W364" s="434">
        <f t="shared" ref="W364:W400" si="339">SUM(P364:V364)</f>
        <v>78557</v>
      </c>
      <c r="X364" s="434">
        <v>0</v>
      </c>
      <c r="Y364" s="434">
        <v>0</v>
      </c>
      <c r="Z364" s="434">
        <v>0</v>
      </c>
      <c r="AA364" s="434">
        <f t="shared" ref="AA364:AA400" si="340">X364+Y364+Z364</f>
        <v>0</v>
      </c>
      <c r="AB364" s="434">
        <f t="shared" ref="AB364:AB400" si="341">W364+AA364</f>
        <v>78557</v>
      </c>
      <c r="AC364" s="435">
        <f t="shared" ref="AC364:AC400" si="342">ROUND((W364+X364+Y364)*33.8%,0)</f>
        <v>26552</v>
      </c>
      <c r="AD364" s="434">
        <v>0</v>
      </c>
      <c r="AE364" s="434">
        <f t="shared" ref="AE364:AE400" si="343">AC364+AD364</f>
        <v>26552</v>
      </c>
      <c r="AF364" s="435">
        <f t="shared" ref="AF364:AF400" si="344">ROUND(W364*1%,0)</f>
        <v>786</v>
      </c>
      <c r="AG364" s="14">
        <v>0</v>
      </c>
      <c r="AH364" s="905">
        <f t="shared" si="314"/>
        <v>105895</v>
      </c>
      <c r="AI364" s="870">
        <v>0</v>
      </c>
      <c r="AJ364" s="433">
        <v>0</v>
      </c>
      <c r="AK364" s="433">
        <v>0</v>
      </c>
      <c r="AL364" s="433">
        <v>0</v>
      </c>
      <c r="AM364" s="433">
        <v>0.19</v>
      </c>
      <c r="AN364" s="433">
        <v>0</v>
      </c>
      <c r="AO364" s="535">
        <f t="shared" ref="AO364:AO400" si="345">SUM(AI364:AN364)</f>
        <v>0.19</v>
      </c>
      <c r="AP364" s="854">
        <f t="shared" si="333"/>
        <v>105895</v>
      </c>
      <c r="AQ364" s="434">
        <f t="shared" si="334"/>
        <v>78557</v>
      </c>
      <c r="AR364" s="434">
        <f t="shared" si="335"/>
        <v>0</v>
      </c>
      <c r="AS364" s="434">
        <f t="shared" ref="AS364" si="346">L364+AE364</f>
        <v>26552</v>
      </c>
      <c r="AT364" s="434">
        <f t="shared" si="336"/>
        <v>786</v>
      </c>
      <c r="AU364" s="512">
        <f t="shared" si="336"/>
        <v>0</v>
      </c>
      <c r="AV364" s="535">
        <f t="shared" si="337"/>
        <v>0.19</v>
      </c>
      <c r="AW364" s="517">
        <f t="shared" ref="AW364:AW400" si="347">SUM(AX364:BB364)</f>
        <v>0</v>
      </c>
      <c r="AX364" s="432">
        <v>0</v>
      </c>
      <c r="AY364" s="432">
        <v>0</v>
      </c>
      <c r="AZ364" s="432">
        <v>0</v>
      </c>
      <c r="BA364" s="432">
        <v>0</v>
      </c>
      <c r="BB364" s="432">
        <v>0</v>
      </c>
      <c r="BC364" s="985">
        <v>0</v>
      </c>
    </row>
    <row r="365" spans="1:55" ht="14.1" customHeight="1" x14ac:dyDescent="0.2">
      <c r="A365" s="440">
        <v>81</v>
      </c>
      <c r="B365" s="452">
        <v>2493</v>
      </c>
      <c r="C365" s="453">
        <v>600080021</v>
      </c>
      <c r="D365" s="452">
        <v>72742399</v>
      </c>
      <c r="E365" s="451" t="s">
        <v>664</v>
      </c>
      <c r="F365" s="440">
        <v>3113</v>
      </c>
      <c r="G365" s="454" t="s">
        <v>276</v>
      </c>
      <c r="H365" s="436" t="s">
        <v>261</v>
      </c>
      <c r="I365" s="536">
        <v>3455735</v>
      </c>
      <c r="J365" s="432">
        <v>2563602</v>
      </c>
      <c r="K365" s="432">
        <v>0</v>
      </c>
      <c r="L365" s="14">
        <v>866497</v>
      </c>
      <c r="M365" s="14">
        <v>25636</v>
      </c>
      <c r="N365" s="14">
        <v>0</v>
      </c>
      <c r="O365" s="570">
        <v>6.78</v>
      </c>
      <c r="P365" s="579">
        <f t="shared" si="338"/>
        <v>0</v>
      </c>
      <c r="Q365" s="434">
        <v>0</v>
      </c>
      <c r="R365" s="434">
        <v>-14696</v>
      </c>
      <c r="S365" s="434">
        <v>0</v>
      </c>
      <c r="T365" s="434">
        <v>0</v>
      </c>
      <c r="U365" s="434">
        <v>0</v>
      </c>
      <c r="V365" s="434">
        <v>0</v>
      </c>
      <c r="W365" s="434">
        <f t="shared" si="339"/>
        <v>-14696</v>
      </c>
      <c r="X365" s="434">
        <v>0</v>
      </c>
      <c r="Y365" s="434">
        <v>0</v>
      </c>
      <c r="Z365" s="434">
        <v>0</v>
      </c>
      <c r="AA365" s="434">
        <f t="shared" si="340"/>
        <v>0</v>
      </c>
      <c r="AB365" s="434">
        <f t="shared" si="341"/>
        <v>-14696</v>
      </c>
      <c r="AC365" s="435">
        <f t="shared" si="342"/>
        <v>-4967</v>
      </c>
      <c r="AD365" s="434">
        <v>0</v>
      </c>
      <c r="AE365" s="434">
        <f t="shared" si="343"/>
        <v>-4967</v>
      </c>
      <c r="AF365" s="435">
        <f t="shared" si="344"/>
        <v>-147</v>
      </c>
      <c r="AG365" s="14">
        <v>0</v>
      </c>
      <c r="AH365" s="905">
        <f t="shared" si="314"/>
        <v>-19810</v>
      </c>
      <c r="AI365" s="870">
        <v>0</v>
      </c>
      <c r="AJ365" s="433">
        <v>-0.04</v>
      </c>
      <c r="AK365" s="433">
        <v>0</v>
      </c>
      <c r="AL365" s="433">
        <v>0</v>
      </c>
      <c r="AM365" s="433">
        <v>0</v>
      </c>
      <c r="AN365" s="433">
        <v>0</v>
      </c>
      <c r="AO365" s="535">
        <f t="shared" si="345"/>
        <v>-0.04</v>
      </c>
      <c r="AP365" s="854">
        <f t="shared" si="333"/>
        <v>3435925</v>
      </c>
      <c r="AQ365" s="434">
        <f t="shared" si="334"/>
        <v>2548906</v>
      </c>
      <c r="AR365" s="434">
        <f t="shared" si="335"/>
        <v>0</v>
      </c>
      <c r="AS365" s="434">
        <f>L365+AE365</f>
        <v>861530</v>
      </c>
      <c r="AT365" s="434">
        <f t="shared" si="336"/>
        <v>25489</v>
      </c>
      <c r="AU365" s="512">
        <f t="shared" si="336"/>
        <v>0</v>
      </c>
      <c r="AV365" s="535">
        <f t="shared" si="337"/>
        <v>6.74</v>
      </c>
      <c r="AW365" s="517">
        <f t="shared" si="347"/>
        <v>0</v>
      </c>
      <c r="AX365" s="432">
        <v>0</v>
      </c>
      <c r="AY365" s="432">
        <v>0</v>
      </c>
      <c r="AZ365" s="432">
        <v>0</v>
      </c>
      <c r="BA365" s="432">
        <v>0</v>
      </c>
      <c r="BB365" s="432">
        <v>0</v>
      </c>
      <c r="BC365" s="985">
        <v>0</v>
      </c>
    </row>
    <row r="366" spans="1:55" ht="14.1" customHeight="1" x14ac:dyDescent="0.2">
      <c r="A366" s="440">
        <v>81</v>
      </c>
      <c r="B366" s="452">
        <v>2493</v>
      </c>
      <c r="C366" s="453">
        <v>600080021</v>
      </c>
      <c r="D366" s="452">
        <v>72742399</v>
      </c>
      <c r="E366" s="451" t="s">
        <v>664</v>
      </c>
      <c r="F366" s="440">
        <v>3143</v>
      </c>
      <c r="G366" s="454" t="s">
        <v>784</v>
      </c>
      <c r="H366" s="436" t="s">
        <v>260</v>
      </c>
      <c r="I366" s="536">
        <v>2134966</v>
      </c>
      <c r="J366" s="14">
        <v>1573877</v>
      </c>
      <c r="K366" s="14">
        <v>10000</v>
      </c>
      <c r="L366" s="14">
        <v>535350</v>
      </c>
      <c r="M366" s="14">
        <v>15739</v>
      </c>
      <c r="N366" s="14">
        <v>0</v>
      </c>
      <c r="O366" s="106">
        <v>2.9641999999999999</v>
      </c>
      <c r="P366" s="579">
        <f t="shared" si="338"/>
        <v>10000</v>
      </c>
      <c r="Q366" s="434">
        <v>0</v>
      </c>
      <c r="R366" s="434">
        <v>0</v>
      </c>
      <c r="S366" s="434">
        <v>0</v>
      </c>
      <c r="T366" s="434">
        <v>0</v>
      </c>
      <c r="U366" s="434">
        <v>0</v>
      </c>
      <c r="V366" s="434">
        <v>0</v>
      </c>
      <c r="W366" s="434">
        <f t="shared" si="339"/>
        <v>10000</v>
      </c>
      <c r="X366" s="434">
        <v>-10000</v>
      </c>
      <c r="Y366" s="434">
        <v>0</v>
      </c>
      <c r="Z366" s="434">
        <v>0</v>
      </c>
      <c r="AA366" s="434">
        <f t="shared" si="340"/>
        <v>-10000</v>
      </c>
      <c r="AB366" s="434">
        <f t="shared" si="341"/>
        <v>0</v>
      </c>
      <c r="AC366" s="435">
        <f t="shared" si="342"/>
        <v>0</v>
      </c>
      <c r="AD366" s="434">
        <v>0</v>
      </c>
      <c r="AE366" s="434">
        <f t="shared" si="343"/>
        <v>0</v>
      </c>
      <c r="AF366" s="435">
        <f t="shared" si="344"/>
        <v>100</v>
      </c>
      <c r="AG366" s="14">
        <v>0</v>
      </c>
      <c r="AH366" s="905">
        <f t="shared" si="314"/>
        <v>100</v>
      </c>
      <c r="AI366" s="870">
        <v>0</v>
      </c>
      <c r="AJ366" s="433">
        <v>0</v>
      </c>
      <c r="AK366" s="433">
        <v>0</v>
      </c>
      <c r="AL366" s="433">
        <v>0</v>
      </c>
      <c r="AM366" s="433">
        <v>0</v>
      </c>
      <c r="AN366" s="433">
        <v>0</v>
      </c>
      <c r="AO366" s="535">
        <f t="shared" si="345"/>
        <v>0</v>
      </c>
      <c r="AP366" s="854">
        <f t="shared" si="333"/>
        <v>2135066</v>
      </c>
      <c r="AQ366" s="434">
        <f t="shared" si="334"/>
        <v>1583877</v>
      </c>
      <c r="AR366" s="434">
        <f t="shared" si="335"/>
        <v>0</v>
      </c>
      <c r="AS366" s="434">
        <f>L366+AE366</f>
        <v>535350</v>
      </c>
      <c r="AT366" s="434">
        <f t="shared" si="336"/>
        <v>15839</v>
      </c>
      <c r="AU366" s="512">
        <f t="shared" si="336"/>
        <v>0</v>
      </c>
      <c r="AV366" s="535">
        <f t="shared" si="337"/>
        <v>2.9641999999999999</v>
      </c>
      <c r="AW366" s="517">
        <f t="shared" si="347"/>
        <v>0</v>
      </c>
      <c r="AX366" s="432">
        <v>0</v>
      </c>
      <c r="AY366" s="432">
        <v>0</v>
      </c>
      <c r="AZ366" s="432">
        <v>0</v>
      </c>
      <c r="BA366" s="432">
        <v>0</v>
      </c>
      <c r="BB366" s="432">
        <v>0</v>
      </c>
      <c r="BC366" s="985">
        <v>0</v>
      </c>
    </row>
    <row r="367" spans="1:55" ht="14.1" customHeight="1" x14ac:dyDescent="0.2">
      <c r="A367" s="450">
        <v>81</v>
      </c>
      <c r="B367" s="448">
        <v>2493</v>
      </c>
      <c r="C367" s="449">
        <v>600080021</v>
      </c>
      <c r="D367" s="448">
        <v>72742399</v>
      </c>
      <c r="E367" s="446" t="s">
        <v>665</v>
      </c>
      <c r="F367" s="450"/>
      <c r="G367" s="446"/>
      <c r="H367" s="445"/>
      <c r="I367" s="537">
        <v>30889647</v>
      </c>
      <c r="J367" s="444">
        <v>22885391</v>
      </c>
      <c r="K367" s="444">
        <v>30000</v>
      </c>
      <c r="L367" s="444">
        <v>7745402</v>
      </c>
      <c r="M367" s="444">
        <v>228854</v>
      </c>
      <c r="N367" s="444">
        <v>0</v>
      </c>
      <c r="O367" s="642">
        <v>35.825399999999995</v>
      </c>
      <c r="P367" s="537">
        <f>SUM(P361:P366)</f>
        <v>25000</v>
      </c>
      <c r="Q367" s="443">
        <f>SUM(Q361:Q366)</f>
        <v>0</v>
      </c>
      <c r="R367" s="443">
        <f>SUM(R361:R366)</f>
        <v>-14696</v>
      </c>
      <c r="S367" s="443">
        <f>SUM(S361:S366)</f>
        <v>0</v>
      </c>
      <c r="T367" s="443">
        <f t="shared" ref="T367:BC367" si="348">SUM(T361:T366)</f>
        <v>0</v>
      </c>
      <c r="U367" s="443">
        <f t="shared" si="348"/>
        <v>78557</v>
      </c>
      <c r="V367" s="443">
        <f t="shared" si="348"/>
        <v>0</v>
      </c>
      <c r="W367" s="443">
        <f t="shared" si="348"/>
        <v>88861</v>
      </c>
      <c r="X367" s="443">
        <f t="shared" si="348"/>
        <v>-25000</v>
      </c>
      <c r="Y367" s="443">
        <f t="shared" si="348"/>
        <v>0</v>
      </c>
      <c r="Z367" s="443">
        <f t="shared" si="348"/>
        <v>0</v>
      </c>
      <c r="AA367" s="443">
        <f t="shared" si="348"/>
        <v>-25000</v>
      </c>
      <c r="AB367" s="443">
        <f t="shared" si="348"/>
        <v>63861</v>
      </c>
      <c r="AC367" s="443">
        <f t="shared" si="348"/>
        <v>21585</v>
      </c>
      <c r="AD367" s="443">
        <f t="shared" si="348"/>
        <v>0</v>
      </c>
      <c r="AE367" s="443">
        <f t="shared" si="348"/>
        <v>21585</v>
      </c>
      <c r="AF367" s="443">
        <f t="shared" si="348"/>
        <v>889</v>
      </c>
      <c r="AG367" s="443">
        <f t="shared" si="348"/>
        <v>0</v>
      </c>
      <c r="AH367" s="948">
        <f t="shared" si="348"/>
        <v>86335</v>
      </c>
      <c r="AI367" s="944">
        <f t="shared" si="348"/>
        <v>0</v>
      </c>
      <c r="AJ367" s="695">
        <f t="shared" si="348"/>
        <v>-0.04</v>
      </c>
      <c r="AK367" s="695">
        <f t="shared" si="348"/>
        <v>0</v>
      </c>
      <c r="AL367" s="695">
        <f t="shared" si="348"/>
        <v>0</v>
      </c>
      <c r="AM367" s="695">
        <f t="shared" si="348"/>
        <v>0.19</v>
      </c>
      <c r="AN367" s="695">
        <f t="shared" si="348"/>
        <v>0</v>
      </c>
      <c r="AO367" s="538">
        <f t="shared" si="348"/>
        <v>0.15</v>
      </c>
      <c r="AP367" s="444">
        <f t="shared" si="348"/>
        <v>30975982</v>
      </c>
      <c r="AQ367" s="443">
        <f t="shared" si="348"/>
        <v>22974252</v>
      </c>
      <c r="AR367" s="490">
        <f t="shared" si="348"/>
        <v>5000</v>
      </c>
      <c r="AS367" s="443">
        <f t="shared" si="348"/>
        <v>7766987</v>
      </c>
      <c r="AT367" s="443">
        <f t="shared" si="348"/>
        <v>229743</v>
      </c>
      <c r="AU367" s="443">
        <f t="shared" si="348"/>
        <v>0</v>
      </c>
      <c r="AV367" s="538">
        <f t="shared" si="348"/>
        <v>35.9754</v>
      </c>
      <c r="AW367" s="794">
        <f t="shared" si="348"/>
        <v>0</v>
      </c>
      <c r="AX367" s="791">
        <f t="shared" si="348"/>
        <v>0</v>
      </c>
      <c r="AY367" s="791">
        <f t="shared" si="348"/>
        <v>0</v>
      </c>
      <c r="AZ367" s="791">
        <f t="shared" si="348"/>
        <v>0</v>
      </c>
      <c r="BA367" s="791">
        <f t="shared" si="348"/>
        <v>0</v>
      </c>
      <c r="BB367" s="791">
        <f t="shared" si="348"/>
        <v>0</v>
      </c>
      <c r="BC367" s="788">
        <f t="shared" si="348"/>
        <v>0</v>
      </c>
    </row>
    <row r="368" spans="1:55" ht="14.1" customHeight="1" x14ac:dyDescent="0.2">
      <c r="A368" s="440">
        <v>82</v>
      </c>
      <c r="B368" s="452">
        <v>2445</v>
      </c>
      <c r="C368" s="453">
        <v>600080030</v>
      </c>
      <c r="D368" s="452">
        <v>70695997</v>
      </c>
      <c r="E368" s="451" t="s">
        <v>666</v>
      </c>
      <c r="F368" s="440">
        <v>3111</v>
      </c>
      <c r="G368" s="451" t="s">
        <v>275</v>
      </c>
      <c r="H368" s="436" t="s">
        <v>260</v>
      </c>
      <c r="I368" s="536">
        <v>3220579</v>
      </c>
      <c r="J368" s="14">
        <v>2389154</v>
      </c>
      <c r="K368" s="14">
        <v>0</v>
      </c>
      <c r="L368" s="14">
        <v>807534</v>
      </c>
      <c r="M368" s="14">
        <v>23891</v>
      </c>
      <c r="N368" s="14">
        <v>0</v>
      </c>
      <c r="O368" s="106">
        <v>4</v>
      </c>
      <c r="P368" s="579">
        <f t="shared" si="338"/>
        <v>0</v>
      </c>
      <c r="Q368" s="434">
        <v>0</v>
      </c>
      <c r="R368" s="434">
        <v>0</v>
      </c>
      <c r="S368" s="434">
        <v>0</v>
      </c>
      <c r="T368" s="434">
        <v>0</v>
      </c>
      <c r="U368" s="434">
        <v>0</v>
      </c>
      <c r="V368" s="434">
        <v>0</v>
      </c>
      <c r="W368" s="434">
        <f t="shared" si="339"/>
        <v>0</v>
      </c>
      <c r="X368" s="434">
        <v>0</v>
      </c>
      <c r="Y368" s="434">
        <v>0</v>
      </c>
      <c r="Z368" s="434">
        <v>0</v>
      </c>
      <c r="AA368" s="434">
        <f t="shared" si="340"/>
        <v>0</v>
      </c>
      <c r="AB368" s="434">
        <f t="shared" si="341"/>
        <v>0</v>
      </c>
      <c r="AC368" s="435">
        <f t="shared" si="342"/>
        <v>0</v>
      </c>
      <c r="AD368" s="434">
        <v>0</v>
      </c>
      <c r="AE368" s="434">
        <f t="shared" si="343"/>
        <v>0</v>
      </c>
      <c r="AF368" s="435">
        <f t="shared" si="344"/>
        <v>0</v>
      </c>
      <c r="AG368" s="14">
        <v>0</v>
      </c>
      <c r="AH368" s="905">
        <f t="shared" si="314"/>
        <v>0</v>
      </c>
      <c r="AI368" s="870">
        <v>0</v>
      </c>
      <c r="AJ368" s="433">
        <v>0</v>
      </c>
      <c r="AK368" s="433">
        <v>0</v>
      </c>
      <c r="AL368" s="433">
        <v>0</v>
      </c>
      <c r="AM368" s="433">
        <v>0</v>
      </c>
      <c r="AN368" s="433">
        <v>0</v>
      </c>
      <c r="AO368" s="535">
        <f t="shared" si="345"/>
        <v>0</v>
      </c>
      <c r="AP368" s="854">
        <f>I368+AH368</f>
        <v>3220579</v>
      </c>
      <c r="AQ368" s="434">
        <f>J368+W368</f>
        <v>2389154</v>
      </c>
      <c r="AR368" s="434">
        <f t="shared" ref="AR368:AR371" si="349">K368+AA368</f>
        <v>0</v>
      </c>
      <c r="AS368" s="434">
        <f>L368+AE368</f>
        <v>807534</v>
      </c>
      <c r="AT368" s="434">
        <f t="shared" ref="AT368:AU371" si="350">M368+AF368</f>
        <v>23891</v>
      </c>
      <c r="AU368" s="512">
        <f t="shared" si="350"/>
        <v>0</v>
      </c>
      <c r="AV368" s="535">
        <f>O368+AO368</f>
        <v>4</v>
      </c>
      <c r="AW368" s="517">
        <f t="shared" si="347"/>
        <v>0</v>
      </c>
      <c r="AX368" s="432">
        <v>0</v>
      </c>
      <c r="AY368" s="432">
        <v>0</v>
      </c>
      <c r="AZ368" s="432">
        <v>0</v>
      </c>
      <c r="BA368" s="432">
        <v>0</v>
      </c>
      <c r="BB368" s="432">
        <v>0</v>
      </c>
      <c r="BC368" s="985">
        <v>0</v>
      </c>
    </row>
    <row r="369" spans="1:56" x14ac:dyDescent="0.2">
      <c r="A369" s="440">
        <v>82</v>
      </c>
      <c r="B369" s="452">
        <v>2445</v>
      </c>
      <c r="C369" s="453">
        <v>600080030</v>
      </c>
      <c r="D369" s="452">
        <v>70695997</v>
      </c>
      <c r="E369" s="451" t="s">
        <v>666</v>
      </c>
      <c r="F369" s="440">
        <v>3117</v>
      </c>
      <c r="G369" s="451" t="s">
        <v>278</v>
      </c>
      <c r="H369" s="436" t="s">
        <v>260</v>
      </c>
      <c r="I369" s="536">
        <v>4308824</v>
      </c>
      <c r="J369" s="14">
        <v>3196457</v>
      </c>
      <c r="K369" s="14">
        <v>0</v>
      </c>
      <c r="L369" s="14">
        <v>1080402</v>
      </c>
      <c r="M369" s="14">
        <v>31965</v>
      </c>
      <c r="N369" s="14">
        <v>0</v>
      </c>
      <c r="O369" s="106">
        <v>4.6753</v>
      </c>
      <c r="P369" s="579">
        <f t="shared" si="338"/>
        <v>0</v>
      </c>
      <c r="Q369" s="434">
        <v>0</v>
      </c>
      <c r="R369" s="434">
        <v>0</v>
      </c>
      <c r="S369" s="434">
        <v>0</v>
      </c>
      <c r="T369" s="434">
        <v>0</v>
      </c>
      <c r="U369" s="434">
        <v>0</v>
      </c>
      <c r="V369" s="434">
        <v>0</v>
      </c>
      <c r="W369" s="434">
        <f t="shared" si="339"/>
        <v>0</v>
      </c>
      <c r="X369" s="434">
        <v>0</v>
      </c>
      <c r="Y369" s="434">
        <v>0</v>
      </c>
      <c r="Z369" s="434">
        <v>0</v>
      </c>
      <c r="AA369" s="434">
        <f t="shared" si="340"/>
        <v>0</v>
      </c>
      <c r="AB369" s="434">
        <f t="shared" si="341"/>
        <v>0</v>
      </c>
      <c r="AC369" s="435">
        <f t="shared" si="342"/>
        <v>0</v>
      </c>
      <c r="AD369" s="434">
        <v>0</v>
      </c>
      <c r="AE369" s="434">
        <f t="shared" si="343"/>
        <v>0</v>
      </c>
      <c r="AF369" s="435">
        <f t="shared" si="344"/>
        <v>0</v>
      </c>
      <c r="AG369" s="14">
        <v>0</v>
      </c>
      <c r="AH369" s="905">
        <f t="shared" si="314"/>
        <v>0</v>
      </c>
      <c r="AI369" s="870">
        <v>0</v>
      </c>
      <c r="AJ369" s="433">
        <v>0</v>
      </c>
      <c r="AK369" s="433">
        <v>0</v>
      </c>
      <c r="AL369" s="433">
        <v>0</v>
      </c>
      <c r="AM369" s="433">
        <v>0</v>
      </c>
      <c r="AN369" s="433">
        <v>0</v>
      </c>
      <c r="AO369" s="535">
        <f t="shared" si="345"/>
        <v>0</v>
      </c>
      <c r="AP369" s="854">
        <f>I369+AH369</f>
        <v>4308824</v>
      </c>
      <c r="AQ369" s="434">
        <f>J369+W369</f>
        <v>3196457</v>
      </c>
      <c r="AR369" s="434">
        <f t="shared" si="349"/>
        <v>0</v>
      </c>
      <c r="AS369" s="434">
        <f>L369+AE369</f>
        <v>1080402</v>
      </c>
      <c r="AT369" s="434">
        <f t="shared" si="350"/>
        <v>31965</v>
      </c>
      <c r="AU369" s="512">
        <f t="shared" si="350"/>
        <v>0</v>
      </c>
      <c r="AV369" s="535">
        <f>O369+AO369</f>
        <v>4.6753</v>
      </c>
      <c r="AW369" s="517">
        <f t="shared" si="347"/>
        <v>0</v>
      </c>
      <c r="AX369" s="432">
        <v>0</v>
      </c>
      <c r="AY369" s="432">
        <v>0</v>
      </c>
      <c r="AZ369" s="432">
        <v>0</v>
      </c>
      <c r="BA369" s="432">
        <v>0</v>
      </c>
      <c r="BB369" s="432">
        <v>0</v>
      </c>
      <c r="BC369" s="985">
        <v>0</v>
      </c>
    </row>
    <row r="370" spans="1:56" customFormat="1" ht="12.75" x14ac:dyDescent="0.2">
      <c r="A370" s="440">
        <v>82</v>
      </c>
      <c r="B370" s="452">
        <v>2445</v>
      </c>
      <c r="C370" s="453">
        <v>600080030</v>
      </c>
      <c r="D370" s="452">
        <v>70695997</v>
      </c>
      <c r="E370" s="451" t="s">
        <v>666</v>
      </c>
      <c r="F370" s="440">
        <v>3117</v>
      </c>
      <c r="G370" s="454" t="s">
        <v>276</v>
      </c>
      <c r="H370" s="436" t="s">
        <v>261</v>
      </c>
      <c r="I370" s="536">
        <v>1848209</v>
      </c>
      <c r="J370" s="432">
        <v>1306557</v>
      </c>
      <c r="K370" s="432">
        <v>65000</v>
      </c>
      <c r="L370" s="14">
        <v>463586</v>
      </c>
      <c r="M370" s="14">
        <v>13066</v>
      </c>
      <c r="N370" s="14">
        <v>0</v>
      </c>
      <c r="O370" s="570">
        <v>3.25</v>
      </c>
      <c r="P370" s="579">
        <f t="shared" si="338"/>
        <v>-25000</v>
      </c>
      <c r="Q370" s="434">
        <v>0</v>
      </c>
      <c r="R370" s="434">
        <v>0</v>
      </c>
      <c r="S370" s="434">
        <v>0</v>
      </c>
      <c r="T370" s="434">
        <v>0</v>
      </c>
      <c r="U370" s="434">
        <v>0</v>
      </c>
      <c r="V370" s="434">
        <v>0</v>
      </c>
      <c r="W370" s="434">
        <f t="shared" si="339"/>
        <v>-25000</v>
      </c>
      <c r="X370" s="434">
        <v>25000</v>
      </c>
      <c r="Y370" s="434">
        <v>0</v>
      </c>
      <c r="Z370" s="434">
        <v>0</v>
      </c>
      <c r="AA370" s="434">
        <f t="shared" si="340"/>
        <v>25000</v>
      </c>
      <c r="AB370" s="434">
        <f t="shared" si="341"/>
        <v>0</v>
      </c>
      <c r="AC370" s="435">
        <f t="shared" si="342"/>
        <v>0</v>
      </c>
      <c r="AD370" s="434">
        <v>0</v>
      </c>
      <c r="AE370" s="434">
        <f t="shared" si="343"/>
        <v>0</v>
      </c>
      <c r="AF370" s="435">
        <f t="shared" si="344"/>
        <v>-250</v>
      </c>
      <c r="AG370" s="14">
        <v>0</v>
      </c>
      <c r="AH370" s="905">
        <f t="shared" si="314"/>
        <v>-250</v>
      </c>
      <c r="AI370" s="870">
        <v>-0.03</v>
      </c>
      <c r="AJ370" s="433">
        <v>0</v>
      </c>
      <c r="AK370" s="433">
        <v>0</v>
      </c>
      <c r="AL370" s="433">
        <v>0</v>
      </c>
      <c r="AM370" s="433">
        <v>0</v>
      </c>
      <c r="AN370" s="433">
        <v>0</v>
      </c>
      <c r="AO370" s="535">
        <f t="shared" si="345"/>
        <v>-0.03</v>
      </c>
      <c r="AP370" s="854">
        <f>I370+AH370</f>
        <v>1847959</v>
      </c>
      <c r="AQ370" s="434">
        <f>J370+W370</f>
        <v>1281557</v>
      </c>
      <c r="AR370" s="434">
        <f t="shared" si="349"/>
        <v>90000</v>
      </c>
      <c r="AS370" s="434">
        <f>L370+AE370</f>
        <v>463586</v>
      </c>
      <c r="AT370" s="434">
        <f t="shared" si="350"/>
        <v>12816</v>
      </c>
      <c r="AU370" s="512">
        <f t="shared" si="350"/>
        <v>0</v>
      </c>
      <c r="AV370" s="535">
        <f>O370+AO370</f>
        <v>3.22</v>
      </c>
      <c r="AW370" s="517">
        <f t="shared" si="347"/>
        <v>0</v>
      </c>
      <c r="AX370" s="432">
        <v>0</v>
      </c>
      <c r="AY370" s="432">
        <v>0</v>
      </c>
      <c r="AZ370" s="432">
        <v>0</v>
      </c>
      <c r="BA370" s="432">
        <v>0</v>
      </c>
      <c r="BB370" s="432">
        <v>0</v>
      </c>
      <c r="BC370" s="985">
        <v>0</v>
      </c>
      <c r="BD370" s="415"/>
    </row>
    <row r="371" spans="1:56" customFormat="1" ht="12.75" x14ac:dyDescent="0.2">
      <c r="A371" s="440">
        <v>82</v>
      </c>
      <c r="B371" s="452">
        <v>2445</v>
      </c>
      <c r="C371" s="453">
        <v>600080030</v>
      </c>
      <c r="D371" s="452">
        <v>70695997</v>
      </c>
      <c r="E371" s="451" t="s">
        <v>666</v>
      </c>
      <c r="F371" s="440">
        <v>3143</v>
      </c>
      <c r="G371" s="454" t="s">
        <v>785</v>
      </c>
      <c r="H371" s="436" t="s">
        <v>260</v>
      </c>
      <c r="I371" s="536">
        <v>1542458</v>
      </c>
      <c r="J371" s="14">
        <v>1144256</v>
      </c>
      <c r="K371" s="14">
        <v>0</v>
      </c>
      <c r="L371" s="14">
        <v>386759</v>
      </c>
      <c r="M371" s="14">
        <v>11443</v>
      </c>
      <c r="N371" s="14">
        <v>0</v>
      </c>
      <c r="O371" s="106">
        <v>2.1432000000000002</v>
      </c>
      <c r="P371" s="579">
        <f t="shared" si="338"/>
        <v>0</v>
      </c>
      <c r="Q371" s="434">
        <v>0</v>
      </c>
      <c r="R371" s="434">
        <v>0</v>
      </c>
      <c r="S371" s="434">
        <v>0</v>
      </c>
      <c r="T371" s="434">
        <v>0</v>
      </c>
      <c r="U371" s="434">
        <v>0</v>
      </c>
      <c r="V371" s="434">
        <v>0</v>
      </c>
      <c r="W371" s="434">
        <f t="shared" si="339"/>
        <v>0</v>
      </c>
      <c r="X371" s="434">
        <v>0</v>
      </c>
      <c r="Y371" s="434">
        <v>0</v>
      </c>
      <c r="Z371" s="434">
        <v>0</v>
      </c>
      <c r="AA371" s="434">
        <f t="shared" si="340"/>
        <v>0</v>
      </c>
      <c r="AB371" s="434">
        <f t="shared" si="341"/>
        <v>0</v>
      </c>
      <c r="AC371" s="435">
        <f t="shared" si="342"/>
        <v>0</v>
      </c>
      <c r="AD371" s="434">
        <v>0</v>
      </c>
      <c r="AE371" s="434">
        <f t="shared" si="343"/>
        <v>0</v>
      </c>
      <c r="AF371" s="435">
        <f t="shared" si="344"/>
        <v>0</v>
      </c>
      <c r="AG371" s="14">
        <v>0</v>
      </c>
      <c r="AH371" s="905">
        <f t="shared" si="314"/>
        <v>0</v>
      </c>
      <c r="AI371" s="870">
        <v>0</v>
      </c>
      <c r="AJ371" s="433">
        <v>0</v>
      </c>
      <c r="AK371" s="433">
        <v>0</v>
      </c>
      <c r="AL371" s="433">
        <v>0</v>
      </c>
      <c r="AM371" s="433">
        <v>0</v>
      </c>
      <c r="AN371" s="433">
        <v>0</v>
      </c>
      <c r="AO371" s="535">
        <f t="shared" si="345"/>
        <v>0</v>
      </c>
      <c r="AP371" s="854">
        <f>I371+AH371</f>
        <v>1542458</v>
      </c>
      <c r="AQ371" s="434">
        <f>J371+W371</f>
        <v>1144256</v>
      </c>
      <c r="AR371" s="434">
        <f t="shared" si="349"/>
        <v>0</v>
      </c>
      <c r="AS371" s="434">
        <f>L371+AE371</f>
        <v>386759</v>
      </c>
      <c r="AT371" s="434">
        <f t="shared" si="350"/>
        <v>11443</v>
      </c>
      <c r="AU371" s="512">
        <f t="shared" si="350"/>
        <v>0</v>
      </c>
      <c r="AV371" s="535">
        <f>O371+AO371</f>
        <v>2.1432000000000002</v>
      </c>
      <c r="AW371" s="517">
        <f t="shared" si="347"/>
        <v>0</v>
      </c>
      <c r="AX371" s="432">
        <v>0</v>
      </c>
      <c r="AY371" s="432">
        <v>0</v>
      </c>
      <c r="AZ371" s="432">
        <v>0</v>
      </c>
      <c r="BA371" s="432">
        <v>0</v>
      </c>
      <c r="BB371" s="432">
        <v>0</v>
      </c>
      <c r="BC371" s="985">
        <v>0</v>
      </c>
      <c r="BD371" s="415"/>
    </row>
    <row r="372" spans="1:56" customFormat="1" ht="12.75" x14ac:dyDescent="0.2">
      <c r="A372" s="450">
        <v>82</v>
      </c>
      <c r="B372" s="448">
        <v>2445</v>
      </c>
      <c r="C372" s="449">
        <v>600080030</v>
      </c>
      <c r="D372" s="448">
        <v>70695997</v>
      </c>
      <c r="E372" s="446" t="s">
        <v>667</v>
      </c>
      <c r="F372" s="450"/>
      <c r="G372" s="446"/>
      <c r="H372" s="445"/>
      <c r="I372" s="537">
        <v>10920070</v>
      </c>
      <c r="J372" s="444">
        <v>8036424</v>
      </c>
      <c r="K372" s="444">
        <v>65000</v>
      </c>
      <c r="L372" s="444">
        <v>2738281</v>
      </c>
      <c r="M372" s="444">
        <v>80365</v>
      </c>
      <c r="N372" s="444">
        <v>0</v>
      </c>
      <c r="O372" s="642">
        <v>14.0685</v>
      </c>
      <c r="P372" s="537">
        <f t="shared" ref="P372:BC372" si="351">SUM(P368:P371)</f>
        <v>-25000</v>
      </c>
      <c r="Q372" s="443">
        <f t="shared" si="351"/>
        <v>0</v>
      </c>
      <c r="R372" s="443">
        <f t="shared" si="351"/>
        <v>0</v>
      </c>
      <c r="S372" s="443">
        <f t="shared" si="351"/>
        <v>0</v>
      </c>
      <c r="T372" s="443">
        <f t="shared" si="351"/>
        <v>0</v>
      </c>
      <c r="U372" s="443">
        <f t="shared" si="351"/>
        <v>0</v>
      </c>
      <c r="V372" s="443">
        <f t="shared" si="351"/>
        <v>0</v>
      </c>
      <c r="W372" s="443">
        <f t="shared" si="351"/>
        <v>-25000</v>
      </c>
      <c r="X372" s="443">
        <f t="shared" si="351"/>
        <v>25000</v>
      </c>
      <c r="Y372" s="443">
        <f t="shared" si="351"/>
        <v>0</v>
      </c>
      <c r="Z372" s="443">
        <f t="shared" si="351"/>
        <v>0</v>
      </c>
      <c r="AA372" s="443">
        <f t="shared" si="351"/>
        <v>25000</v>
      </c>
      <c r="AB372" s="443">
        <f t="shared" si="351"/>
        <v>0</v>
      </c>
      <c r="AC372" s="443">
        <f t="shared" si="351"/>
        <v>0</v>
      </c>
      <c r="AD372" s="443">
        <f t="shared" si="351"/>
        <v>0</v>
      </c>
      <c r="AE372" s="443">
        <f t="shared" si="351"/>
        <v>0</v>
      </c>
      <c r="AF372" s="443">
        <f t="shared" si="351"/>
        <v>-250</v>
      </c>
      <c r="AG372" s="443">
        <f t="shared" si="351"/>
        <v>0</v>
      </c>
      <c r="AH372" s="948">
        <f t="shared" si="351"/>
        <v>-250</v>
      </c>
      <c r="AI372" s="944">
        <f t="shared" si="351"/>
        <v>-0.03</v>
      </c>
      <c r="AJ372" s="695">
        <f t="shared" si="351"/>
        <v>0</v>
      </c>
      <c r="AK372" s="695">
        <f t="shared" si="351"/>
        <v>0</v>
      </c>
      <c r="AL372" s="695">
        <f t="shared" si="351"/>
        <v>0</v>
      </c>
      <c r="AM372" s="695">
        <f t="shared" si="351"/>
        <v>0</v>
      </c>
      <c r="AN372" s="695">
        <f t="shared" si="351"/>
        <v>0</v>
      </c>
      <c r="AO372" s="538">
        <f t="shared" si="351"/>
        <v>-0.03</v>
      </c>
      <c r="AP372" s="444">
        <f t="shared" si="351"/>
        <v>10919820</v>
      </c>
      <c r="AQ372" s="443">
        <f t="shared" si="351"/>
        <v>8011424</v>
      </c>
      <c r="AR372" s="490">
        <f t="shared" si="351"/>
        <v>90000</v>
      </c>
      <c r="AS372" s="443">
        <f t="shared" si="351"/>
        <v>2738281</v>
      </c>
      <c r="AT372" s="443">
        <f t="shared" si="351"/>
        <v>80115</v>
      </c>
      <c r="AU372" s="443">
        <f t="shared" si="351"/>
        <v>0</v>
      </c>
      <c r="AV372" s="538">
        <f t="shared" si="351"/>
        <v>14.038500000000001</v>
      </c>
      <c r="AW372" s="794">
        <f t="shared" si="351"/>
        <v>0</v>
      </c>
      <c r="AX372" s="791">
        <f t="shared" si="351"/>
        <v>0</v>
      </c>
      <c r="AY372" s="791">
        <f t="shared" si="351"/>
        <v>0</v>
      </c>
      <c r="AZ372" s="791">
        <f t="shared" si="351"/>
        <v>0</v>
      </c>
      <c r="BA372" s="791">
        <f t="shared" si="351"/>
        <v>0</v>
      </c>
      <c r="BB372" s="791">
        <f t="shared" si="351"/>
        <v>0</v>
      </c>
      <c r="BC372" s="788">
        <f t="shared" si="351"/>
        <v>0</v>
      </c>
      <c r="BD372" s="415"/>
    </row>
    <row r="373" spans="1:56" customFormat="1" ht="12.75" x14ac:dyDescent="0.2">
      <c r="A373" s="440">
        <v>83</v>
      </c>
      <c r="B373" s="452">
        <v>2495</v>
      </c>
      <c r="C373" s="453">
        <v>600080196</v>
      </c>
      <c r="D373" s="452">
        <v>70983810</v>
      </c>
      <c r="E373" s="451" t="s">
        <v>668</v>
      </c>
      <c r="F373" s="440">
        <v>3111</v>
      </c>
      <c r="G373" s="451" t="s">
        <v>275</v>
      </c>
      <c r="H373" s="436" t="s">
        <v>260</v>
      </c>
      <c r="I373" s="536">
        <v>4741450</v>
      </c>
      <c r="J373" s="14">
        <v>3517396</v>
      </c>
      <c r="K373" s="14">
        <v>0</v>
      </c>
      <c r="L373" s="14">
        <v>1188880</v>
      </c>
      <c r="M373" s="14">
        <v>35174</v>
      </c>
      <c r="N373" s="14">
        <v>0</v>
      </c>
      <c r="O373" s="106">
        <v>5.8326000000000002</v>
      </c>
      <c r="P373" s="579">
        <f t="shared" si="338"/>
        <v>0</v>
      </c>
      <c r="Q373" s="434">
        <v>0</v>
      </c>
      <c r="R373" s="434">
        <v>0</v>
      </c>
      <c r="S373" s="434">
        <v>0</v>
      </c>
      <c r="T373" s="434">
        <v>0</v>
      </c>
      <c r="U373" s="434">
        <v>0</v>
      </c>
      <c r="V373" s="434">
        <v>0</v>
      </c>
      <c r="W373" s="434">
        <f t="shared" si="339"/>
        <v>0</v>
      </c>
      <c r="X373" s="434">
        <v>0</v>
      </c>
      <c r="Y373" s="434">
        <v>0</v>
      </c>
      <c r="Z373" s="434">
        <v>0</v>
      </c>
      <c r="AA373" s="434">
        <f t="shared" si="340"/>
        <v>0</v>
      </c>
      <c r="AB373" s="434">
        <f t="shared" si="341"/>
        <v>0</v>
      </c>
      <c r="AC373" s="435">
        <f t="shared" si="342"/>
        <v>0</v>
      </c>
      <c r="AD373" s="434">
        <v>0</v>
      </c>
      <c r="AE373" s="434">
        <f t="shared" si="343"/>
        <v>0</v>
      </c>
      <c r="AF373" s="435">
        <f t="shared" si="344"/>
        <v>0</v>
      </c>
      <c r="AG373" s="14">
        <v>0</v>
      </c>
      <c r="AH373" s="905">
        <f t="shared" si="314"/>
        <v>0</v>
      </c>
      <c r="AI373" s="870">
        <v>0</v>
      </c>
      <c r="AJ373" s="433">
        <v>0</v>
      </c>
      <c r="AK373" s="433">
        <v>0</v>
      </c>
      <c r="AL373" s="433">
        <v>0</v>
      </c>
      <c r="AM373" s="433">
        <v>0</v>
      </c>
      <c r="AN373" s="433">
        <v>0</v>
      </c>
      <c r="AO373" s="535">
        <f t="shared" si="345"/>
        <v>0</v>
      </c>
      <c r="AP373" s="854">
        <f>I373+AH373</f>
        <v>4741450</v>
      </c>
      <c r="AQ373" s="434">
        <f>J373+W373</f>
        <v>3517396</v>
      </c>
      <c r="AR373" s="434">
        <f t="shared" ref="AR373:AR377" si="352">K373+AA373</f>
        <v>0</v>
      </c>
      <c r="AS373" s="434">
        <f>L373+AE373</f>
        <v>1188880</v>
      </c>
      <c r="AT373" s="434">
        <f t="shared" ref="AT373:AU377" si="353">M373+AF373</f>
        <v>35174</v>
      </c>
      <c r="AU373" s="512">
        <f t="shared" si="353"/>
        <v>0</v>
      </c>
      <c r="AV373" s="535">
        <f>O373+AO373</f>
        <v>5.8326000000000002</v>
      </c>
      <c r="AW373" s="517">
        <f t="shared" si="347"/>
        <v>0</v>
      </c>
      <c r="AX373" s="432">
        <v>0</v>
      </c>
      <c r="AY373" s="432">
        <v>0</v>
      </c>
      <c r="AZ373" s="432">
        <v>0</v>
      </c>
      <c r="BA373" s="432">
        <v>0</v>
      </c>
      <c r="BB373" s="432">
        <v>0</v>
      </c>
      <c r="BC373" s="985">
        <v>0</v>
      </c>
      <c r="BD373" s="415"/>
    </row>
    <row r="374" spans="1:56" customFormat="1" ht="12.75" x14ac:dyDescent="0.2">
      <c r="A374" s="440">
        <v>83</v>
      </c>
      <c r="B374" s="452">
        <v>2495</v>
      </c>
      <c r="C374" s="453">
        <v>600080196</v>
      </c>
      <c r="D374" s="452">
        <v>70983810</v>
      </c>
      <c r="E374" s="451" t="s">
        <v>668</v>
      </c>
      <c r="F374" s="440">
        <v>3113</v>
      </c>
      <c r="G374" s="451" t="s">
        <v>278</v>
      </c>
      <c r="H374" s="436" t="s">
        <v>260</v>
      </c>
      <c r="I374" s="536">
        <v>14446421</v>
      </c>
      <c r="J374" s="14">
        <v>10716930</v>
      </c>
      <c r="K374" s="14">
        <v>0</v>
      </c>
      <c r="L374" s="14">
        <v>3622322</v>
      </c>
      <c r="M374" s="14">
        <v>107169</v>
      </c>
      <c r="N374" s="14">
        <v>0</v>
      </c>
      <c r="O374" s="106">
        <v>13.7677</v>
      </c>
      <c r="P374" s="579">
        <f t="shared" si="338"/>
        <v>0</v>
      </c>
      <c r="Q374" s="434">
        <v>0</v>
      </c>
      <c r="R374" s="434">
        <v>0</v>
      </c>
      <c r="S374" s="434">
        <v>0</v>
      </c>
      <c r="T374" s="434">
        <v>0</v>
      </c>
      <c r="U374" s="434">
        <v>0</v>
      </c>
      <c r="V374" s="434">
        <v>0</v>
      </c>
      <c r="W374" s="434">
        <f t="shared" si="339"/>
        <v>0</v>
      </c>
      <c r="X374" s="434">
        <v>0</v>
      </c>
      <c r="Y374" s="434">
        <v>0</v>
      </c>
      <c r="Z374" s="434">
        <v>0</v>
      </c>
      <c r="AA374" s="434">
        <f t="shared" si="340"/>
        <v>0</v>
      </c>
      <c r="AB374" s="434">
        <f t="shared" si="341"/>
        <v>0</v>
      </c>
      <c r="AC374" s="435">
        <f t="shared" si="342"/>
        <v>0</v>
      </c>
      <c r="AD374" s="434">
        <v>0</v>
      </c>
      <c r="AE374" s="434">
        <f t="shared" si="343"/>
        <v>0</v>
      </c>
      <c r="AF374" s="435">
        <f t="shared" si="344"/>
        <v>0</v>
      </c>
      <c r="AG374" s="14">
        <v>0</v>
      </c>
      <c r="AH374" s="905">
        <f t="shared" si="314"/>
        <v>0</v>
      </c>
      <c r="AI374" s="870">
        <v>0</v>
      </c>
      <c r="AJ374" s="433">
        <v>0</v>
      </c>
      <c r="AK374" s="433">
        <v>0</v>
      </c>
      <c r="AL374" s="433">
        <v>0</v>
      </c>
      <c r="AM374" s="433">
        <v>0</v>
      </c>
      <c r="AN374" s="433">
        <v>0</v>
      </c>
      <c r="AO374" s="535">
        <f t="shared" si="345"/>
        <v>0</v>
      </c>
      <c r="AP374" s="854">
        <f>I374+AH374</f>
        <v>14446421</v>
      </c>
      <c r="AQ374" s="434">
        <f>J374+W374</f>
        <v>10716930</v>
      </c>
      <c r="AR374" s="434">
        <f t="shared" si="352"/>
        <v>0</v>
      </c>
      <c r="AS374" s="434">
        <f>L374+AE374</f>
        <v>3622322</v>
      </c>
      <c r="AT374" s="434">
        <f t="shared" si="353"/>
        <v>107169</v>
      </c>
      <c r="AU374" s="512">
        <f t="shared" si="353"/>
        <v>0</v>
      </c>
      <c r="AV374" s="535">
        <f>O374+AO374</f>
        <v>13.7677</v>
      </c>
      <c r="AW374" s="517">
        <f t="shared" si="347"/>
        <v>0</v>
      </c>
      <c r="AX374" s="432">
        <v>0</v>
      </c>
      <c r="AY374" s="432">
        <v>0</v>
      </c>
      <c r="AZ374" s="432">
        <v>0</v>
      </c>
      <c r="BA374" s="432">
        <v>0</v>
      </c>
      <c r="BB374" s="432">
        <v>0</v>
      </c>
      <c r="BC374" s="985">
        <v>0</v>
      </c>
      <c r="BD374" s="415"/>
    </row>
    <row r="375" spans="1:56" customFormat="1" ht="12.75" x14ac:dyDescent="0.2">
      <c r="A375" s="440">
        <v>83</v>
      </c>
      <c r="B375" s="452">
        <v>2495</v>
      </c>
      <c r="C375" s="453">
        <v>600080196</v>
      </c>
      <c r="D375" s="452">
        <v>70983810</v>
      </c>
      <c r="E375" s="451" t="s">
        <v>860</v>
      </c>
      <c r="F375" s="440">
        <v>3113</v>
      </c>
      <c r="G375" s="45" t="s">
        <v>828</v>
      </c>
      <c r="H375" s="55" t="s">
        <v>260</v>
      </c>
      <c r="I375" s="536">
        <v>0</v>
      </c>
      <c r="J375" s="432">
        <v>0</v>
      </c>
      <c r="K375" s="432">
        <v>0</v>
      </c>
      <c r="L375" s="14">
        <v>0</v>
      </c>
      <c r="M375" s="14">
        <v>0</v>
      </c>
      <c r="N375" s="14">
        <v>0</v>
      </c>
      <c r="O375" s="570">
        <v>0</v>
      </c>
      <c r="P375" s="579">
        <f t="shared" si="338"/>
        <v>0</v>
      </c>
      <c r="Q375" s="434">
        <v>0</v>
      </c>
      <c r="R375" s="434">
        <v>0</v>
      </c>
      <c r="S375" s="434">
        <v>0</v>
      </c>
      <c r="T375" s="434">
        <v>0</v>
      </c>
      <c r="U375" s="434">
        <v>78557</v>
      </c>
      <c r="V375" s="434">
        <v>0</v>
      </c>
      <c r="W375" s="434">
        <f t="shared" si="339"/>
        <v>78557</v>
      </c>
      <c r="X375" s="434">
        <v>0</v>
      </c>
      <c r="Y375" s="434">
        <v>0</v>
      </c>
      <c r="Z375" s="434">
        <v>0</v>
      </c>
      <c r="AA375" s="434">
        <f t="shared" si="340"/>
        <v>0</v>
      </c>
      <c r="AB375" s="434">
        <f t="shared" si="341"/>
        <v>78557</v>
      </c>
      <c r="AC375" s="435">
        <f t="shared" si="342"/>
        <v>26552</v>
      </c>
      <c r="AD375" s="434">
        <v>0</v>
      </c>
      <c r="AE375" s="434">
        <f t="shared" si="343"/>
        <v>26552</v>
      </c>
      <c r="AF375" s="435">
        <f t="shared" si="344"/>
        <v>786</v>
      </c>
      <c r="AG375" s="14">
        <v>0</v>
      </c>
      <c r="AH375" s="905">
        <f t="shared" si="314"/>
        <v>105895</v>
      </c>
      <c r="AI375" s="870">
        <v>0</v>
      </c>
      <c r="AJ375" s="433">
        <v>0</v>
      </c>
      <c r="AK375" s="433">
        <v>0</v>
      </c>
      <c r="AL375" s="433">
        <v>0</v>
      </c>
      <c r="AM375" s="433">
        <v>0.19</v>
      </c>
      <c r="AN375" s="433">
        <v>0</v>
      </c>
      <c r="AO375" s="535">
        <f t="shared" si="345"/>
        <v>0.19</v>
      </c>
      <c r="AP375" s="854">
        <f>I375+AH375</f>
        <v>105895</v>
      </c>
      <c r="AQ375" s="434">
        <f>J375+W375</f>
        <v>78557</v>
      </c>
      <c r="AR375" s="434">
        <f t="shared" si="352"/>
        <v>0</v>
      </c>
      <c r="AS375" s="434">
        <f t="shared" ref="AS375" si="354">L375+AE375</f>
        <v>26552</v>
      </c>
      <c r="AT375" s="434">
        <f t="shared" si="353"/>
        <v>786</v>
      </c>
      <c r="AU375" s="512">
        <f t="shared" si="353"/>
        <v>0</v>
      </c>
      <c r="AV375" s="535">
        <f>O375+AO375</f>
        <v>0.19</v>
      </c>
      <c r="AW375" s="517">
        <f t="shared" si="347"/>
        <v>0</v>
      </c>
      <c r="AX375" s="432">
        <v>0</v>
      </c>
      <c r="AY375" s="432">
        <v>0</v>
      </c>
      <c r="AZ375" s="432">
        <v>0</v>
      </c>
      <c r="BA375" s="432">
        <v>0</v>
      </c>
      <c r="BB375" s="432">
        <v>0</v>
      </c>
      <c r="BC375" s="985">
        <v>0</v>
      </c>
      <c r="BD375" s="415"/>
    </row>
    <row r="376" spans="1:56" customFormat="1" ht="12.75" x14ac:dyDescent="0.2">
      <c r="A376" s="440">
        <v>83</v>
      </c>
      <c r="B376" s="452">
        <v>2495</v>
      </c>
      <c r="C376" s="453">
        <v>600080196</v>
      </c>
      <c r="D376" s="452">
        <v>70983810</v>
      </c>
      <c r="E376" s="451" t="s">
        <v>668</v>
      </c>
      <c r="F376" s="440">
        <v>3113</v>
      </c>
      <c r="G376" s="454" t="s">
        <v>276</v>
      </c>
      <c r="H376" s="436" t="s">
        <v>261</v>
      </c>
      <c r="I376" s="536">
        <v>1973925</v>
      </c>
      <c r="J376" s="432">
        <v>1464337</v>
      </c>
      <c r="K376" s="432">
        <v>0</v>
      </c>
      <c r="L376" s="14">
        <v>494945</v>
      </c>
      <c r="M376" s="14">
        <v>14643</v>
      </c>
      <c r="N376" s="14">
        <v>0</v>
      </c>
      <c r="O376" s="570">
        <v>3.49</v>
      </c>
      <c r="P376" s="579">
        <f t="shared" si="338"/>
        <v>0</v>
      </c>
      <c r="Q376" s="434">
        <v>0</v>
      </c>
      <c r="R376" s="434">
        <v>-84515</v>
      </c>
      <c r="S376" s="434">
        <v>0</v>
      </c>
      <c r="T376" s="434">
        <v>0</v>
      </c>
      <c r="U376" s="434">
        <v>0</v>
      </c>
      <c r="V376" s="434">
        <v>0</v>
      </c>
      <c r="W376" s="434">
        <f t="shared" si="339"/>
        <v>-84515</v>
      </c>
      <c r="X376" s="434">
        <v>0</v>
      </c>
      <c r="Y376" s="434">
        <v>0</v>
      </c>
      <c r="Z376" s="434">
        <v>0</v>
      </c>
      <c r="AA376" s="434">
        <f t="shared" si="340"/>
        <v>0</v>
      </c>
      <c r="AB376" s="434">
        <f t="shared" si="341"/>
        <v>-84515</v>
      </c>
      <c r="AC376" s="435">
        <f t="shared" si="342"/>
        <v>-28566</v>
      </c>
      <c r="AD376" s="434">
        <v>0</v>
      </c>
      <c r="AE376" s="434">
        <f t="shared" si="343"/>
        <v>-28566</v>
      </c>
      <c r="AF376" s="435">
        <f t="shared" si="344"/>
        <v>-845</v>
      </c>
      <c r="AG376" s="14">
        <v>0</v>
      </c>
      <c r="AH376" s="905">
        <f t="shared" si="314"/>
        <v>-113926</v>
      </c>
      <c r="AI376" s="870">
        <v>0</v>
      </c>
      <c r="AJ376" s="433">
        <v>-0.21</v>
      </c>
      <c r="AK376" s="433">
        <v>0</v>
      </c>
      <c r="AL376" s="433">
        <v>0</v>
      </c>
      <c r="AM376" s="433">
        <v>0</v>
      </c>
      <c r="AN376" s="433">
        <v>0</v>
      </c>
      <c r="AO376" s="535">
        <f t="shared" si="345"/>
        <v>-0.21</v>
      </c>
      <c r="AP376" s="854">
        <f>I376+AH376</f>
        <v>1859999</v>
      </c>
      <c r="AQ376" s="434">
        <f>J376+W376</f>
        <v>1379822</v>
      </c>
      <c r="AR376" s="434">
        <f t="shared" si="352"/>
        <v>0</v>
      </c>
      <c r="AS376" s="434">
        <f>L376+AE376</f>
        <v>466379</v>
      </c>
      <c r="AT376" s="434">
        <f t="shared" si="353"/>
        <v>13798</v>
      </c>
      <c r="AU376" s="512">
        <f t="shared" si="353"/>
        <v>0</v>
      </c>
      <c r="AV376" s="535">
        <f>O376+AO376</f>
        <v>3.2800000000000002</v>
      </c>
      <c r="AW376" s="517">
        <f t="shared" si="347"/>
        <v>0</v>
      </c>
      <c r="AX376" s="432">
        <v>0</v>
      </c>
      <c r="AY376" s="432">
        <v>0</v>
      </c>
      <c r="AZ376" s="432">
        <v>0</v>
      </c>
      <c r="BA376" s="432">
        <v>0</v>
      </c>
      <c r="BB376" s="432">
        <v>0</v>
      </c>
      <c r="BC376" s="985">
        <v>0</v>
      </c>
      <c r="BD376" s="415"/>
    </row>
    <row r="377" spans="1:56" customFormat="1" ht="12.75" x14ac:dyDescent="0.2">
      <c r="A377" s="440">
        <v>83</v>
      </c>
      <c r="B377" s="452">
        <v>2495</v>
      </c>
      <c r="C377" s="453">
        <v>600080196</v>
      </c>
      <c r="D377" s="452">
        <v>70983810</v>
      </c>
      <c r="E377" s="451" t="s">
        <v>668</v>
      </c>
      <c r="F377" s="440">
        <v>3143</v>
      </c>
      <c r="G377" s="454" t="s">
        <v>784</v>
      </c>
      <c r="H377" s="436" t="s">
        <v>260</v>
      </c>
      <c r="I377" s="536">
        <v>2210552</v>
      </c>
      <c r="J377" s="14">
        <v>1639875</v>
      </c>
      <c r="K377" s="14">
        <v>0</v>
      </c>
      <c r="L377" s="14">
        <v>554278</v>
      </c>
      <c r="M377" s="14">
        <v>16399</v>
      </c>
      <c r="N377" s="14">
        <v>0</v>
      </c>
      <c r="O377" s="106">
        <v>2.9630000000000001</v>
      </c>
      <c r="P377" s="579">
        <f t="shared" si="338"/>
        <v>0</v>
      </c>
      <c r="Q377" s="434">
        <v>0</v>
      </c>
      <c r="R377" s="434">
        <v>0</v>
      </c>
      <c r="S377" s="434">
        <v>0</v>
      </c>
      <c r="T377" s="434">
        <v>0</v>
      </c>
      <c r="U377" s="434">
        <v>0</v>
      </c>
      <c r="V377" s="434">
        <v>0</v>
      </c>
      <c r="W377" s="434">
        <f t="shared" si="339"/>
        <v>0</v>
      </c>
      <c r="X377" s="434">
        <v>0</v>
      </c>
      <c r="Y377" s="434">
        <v>0</v>
      </c>
      <c r="Z377" s="434">
        <v>0</v>
      </c>
      <c r="AA377" s="434">
        <f t="shared" si="340"/>
        <v>0</v>
      </c>
      <c r="AB377" s="434">
        <f t="shared" si="341"/>
        <v>0</v>
      </c>
      <c r="AC377" s="435">
        <f t="shared" si="342"/>
        <v>0</v>
      </c>
      <c r="AD377" s="434">
        <v>0</v>
      </c>
      <c r="AE377" s="434">
        <f t="shared" si="343"/>
        <v>0</v>
      </c>
      <c r="AF377" s="435">
        <f t="shared" si="344"/>
        <v>0</v>
      </c>
      <c r="AG377" s="14">
        <v>0</v>
      </c>
      <c r="AH377" s="905">
        <f t="shared" si="314"/>
        <v>0</v>
      </c>
      <c r="AI377" s="870">
        <v>0</v>
      </c>
      <c r="AJ377" s="433">
        <v>0</v>
      </c>
      <c r="AK377" s="433">
        <v>0</v>
      </c>
      <c r="AL377" s="433">
        <v>0</v>
      </c>
      <c r="AM377" s="433">
        <v>0</v>
      </c>
      <c r="AN377" s="433">
        <v>0</v>
      </c>
      <c r="AO377" s="535">
        <f t="shared" si="345"/>
        <v>0</v>
      </c>
      <c r="AP377" s="854">
        <f>I377+AH377</f>
        <v>2210552</v>
      </c>
      <c r="AQ377" s="434">
        <f>J377+W377</f>
        <v>1639875</v>
      </c>
      <c r="AR377" s="434">
        <f t="shared" si="352"/>
        <v>0</v>
      </c>
      <c r="AS377" s="434">
        <f>L377+AE377</f>
        <v>554278</v>
      </c>
      <c r="AT377" s="434">
        <f t="shared" si="353"/>
        <v>16399</v>
      </c>
      <c r="AU377" s="512">
        <f t="shared" si="353"/>
        <v>0</v>
      </c>
      <c r="AV377" s="535">
        <f>O377+AO377</f>
        <v>2.9630000000000001</v>
      </c>
      <c r="AW377" s="517">
        <f t="shared" si="347"/>
        <v>0</v>
      </c>
      <c r="AX377" s="432">
        <v>0</v>
      </c>
      <c r="AY377" s="432">
        <v>0</v>
      </c>
      <c r="AZ377" s="432">
        <v>0</v>
      </c>
      <c r="BA377" s="432">
        <v>0</v>
      </c>
      <c r="BB377" s="432">
        <v>0</v>
      </c>
      <c r="BC377" s="985">
        <v>0</v>
      </c>
      <c r="BD377" s="415"/>
    </row>
    <row r="378" spans="1:56" customFormat="1" ht="12.75" x14ac:dyDescent="0.2">
      <c r="A378" s="450">
        <v>83</v>
      </c>
      <c r="B378" s="448">
        <v>2495</v>
      </c>
      <c r="C378" s="449">
        <v>600080196</v>
      </c>
      <c r="D378" s="448">
        <v>70983810</v>
      </c>
      <c r="E378" s="446" t="s">
        <v>669</v>
      </c>
      <c r="F378" s="450"/>
      <c r="G378" s="446"/>
      <c r="H378" s="445"/>
      <c r="I378" s="537">
        <v>23372348</v>
      </c>
      <c r="J378" s="444">
        <v>17338538</v>
      </c>
      <c r="K378" s="444">
        <v>0</v>
      </c>
      <c r="L378" s="444">
        <v>5860425</v>
      </c>
      <c r="M378" s="444">
        <v>173385</v>
      </c>
      <c r="N378" s="444">
        <v>0</v>
      </c>
      <c r="O378" s="642">
        <v>26.0533</v>
      </c>
      <c r="P378" s="537">
        <f t="shared" ref="P378:BC378" si="355">SUM(P373:P377)</f>
        <v>0</v>
      </c>
      <c r="Q378" s="443">
        <f t="shared" si="355"/>
        <v>0</v>
      </c>
      <c r="R378" s="443">
        <f t="shared" si="355"/>
        <v>-84515</v>
      </c>
      <c r="S378" s="443">
        <f t="shared" si="355"/>
        <v>0</v>
      </c>
      <c r="T378" s="443">
        <f t="shared" si="355"/>
        <v>0</v>
      </c>
      <c r="U378" s="443">
        <f t="shared" si="355"/>
        <v>78557</v>
      </c>
      <c r="V378" s="443">
        <f t="shared" si="355"/>
        <v>0</v>
      </c>
      <c r="W378" s="443">
        <f t="shared" si="355"/>
        <v>-5958</v>
      </c>
      <c r="X378" s="443">
        <f t="shared" si="355"/>
        <v>0</v>
      </c>
      <c r="Y378" s="443">
        <f t="shared" si="355"/>
        <v>0</v>
      </c>
      <c r="Z378" s="443">
        <f t="shared" si="355"/>
        <v>0</v>
      </c>
      <c r="AA378" s="443">
        <f t="shared" si="355"/>
        <v>0</v>
      </c>
      <c r="AB378" s="443">
        <f t="shared" si="355"/>
        <v>-5958</v>
      </c>
      <c r="AC378" s="443">
        <f t="shared" si="355"/>
        <v>-2014</v>
      </c>
      <c r="AD378" s="443">
        <f t="shared" si="355"/>
        <v>0</v>
      </c>
      <c r="AE378" s="443">
        <f t="shared" si="355"/>
        <v>-2014</v>
      </c>
      <c r="AF378" s="443">
        <f t="shared" si="355"/>
        <v>-59</v>
      </c>
      <c r="AG378" s="443">
        <f t="shared" si="355"/>
        <v>0</v>
      </c>
      <c r="AH378" s="948">
        <f t="shared" si="355"/>
        <v>-8031</v>
      </c>
      <c r="AI378" s="944">
        <f t="shared" si="355"/>
        <v>0</v>
      </c>
      <c r="AJ378" s="695">
        <f t="shared" si="355"/>
        <v>-0.21</v>
      </c>
      <c r="AK378" s="695">
        <f t="shared" si="355"/>
        <v>0</v>
      </c>
      <c r="AL378" s="695">
        <f t="shared" si="355"/>
        <v>0</v>
      </c>
      <c r="AM378" s="695">
        <f t="shared" si="355"/>
        <v>0.19</v>
      </c>
      <c r="AN378" s="695">
        <f t="shared" si="355"/>
        <v>0</v>
      </c>
      <c r="AO378" s="538">
        <f t="shared" si="355"/>
        <v>-1.999999999999999E-2</v>
      </c>
      <c r="AP378" s="444">
        <f t="shared" si="355"/>
        <v>23364317</v>
      </c>
      <c r="AQ378" s="443">
        <f t="shared" si="355"/>
        <v>17332580</v>
      </c>
      <c r="AR378" s="490">
        <f t="shared" si="355"/>
        <v>0</v>
      </c>
      <c r="AS378" s="443">
        <f t="shared" si="355"/>
        <v>5858411</v>
      </c>
      <c r="AT378" s="443">
        <f t="shared" si="355"/>
        <v>173326</v>
      </c>
      <c r="AU378" s="443">
        <f t="shared" si="355"/>
        <v>0</v>
      </c>
      <c r="AV378" s="538">
        <f t="shared" si="355"/>
        <v>26.033300000000004</v>
      </c>
      <c r="AW378" s="794">
        <f t="shared" si="355"/>
        <v>0</v>
      </c>
      <c r="AX378" s="791">
        <f t="shared" si="355"/>
        <v>0</v>
      </c>
      <c r="AY378" s="791">
        <f t="shared" si="355"/>
        <v>0</v>
      </c>
      <c r="AZ378" s="791">
        <f t="shared" si="355"/>
        <v>0</v>
      </c>
      <c r="BA378" s="791">
        <f t="shared" si="355"/>
        <v>0</v>
      </c>
      <c r="BB378" s="791">
        <f t="shared" si="355"/>
        <v>0</v>
      </c>
      <c r="BC378" s="788">
        <f t="shared" si="355"/>
        <v>0</v>
      </c>
      <c r="BD378" s="415"/>
    </row>
    <row r="379" spans="1:56" customFormat="1" ht="12.75" x14ac:dyDescent="0.2">
      <c r="A379" s="440">
        <v>84</v>
      </c>
      <c r="B379" s="452">
        <v>2305</v>
      </c>
      <c r="C379" s="453">
        <v>650026080</v>
      </c>
      <c r="D379" s="452">
        <v>72741686</v>
      </c>
      <c r="E379" s="451" t="s">
        <v>670</v>
      </c>
      <c r="F379" s="440">
        <v>3111</v>
      </c>
      <c r="G379" s="451" t="s">
        <v>275</v>
      </c>
      <c r="H379" s="436" t="s">
        <v>260</v>
      </c>
      <c r="I379" s="536">
        <v>3219662</v>
      </c>
      <c r="J379" s="14">
        <v>2388473</v>
      </c>
      <c r="K379" s="14">
        <v>0</v>
      </c>
      <c r="L379" s="14">
        <v>807304</v>
      </c>
      <c r="M379" s="14">
        <v>23885</v>
      </c>
      <c r="N379" s="14">
        <v>0</v>
      </c>
      <c r="O379" s="106">
        <v>3.871</v>
      </c>
      <c r="P379" s="579">
        <f t="shared" si="338"/>
        <v>0</v>
      </c>
      <c r="Q379" s="434">
        <v>0</v>
      </c>
      <c r="R379" s="434">
        <v>0</v>
      </c>
      <c r="S379" s="434">
        <v>0</v>
      </c>
      <c r="T379" s="434">
        <v>0</v>
      </c>
      <c r="U379" s="434">
        <v>0</v>
      </c>
      <c r="V379" s="434">
        <v>0</v>
      </c>
      <c r="W379" s="434">
        <f t="shared" si="339"/>
        <v>0</v>
      </c>
      <c r="X379" s="434">
        <v>0</v>
      </c>
      <c r="Y379" s="434">
        <v>0</v>
      </c>
      <c r="Z379" s="434">
        <v>0</v>
      </c>
      <c r="AA379" s="434">
        <f t="shared" si="340"/>
        <v>0</v>
      </c>
      <c r="AB379" s="434">
        <f t="shared" si="341"/>
        <v>0</v>
      </c>
      <c r="AC379" s="435">
        <f t="shared" si="342"/>
        <v>0</v>
      </c>
      <c r="AD379" s="434">
        <v>0</v>
      </c>
      <c r="AE379" s="434">
        <f t="shared" si="343"/>
        <v>0</v>
      </c>
      <c r="AF379" s="435">
        <f t="shared" si="344"/>
        <v>0</v>
      </c>
      <c r="AG379" s="14">
        <v>0</v>
      </c>
      <c r="AH379" s="905">
        <f t="shared" si="314"/>
        <v>0</v>
      </c>
      <c r="AI379" s="870">
        <v>0</v>
      </c>
      <c r="AJ379" s="433">
        <v>0</v>
      </c>
      <c r="AK379" s="433">
        <v>0</v>
      </c>
      <c r="AL379" s="433">
        <v>0</v>
      </c>
      <c r="AM379" s="433">
        <v>0</v>
      </c>
      <c r="AN379" s="433">
        <v>0</v>
      </c>
      <c r="AO379" s="535">
        <f t="shared" si="345"/>
        <v>0</v>
      </c>
      <c r="AP379" s="854">
        <f>I379+AH379</f>
        <v>3219662</v>
      </c>
      <c r="AQ379" s="434">
        <f>J379+W379</f>
        <v>2388473</v>
      </c>
      <c r="AR379" s="434">
        <f t="shared" ref="AR379:AR383" si="356">K379+AA379</f>
        <v>0</v>
      </c>
      <c r="AS379" s="434">
        <f>L379+AE379</f>
        <v>807304</v>
      </c>
      <c r="AT379" s="434">
        <f t="shared" ref="AT379:AU383" si="357">M379+AF379</f>
        <v>23885</v>
      </c>
      <c r="AU379" s="512">
        <f t="shared" si="357"/>
        <v>0</v>
      </c>
      <c r="AV379" s="535">
        <f>O379+AO379</f>
        <v>3.871</v>
      </c>
      <c r="AW379" s="517">
        <f t="shared" si="347"/>
        <v>0</v>
      </c>
      <c r="AX379" s="432">
        <v>0</v>
      </c>
      <c r="AY379" s="432">
        <v>0</v>
      </c>
      <c r="AZ379" s="432">
        <v>0</v>
      </c>
      <c r="BA379" s="432">
        <v>0</v>
      </c>
      <c r="BB379" s="432">
        <v>0</v>
      </c>
      <c r="BC379" s="985">
        <v>0</v>
      </c>
      <c r="BD379" s="415"/>
    </row>
    <row r="380" spans="1:56" customFormat="1" ht="12.75" x14ac:dyDescent="0.2">
      <c r="A380" s="440">
        <v>84</v>
      </c>
      <c r="B380" s="452">
        <v>2305</v>
      </c>
      <c r="C380" s="453">
        <v>650026080</v>
      </c>
      <c r="D380" s="452">
        <v>72741686</v>
      </c>
      <c r="E380" s="451" t="s">
        <v>670</v>
      </c>
      <c r="F380" s="440">
        <v>3117</v>
      </c>
      <c r="G380" s="451" t="s">
        <v>278</v>
      </c>
      <c r="H380" s="436" t="s">
        <v>260</v>
      </c>
      <c r="I380" s="536">
        <v>8198289</v>
      </c>
      <c r="J380" s="14">
        <v>6081817</v>
      </c>
      <c r="K380" s="14">
        <v>0</v>
      </c>
      <c r="L380" s="14">
        <v>2055654</v>
      </c>
      <c r="M380" s="14">
        <v>60818</v>
      </c>
      <c r="N380" s="14">
        <v>0</v>
      </c>
      <c r="O380" s="106">
        <v>8.9551999999999996</v>
      </c>
      <c r="P380" s="579">
        <f t="shared" si="338"/>
        <v>0</v>
      </c>
      <c r="Q380" s="434">
        <v>0</v>
      </c>
      <c r="R380" s="434">
        <v>0</v>
      </c>
      <c r="S380" s="434">
        <v>0</v>
      </c>
      <c r="T380" s="434">
        <v>0</v>
      </c>
      <c r="U380" s="434">
        <v>0</v>
      </c>
      <c r="V380" s="434">
        <v>0</v>
      </c>
      <c r="W380" s="434">
        <f t="shared" si="339"/>
        <v>0</v>
      </c>
      <c r="X380" s="434">
        <v>0</v>
      </c>
      <c r="Y380" s="434">
        <v>0</v>
      </c>
      <c r="Z380" s="434">
        <v>0</v>
      </c>
      <c r="AA380" s="434">
        <f t="shared" si="340"/>
        <v>0</v>
      </c>
      <c r="AB380" s="434">
        <f t="shared" si="341"/>
        <v>0</v>
      </c>
      <c r="AC380" s="435">
        <f t="shared" si="342"/>
        <v>0</v>
      </c>
      <c r="AD380" s="434">
        <v>0</v>
      </c>
      <c r="AE380" s="434">
        <f t="shared" si="343"/>
        <v>0</v>
      </c>
      <c r="AF380" s="435">
        <f t="shared" si="344"/>
        <v>0</v>
      </c>
      <c r="AG380" s="14">
        <v>0</v>
      </c>
      <c r="AH380" s="905">
        <f t="shared" si="314"/>
        <v>0</v>
      </c>
      <c r="AI380" s="870">
        <v>0</v>
      </c>
      <c r="AJ380" s="433">
        <v>0</v>
      </c>
      <c r="AK380" s="433">
        <v>0</v>
      </c>
      <c r="AL380" s="433">
        <v>0</v>
      </c>
      <c r="AM380" s="433">
        <v>0</v>
      </c>
      <c r="AN380" s="433">
        <v>0</v>
      </c>
      <c r="AO380" s="535">
        <f t="shared" si="345"/>
        <v>0</v>
      </c>
      <c r="AP380" s="854">
        <f>I380+AH380</f>
        <v>8198289</v>
      </c>
      <c r="AQ380" s="434">
        <f>J380+W380</f>
        <v>6081817</v>
      </c>
      <c r="AR380" s="434">
        <f t="shared" si="356"/>
        <v>0</v>
      </c>
      <c r="AS380" s="434">
        <f>L380+AE380</f>
        <v>2055654</v>
      </c>
      <c r="AT380" s="434">
        <f t="shared" si="357"/>
        <v>60818</v>
      </c>
      <c r="AU380" s="512">
        <f t="shared" si="357"/>
        <v>0</v>
      </c>
      <c r="AV380" s="535">
        <f>O380+AO380</f>
        <v>8.9551999999999996</v>
      </c>
      <c r="AW380" s="517">
        <f t="shared" si="347"/>
        <v>0</v>
      </c>
      <c r="AX380" s="432">
        <v>0</v>
      </c>
      <c r="AY380" s="432">
        <v>0</v>
      </c>
      <c r="AZ380" s="432">
        <v>0</v>
      </c>
      <c r="BA380" s="432">
        <v>0</v>
      </c>
      <c r="BB380" s="432">
        <v>0</v>
      </c>
      <c r="BC380" s="985">
        <v>0</v>
      </c>
      <c r="BD380" s="415"/>
    </row>
    <row r="381" spans="1:56" x14ac:dyDescent="0.2">
      <c r="A381" s="440">
        <v>84</v>
      </c>
      <c r="B381" s="452">
        <v>2305</v>
      </c>
      <c r="C381" s="453">
        <v>650026080</v>
      </c>
      <c r="D381" s="452">
        <v>72741686</v>
      </c>
      <c r="E381" s="451" t="s">
        <v>670</v>
      </c>
      <c r="F381" s="440">
        <v>3113</v>
      </c>
      <c r="G381" s="45" t="s">
        <v>828</v>
      </c>
      <c r="H381" s="436" t="s">
        <v>260</v>
      </c>
      <c r="I381" s="536">
        <v>0</v>
      </c>
      <c r="J381" s="432">
        <v>0</v>
      </c>
      <c r="K381" s="432">
        <v>0</v>
      </c>
      <c r="L381" s="14">
        <v>0</v>
      </c>
      <c r="M381" s="14">
        <v>0</v>
      </c>
      <c r="N381" s="14">
        <v>0</v>
      </c>
      <c r="O381" s="570">
        <v>0</v>
      </c>
      <c r="P381" s="579">
        <f t="shared" si="338"/>
        <v>0</v>
      </c>
      <c r="Q381" s="434">
        <v>0</v>
      </c>
      <c r="R381" s="434">
        <v>0</v>
      </c>
      <c r="S381" s="434">
        <v>0</v>
      </c>
      <c r="T381" s="434">
        <v>0</v>
      </c>
      <c r="U381" s="434">
        <v>78557</v>
      </c>
      <c r="V381" s="434">
        <v>0</v>
      </c>
      <c r="W381" s="434">
        <f t="shared" si="339"/>
        <v>78557</v>
      </c>
      <c r="X381" s="434">
        <v>0</v>
      </c>
      <c r="Y381" s="434">
        <v>0</v>
      </c>
      <c r="Z381" s="434">
        <v>0</v>
      </c>
      <c r="AA381" s="434">
        <f t="shared" si="340"/>
        <v>0</v>
      </c>
      <c r="AB381" s="434">
        <f t="shared" si="341"/>
        <v>78557</v>
      </c>
      <c r="AC381" s="435">
        <f t="shared" si="342"/>
        <v>26552</v>
      </c>
      <c r="AD381" s="434">
        <v>0</v>
      </c>
      <c r="AE381" s="434">
        <f t="shared" si="343"/>
        <v>26552</v>
      </c>
      <c r="AF381" s="435">
        <f t="shared" si="344"/>
        <v>786</v>
      </c>
      <c r="AG381" s="14">
        <v>0</v>
      </c>
      <c r="AH381" s="905">
        <f t="shared" si="314"/>
        <v>105895</v>
      </c>
      <c r="AI381" s="870">
        <v>0</v>
      </c>
      <c r="AJ381" s="433">
        <v>0</v>
      </c>
      <c r="AK381" s="433">
        <v>0</v>
      </c>
      <c r="AL381" s="433">
        <v>0</v>
      </c>
      <c r="AM381" s="433">
        <v>0.19</v>
      </c>
      <c r="AN381" s="433">
        <v>0</v>
      </c>
      <c r="AO381" s="535">
        <f t="shared" si="345"/>
        <v>0.19</v>
      </c>
      <c r="AP381" s="854">
        <f>I381+AH381</f>
        <v>105895</v>
      </c>
      <c r="AQ381" s="434">
        <f>J381+W381</f>
        <v>78557</v>
      </c>
      <c r="AR381" s="434">
        <f t="shared" si="356"/>
        <v>0</v>
      </c>
      <c r="AS381" s="434">
        <f t="shared" ref="AS381" si="358">L381+AE381</f>
        <v>26552</v>
      </c>
      <c r="AT381" s="434">
        <f t="shared" si="357"/>
        <v>786</v>
      </c>
      <c r="AU381" s="512">
        <f t="shared" si="357"/>
        <v>0</v>
      </c>
      <c r="AV381" s="535">
        <f>O381+AO381</f>
        <v>0.19</v>
      </c>
      <c r="AW381" s="517">
        <f t="shared" si="347"/>
        <v>0</v>
      </c>
      <c r="AX381" s="432">
        <v>0</v>
      </c>
      <c r="AY381" s="432">
        <v>0</v>
      </c>
      <c r="AZ381" s="432">
        <v>0</v>
      </c>
      <c r="BA381" s="432">
        <v>0</v>
      </c>
      <c r="BB381" s="432">
        <v>0</v>
      </c>
      <c r="BC381" s="985">
        <v>0</v>
      </c>
    </row>
    <row r="382" spans="1:56" x14ac:dyDescent="0.2">
      <c r="A382" s="440">
        <v>84</v>
      </c>
      <c r="B382" s="452">
        <v>2305</v>
      </c>
      <c r="C382" s="453">
        <v>650026080</v>
      </c>
      <c r="D382" s="452">
        <v>72741686</v>
      </c>
      <c r="E382" s="451" t="s">
        <v>670</v>
      </c>
      <c r="F382" s="440">
        <v>3113</v>
      </c>
      <c r="G382" s="454" t="s">
        <v>276</v>
      </c>
      <c r="H382" s="436" t="s">
        <v>261</v>
      </c>
      <c r="I382" s="536">
        <v>1955817</v>
      </c>
      <c r="J382" s="432">
        <v>1450903</v>
      </c>
      <c r="K382" s="432">
        <v>0</v>
      </c>
      <c r="L382" s="14">
        <v>490405</v>
      </c>
      <c r="M382" s="14">
        <v>14509</v>
      </c>
      <c r="N382" s="14">
        <v>0</v>
      </c>
      <c r="O382" s="570">
        <v>3.5500000000000003</v>
      </c>
      <c r="P382" s="579">
        <f t="shared" si="338"/>
        <v>0</v>
      </c>
      <c r="Q382" s="434">
        <v>0</v>
      </c>
      <c r="R382" s="434">
        <v>66141</v>
      </c>
      <c r="S382" s="434">
        <v>0</v>
      </c>
      <c r="T382" s="434">
        <v>0</v>
      </c>
      <c r="U382" s="434">
        <v>0</v>
      </c>
      <c r="V382" s="434">
        <v>0</v>
      </c>
      <c r="W382" s="434">
        <f t="shared" si="339"/>
        <v>66141</v>
      </c>
      <c r="X382" s="434">
        <v>0</v>
      </c>
      <c r="Y382" s="434">
        <v>0</v>
      </c>
      <c r="Z382" s="434">
        <v>0</v>
      </c>
      <c r="AA382" s="434">
        <f t="shared" si="340"/>
        <v>0</v>
      </c>
      <c r="AB382" s="434">
        <f t="shared" si="341"/>
        <v>66141</v>
      </c>
      <c r="AC382" s="435">
        <f t="shared" si="342"/>
        <v>22356</v>
      </c>
      <c r="AD382" s="434">
        <v>0</v>
      </c>
      <c r="AE382" s="434">
        <f t="shared" si="343"/>
        <v>22356</v>
      </c>
      <c r="AF382" s="435">
        <f t="shared" si="344"/>
        <v>661</v>
      </c>
      <c r="AG382" s="14">
        <v>0</v>
      </c>
      <c r="AH382" s="905">
        <f t="shared" si="314"/>
        <v>89158</v>
      </c>
      <c r="AI382" s="870">
        <v>0</v>
      </c>
      <c r="AJ382" s="433">
        <v>0.17</v>
      </c>
      <c r="AK382" s="433">
        <v>0</v>
      </c>
      <c r="AL382" s="433">
        <v>0</v>
      </c>
      <c r="AM382" s="433">
        <v>0</v>
      </c>
      <c r="AN382" s="433">
        <v>0</v>
      </c>
      <c r="AO382" s="535">
        <f t="shared" si="345"/>
        <v>0.17</v>
      </c>
      <c r="AP382" s="854">
        <f>I382+AH382</f>
        <v>2044975</v>
      </c>
      <c r="AQ382" s="434">
        <f>J382+W382</f>
        <v>1517044</v>
      </c>
      <c r="AR382" s="434">
        <f t="shared" si="356"/>
        <v>0</v>
      </c>
      <c r="AS382" s="434">
        <f>L382+AE382</f>
        <v>512761</v>
      </c>
      <c r="AT382" s="434">
        <f t="shared" si="357"/>
        <v>15170</v>
      </c>
      <c r="AU382" s="512">
        <f t="shared" si="357"/>
        <v>0</v>
      </c>
      <c r="AV382" s="535">
        <f>O382+AO382</f>
        <v>3.72</v>
      </c>
      <c r="AW382" s="517">
        <f t="shared" si="347"/>
        <v>0</v>
      </c>
      <c r="AX382" s="432">
        <v>0</v>
      </c>
      <c r="AY382" s="432">
        <v>0</v>
      </c>
      <c r="AZ382" s="432">
        <v>0</v>
      </c>
      <c r="BA382" s="432">
        <v>0</v>
      </c>
      <c r="BB382" s="432">
        <v>0</v>
      </c>
      <c r="BC382" s="985">
        <v>0</v>
      </c>
    </row>
    <row r="383" spans="1:56" x14ac:dyDescent="0.2">
      <c r="A383" s="440">
        <v>84</v>
      </c>
      <c r="B383" s="452">
        <v>2305</v>
      </c>
      <c r="C383" s="453">
        <v>650026080</v>
      </c>
      <c r="D383" s="452">
        <v>72741686</v>
      </c>
      <c r="E383" s="451" t="s">
        <v>670</v>
      </c>
      <c r="F383" s="440">
        <v>3143</v>
      </c>
      <c r="G383" s="454" t="s">
        <v>784</v>
      </c>
      <c r="H383" s="436" t="s">
        <v>260</v>
      </c>
      <c r="I383" s="536">
        <v>1509498</v>
      </c>
      <c r="J383" s="14">
        <v>1119806</v>
      </c>
      <c r="K383" s="14">
        <v>0</v>
      </c>
      <c r="L383" s="14">
        <v>378494</v>
      </c>
      <c r="M383" s="14">
        <v>11198</v>
      </c>
      <c r="N383" s="14">
        <v>0</v>
      </c>
      <c r="O383" s="106">
        <v>2</v>
      </c>
      <c r="P383" s="579">
        <f t="shared" si="338"/>
        <v>0</v>
      </c>
      <c r="Q383" s="434">
        <v>0</v>
      </c>
      <c r="R383" s="434">
        <v>0</v>
      </c>
      <c r="S383" s="434">
        <v>0</v>
      </c>
      <c r="T383" s="434">
        <v>0</v>
      </c>
      <c r="U383" s="434">
        <v>0</v>
      </c>
      <c r="V383" s="434">
        <v>0</v>
      </c>
      <c r="W383" s="434">
        <f t="shared" si="339"/>
        <v>0</v>
      </c>
      <c r="X383" s="434">
        <v>0</v>
      </c>
      <c r="Y383" s="434">
        <v>0</v>
      </c>
      <c r="Z383" s="434">
        <v>0</v>
      </c>
      <c r="AA383" s="434">
        <f t="shared" si="340"/>
        <v>0</v>
      </c>
      <c r="AB383" s="434">
        <f t="shared" si="341"/>
        <v>0</v>
      </c>
      <c r="AC383" s="435">
        <f t="shared" si="342"/>
        <v>0</v>
      </c>
      <c r="AD383" s="434">
        <v>0</v>
      </c>
      <c r="AE383" s="434">
        <f t="shared" si="343"/>
        <v>0</v>
      </c>
      <c r="AF383" s="435">
        <f t="shared" si="344"/>
        <v>0</v>
      </c>
      <c r="AG383" s="14">
        <v>0</v>
      </c>
      <c r="AH383" s="905">
        <f t="shared" si="314"/>
        <v>0</v>
      </c>
      <c r="AI383" s="870">
        <v>0</v>
      </c>
      <c r="AJ383" s="433">
        <v>0</v>
      </c>
      <c r="AK383" s="433">
        <v>0</v>
      </c>
      <c r="AL383" s="433">
        <v>0</v>
      </c>
      <c r="AM383" s="433">
        <v>0</v>
      </c>
      <c r="AN383" s="433">
        <v>0</v>
      </c>
      <c r="AO383" s="535">
        <f t="shared" si="345"/>
        <v>0</v>
      </c>
      <c r="AP383" s="854">
        <f>I383+AH383</f>
        <v>1509498</v>
      </c>
      <c r="AQ383" s="434">
        <f>J383+W383</f>
        <v>1119806</v>
      </c>
      <c r="AR383" s="434">
        <f t="shared" si="356"/>
        <v>0</v>
      </c>
      <c r="AS383" s="434">
        <f>L383+AE383</f>
        <v>378494</v>
      </c>
      <c r="AT383" s="434">
        <f t="shared" si="357"/>
        <v>11198</v>
      </c>
      <c r="AU383" s="512">
        <f t="shared" si="357"/>
        <v>0</v>
      </c>
      <c r="AV383" s="535">
        <f>O383+AO383</f>
        <v>2</v>
      </c>
      <c r="AW383" s="517">
        <f t="shared" si="347"/>
        <v>0</v>
      </c>
      <c r="AX383" s="432">
        <v>0</v>
      </c>
      <c r="AY383" s="432">
        <v>0</v>
      </c>
      <c r="AZ383" s="432">
        <v>0</v>
      </c>
      <c r="BA383" s="432">
        <v>0</v>
      </c>
      <c r="BB383" s="432">
        <v>0</v>
      </c>
      <c r="BC383" s="985">
        <v>0</v>
      </c>
    </row>
    <row r="384" spans="1:56" x14ac:dyDescent="0.2">
      <c r="A384" s="450">
        <v>84</v>
      </c>
      <c r="B384" s="448">
        <v>2305</v>
      </c>
      <c r="C384" s="449">
        <v>650026080</v>
      </c>
      <c r="D384" s="448">
        <v>72741686</v>
      </c>
      <c r="E384" s="446" t="s">
        <v>671</v>
      </c>
      <c r="F384" s="450"/>
      <c r="G384" s="446"/>
      <c r="H384" s="445"/>
      <c r="I384" s="537">
        <v>14883266</v>
      </c>
      <c r="J384" s="444">
        <v>11040999</v>
      </c>
      <c r="K384" s="444">
        <v>0</v>
      </c>
      <c r="L384" s="444">
        <v>3731857</v>
      </c>
      <c r="M384" s="444">
        <v>110410</v>
      </c>
      <c r="N384" s="444">
        <v>0</v>
      </c>
      <c r="O384" s="642">
        <v>18.376200000000001</v>
      </c>
      <c r="P384" s="537">
        <f t="shared" ref="P384:BC384" si="359">SUM(P379:P383)</f>
        <v>0</v>
      </c>
      <c r="Q384" s="443">
        <f t="shared" si="359"/>
        <v>0</v>
      </c>
      <c r="R384" s="443">
        <f t="shared" si="359"/>
        <v>66141</v>
      </c>
      <c r="S384" s="443">
        <f t="shared" si="359"/>
        <v>0</v>
      </c>
      <c r="T384" s="443">
        <f t="shared" si="359"/>
        <v>0</v>
      </c>
      <c r="U384" s="443">
        <f t="shared" si="359"/>
        <v>78557</v>
      </c>
      <c r="V384" s="443">
        <f t="shared" si="359"/>
        <v>0</v>
      </c>
      <c r="W384" s="443">
        <f t="shared" si="359"/>
        <v>144698</v>
      </c>
      <c r="X384" s="443">
        <f t="shared" si="359"/>
        <v>0</v>
      </c>
      <c r="Y384" s="443">
        <f t="shared" si="359"/>
        <v>0</v>
      </c>
      <c r="Z384" s="443">
        <f t="shared" si="359"/>
        <v>0</v>
      </c>
      <c r="AA384" s="443">
        <f t="shared" si="359"/>
        <v>0</v>
      </c>
      <c r="AB384" s="443">
        <f t="shared" si="359"/>
        <v>144698</v>
      </c>
      <c r="AC384" s="443">
        <f t="shared" si="359"/>
        <v>48908</v>
      </c>
      <c r="AD384" s="443">
        <f t="shared" si="359"/>
        <v>0</v>
      </c>
      <c r="AE384" s="443">
        <f t="shared" si="359"/>
        <v>48908</v>
      </c>
      <c r="AF384" s="443">
        <f t="shared" si="359"/>
        <v>1447</v>
      </c>
      <c r="AG384" s="443">
        <f t="shared" si="359"/>
        <v>0</v>
      </c>
      <c r="AH384" s="948">
        <f t="shared" si="359"/>
        <v>195053</v>
      </c>
      <c r="AI384" s="944">
        <f t="shared" si="359"/>
        <v>0</v>
      </c>
      <c r="AJ384" s="695">
        <f t="shared" si="359"/>
        <v>0.17</v>
      </c>
      <c r="AK384" s="695">
        <f t="shared" si="359"/>
        <v>0</v>
      </c>
      <c r="AL384" s="695">
        <f t="shared" si="359"/>
        <v>0</v>
      </c>
      <c r="AM384" s="695">
        <f t="shared" si="359"/>
        <v>0.19</v>
      </c>
      <c r="AN384" s="695">
        <f t="shared" si="359"/>
        <v>0</v>
      </c>
      <c r="AO384" s="538">
        <f t="shared" si="359"/>
        <v>0.36</v>
      </c>
      <c r="AP384" s="444">
        <f t="shared" si="359"/>
        <v>15078319</v>
      </c>
      <c r="AQ384" s="443">
        <f t="shared" si="359"/>
        <v>11185697</v>
      </c>
      <c r="AR384" s="490">
        <f t="shared" si="359"/>
        <v>0</v>
      </c>
      <c r="AS384" s="443">
        <f t="shared" si="359"/>
        <v>3780765</v>
      </c>
      <c r="AT384" s="443">
        <f t="shared" si="359"/>
        <v>111857</v>
      </c>
      <c r="AU384" s="443">
        <f t="shared" si="359"/>
        <v>0</v>
      </c>
      <c r="AV384" s="538">
        <f t="shared" si="359"/>
        <v>18.7362</v>
      </c>
      <c r="AW384" s="794">
        <f t="shared" si="359"/>
        <v>0</v>
      </c>
      <c r="AX384" s="791">
        <f t="shared" si="359"/>
        <v>0</v>
      </c>
      <c r="AY384" s="791">
        <f t="shared" si="359"/>
        <v>0</v>
      </c>
      <c r="AZ384" s="791">
        <f t="shared" si="359"/>
        <v>0</v>
      </c>
      <c r="BA384" s="791">
        <f t="shared" si="359"/>
        <v>0</v>
      </c>
      <c r="BB384" s="791">
        <f t="shared" si="359"/>
        <v>0</v>
      </c>
      <c r="BC384" s="788">
        <f t="shared" si="359"/>
        <v>0</v>
      </c>
    </row>
    <row r="385" spans="1:55" x14ac:dyDescent="0.2">
      <c r="A385" s="440">
        <v>85</v>
      </c>
      <c r="B385" s="452">
        <v>2498</v>
      </c>
      <c r="C385" s="453">
        <v>650021576</v>
      </c>
      <c r="D385" s="452">
        <v>70695539</v>
      </c>
      <c r="E385" s="451" t="s">
        <v>672</v>
      </c>
      <c r="F385" s="440">
        <v>3111</v>
      </c>
      <c r="G385" s="451" t="s">
        <v>275</v>
      </c>
      <c r="H385" s="436" t="s">
        <v>260</v>
      </c>
      <c r="I385" s="536">
        <v>5008123</v>
      </c>
      <c r="J385" s="14">
        <v>3715225</v>
      </c>
      <c r="K385" s="14">
        <v>0</v>
      </c>
      <c r="L385" s="14">
        <v>1255746</v>
      </c>
      <c r="M385" s="14">
        <v>37152</v>
      </c>
      <c r="N385" s="14">
        <v>0</v>
      </c>
      <c r="O385" s="106">
        <v>6</v>
      </c>
      <c r="P385" s="579">
        <f t="shared" si="338"/>
        <v>0</v>
      </c>
      <c r="Q385" s="434">
        <v>0</v>
      </c>
      <c r="R385" s="434">
        <v>0</v>
      </c>
      <c r="S385" s="434">
        <v>0</v>
      </c>
      <c r="T385" s="434">
        <v>0</v>
      </c>
      <c r="U385" s="434">
        <v>0</v>
      </c>
      <c r="V385" s="434">
        <v>0</v>
      </c>
      <c r="W385" s="434">
        <f t="shared" si="339"/>
        <v>0</v>
      </c>
      <c r="X385" s="434">
        <v>0</v>
      </c>
      <c r="Y385" s="434">
        <v>0</v>
      </c>
      <c r="Z385" s="434">
        <v>0</v>
      </c>
      <c r="AA385" s="434">
        <f t="shared" si="340"/>
        <v>0</v>
      </c>
      <c r="AB385" s="434">
        <f t="shared" si="341"/>
        <v>0</v>
      </c>
      <c r="AC385" s="435">
        <f t="shared" si="342"/>
        <v>0</v>
      </c>
      <c r="AD385" s="434">
        <v>0</v>
      </c>
      <c r="AE385" s="434">
        <f t="shared" si="343"/>
        <v>0</v>
      </c>
      <c r="AF385" s="435">
        <f t="shared" si="344"/>
        <v>0</v>
      </c>
      <c r="AG385" s="14">
        <v>0</v>
      </c>
      <c r="AH385" s="905">
        <f t="shared" si="314"/>
        <v>0</v>
      </c>
      <c r="AI385" s="870">
        <v>0</v>
      </c>
      <c r="AJ385" s="433">
        <v>0</v>
      </c>
      <c r="AK385" s="433">
        <v>0</v>
      </c>
      <c r="AL385" s="433">
        <v>0</v>
      </c>
      <c r="AM385" s="433">
        <v>0</v>
      </c>
      <c r="AN385" s="433">
        <v>0</v>
      </c>
      <c r="AO385" s="535">
        <f t="shared" si="345"/>
        <v>0</v>
      </c>
      <c r="AP385" s="854">
        <f t="shared" ref="AP385:AP390" si="360">I385+AH385</f>
        <v>5008123</v>
      </c>
      <c r="AQ385" s="434">
        <f t="shared" ref="AQ385:AQ390" si="361">J385+W385</f>
        <v>3715225</v>
      </c>
      <c r="AR385" s="434">
        <f t="shared" ref="AR385:AR390" si="362">K385+AA385</f>
        <v>0</v>
      </c>
      <c r="AS385" s="434">
        <f>L385+AE385</f>
        <v>1255746</v>
      </c>
      <c r="AT385" s="434">
        <f t="shared" ref="AT385:AU390" si="363">M385+AF385</f>
        <v>37152</v>
      </c>
      <c r="AU385" s="512">
        <f t="shared" si="363"/>
        <v>0</v>
      </c>
      <c r="AV385" s="535">
        <f t="shared" ref="AV385:AV390" si="364">O385+AO385</f>
        <v>6</v>
      </c>
      <c r="AW385" s="517">
        <f t="shared" si="347"/>
        <v>0</v>
      </c>
      <c r="AX385" s="432">
        <v>0</v>
      </c>
      <c r="AY385" s="432">
        <v>0</v>
      </c>
      <c r="AZ385" s="432">
        <v>0</v>
      </c>
      <c r="BA385" s="432">
        <v>0</v>
      </c>
      <c r="BB385" s="432">
        <v>0</v>
      </c>
      <c r="BC385" s="985">
        <v>0</v>
      </c>
    </row>
    <row r="386" spans="1:55" x14ac:dyDescent="0.2">
      <c r="A386" s="440">
        <v>85</v>
      </c>
      <c r="B386" s="452">
        <v>2498</v>
      </c>
      <c r="C386" s="453">
        <v>650021576</v>
      </c>
      <c r="D386" s="452">
        <v>70695539</v>
      </c>
      <c r="E386" s="451" t="s">
        <v>672</v>
      </c>
      <c r="F386" s="440">
        <v>3113</v>
      </c>
      <c r="G386" s="451" t="s">
        <v>278</v>
      </c>
      <c r="H386" s="436" t="s">
        <v>260</v>
      </c>
      <c r="I386" s="536">
        <v>16991923</v>
      </c>
      <c r="J386" s="14">
        <v>12605284</v>
      </c>
      <c r="K386" s="14">
        <v>0</v>
      </c>
      <c r="L386" s="14">
        <v>4260586</v>
      </c>
      <c r="M386" s="14">
        <v>126053</v>
      </c>
      <c r="N386" s="14">
        <v>0</v>
      </c>
      <c r="O386" s="106">
        <v>17.221499999999999</v>
      </c>
      <c r="P386" s="579">
        <f t="shared" si="338"/>
        <v>0</v>
      </c>
      <c r="Q386" s="434">
        <v>0</v>
      </c>
      <c r="R386" s="434">
        <v>0</v>
      </c>
      <c r="S386" s="434">
        <v>0</v>
      </c>
      <c r="T386" s="434">
        <v>0</v>
      </c>
      <c r="U386" s="434">
        <v>0</v>
      </c>
      <c r="V386" s="434">
        <v>0</v>
      </c>
      <c r="W386" s="434">
        <f t="shared" si="339"/>
        <v>0</v>
      </c>
      <c r="X386" s="434">
        <v>0</v>
      </c>
      <c r="Y386" s="434">
        <v>0</v>
      </c>
      <c r="Z386" s="434">
        <v>0</v>
      </c>
      <c r="AA386" s="434">
        <f t="shared" si="340"/>
        <v>0</v>
      </c>
      <c r="AB386" s="434">
        <f t="shared" si="341"/>
        <v>0</v>
      </c>
      <c r="AC386" s="435">
        <f t="shared" si="342"/>
        <v>0</v>
      </c>
      <c r="AD386" s="434">
        <v>0</v>
      </c>
      <c r="AE386" s="434">
        <f t="shared" si="343"/>
        <v>0</v>
      </c>
      <c r="AF386" s="435">
        <f t="shared" si="344"/>
        <v>0</v>
      </c>
      <c r="AG386" s="14">
        <v>0</v>
      </c>
      <c r="AH386" s="905">
        <f t="shared" si="314"/>
        <v>0</v>
      </c>
      <c r="AI386" s="870">
        <v>0</v>
      </c>
      <c r="AJ386" s="433">
        <v>0</v>
      </c>
      <c r="AK386" s="433">
        <v>0</v>
      </c>
      <c r="AL386" s="433">
        <v>0</v>
      </c>
      <c r="AM386" s="433">
        <v>0</v>
      </c>
      <c r="AN386" s="433">
        <v>0</v>
      </c>
      <c r="AO386" s="535">
        <f t="shared" si="345"/>
        <v>0</v>
      </c>
      <c r="AP386" s="854">
        <f t="shared" si="360"/>
        <v>16991923</v>
      </c>
      <c r="AQ386" s="434">
        <f t="shared" si="361"/>
        <v>12605284</v>
      </c>
      <c r="AR386" s="434">
        <f t="shared" si="362"/>
        <v>0</v>
      </c>
      <c r="AS386" s="434">
        <f>L386+AE386</f>
        <v>4260586</v>
      </c>
      <c r="AT386" s="434">
        <f t="shared" si="363"/>
        <v>126053</v>
      </c>
      <c r="AU386" s="512">
        <f t="shared" si="363"/>
        <v>0</v>
      </c>
      <c r="AV386" s="535">
        <f t="shared" si="364"/>
        <v>17.221499999999999</v>
      </c>
      <c r="AW386" s="517">
        <f t="shared" si="347"/>
        <v>0</v>
      </c>
      <c r="AX386" s="432">
        <v>0</v>
      </c>
      <c r="AY386" s="432">
        <v>0</v>
      </c>
      <c r="AZ386" s="432">
        <v>0</v>
      </c>
      <c r="BA386" s="432">
        <v>0</v>
      </c>
      <c r="BB386" s="432">
        <v>0</v>
      </c>
      <c r="BC386" s="985">
        <v>0</v>
      </c>
    </row>
    <row r="387" spans="1:55" x14ac:dyDescent="0.2">
      <c r="A387" s="440">
        <v>85</v>
      </c>
      <c r="B387" s="452">
        <v>2498</v>
      </c>
      <c r="C387" s="453">
        <v>650021576</v>
      </c>
      <c r="D387" s="452">
        <v>70695539</v>
      </c>
      <c r="E387" s="451" t="s">
        <v>672</v>
      </c>
      <c r="F387" s="440">
        <v>3113</v>
      </c>
      <c r="G387" s="451" t="s">
        <v>789</v>
      </c>
      <c r="H387" s="436" t="s">
        <v>260</v>
      </c>
      <c r="I387" s="536">
        <v>419678</v>
      </c>
      <c r="J387" s="14">
        <v>311334</v>
      </c>
      <c r="K387" s="14">
        <v>0</v>
      </c>
      <c r="L387" s="14">
        <v>105231</v>
      </c>
      <c r="M387" s="14">
        <v>3113</v>
      </c>
      <c r="N387" s="14">
        <v>0</v>
      </c>
      <c r="O387" s="106">
        <v>0.5</v>
      </c>
      <c r="P387" s="579">
        <f t="shared" si="338"/>
        <v>0</v>
      </c>
      <c r="Q387" s="434">
        <v>0</v>
      </c>
      <c r="R387" s="434">
        <v>0</v>
      </c>
      <c r="S387" s="434">
        <v>0</v>
      </c>
      <c r="T387" s="434">
        <v>0</v>
      </c>
      <c r="U387" s="434">
        <v>0</v>
      </c>
      <c r="V387" s="434">
        <v>0</v>
      </c>
      <c r="W387" s="434">
        <f t="shared" si="339"/>
        <v>0</v>
      </c>
      <c r="X387" s="434">
        <v>0</v>
      </c>
      <c r="Y387" s="434">
        <v>0</v>
      </c>
      <c r="Z387" s="434">
        <v>0</v>
      </c>
      <c r="AA387" s="434">
        <f t="shared" si="340"/>
        <v>0</v>
      </c>
      <c r="AB387" s="434">
        <f t="shared" si="341"/>
        <v>0</v>
      </c>
      <c r="AC387" s="435">
        <f t="shared" si="342"/>
        <v>0</v>
      </c>
      <c r="AD387" s="434">
        <v>0</v>
      </c>
      <c r="AE387" s="434">
        <f t="shared" si="343"/>
        <v>0</v>
      </c>
      <c r="AF387" s="435">
        <f t="shared" si="344"/>
        <v>0</v>
      </c>
      <c r="AG387" s="14">
        <v>0</v>
      </c>
      <c r="AH387" s="905">
        <f t="shared" si="314"/>
        <v>0</v>
      </c>
      <c r="AI387" s="870">
        <v>0</v>
      </c>
      <c r="AJ387" s="433">
        <v>0</v>
      </c>
      <c r="AK387" s="433">
        <v>0</v>
      </c>
      <c r="AL387" s="433">
        <v>0</v>
      </c>
      <c r="AM387" s="433">
        <v>0</v>
      </c>
      <c r="AN387" s="433">
        <v>0</v>
      </c>
      <c r="AO387" s="535">
        <f t="shared" si="345"/>
        <v>0</v>
      </c>
      <c r="AP387" s="854">
        <f t="shared" si="360"/>
        <v>419678</v>
      </c>
      <c r="AQ387" s="434">
        <f t="shared" si="361"/>
        <v>311334</v>
      </c>
      <c r="AR387" s="434">
        <f t="shared" si="362"/>
        <v>0</v>
      </c>
      <c r="AS387" s="434">
        <f>L387+AE387</f>
        <v>105231</v>
      </c>
      <c r="AT387" s="434">
        <f t="shared" si="363"/>
        <v>3113</v>
      </c>
      <c r="AU387" s="512">
        <f t="shared" si="363"/>
        <v>0</v>
      </c>
      <c r="AV387" s="535">
        <f t="shared" si="364"/>
        <v>0.5</v>
      </c>
      <c r="AW387" s="517">
        <f t="shared" si="347"/>
        <v>0</v>
      </c>
      <c r="AX387" s="432">
        <v>0</v>
      </c>
      <c r="AY387" s="432">
        <v>0</v>
      </c>
      <c r="AZ387" s="432">
        <v>0</v>
      </c>
      <c r="BA387" s="432">
        <v>0</v>
      </c>
      <c r="BB387" s="432">
        <v>0</v>
      </c>
      <c r="BC387" s="985">
        <v>0</v>
      </c>
    </row>
    <row r="388" spans="1:55" x14ac:dyDescent="0.2">
      <c r="A388" s="440">
        <v>85</v>
      </c>
      <c r="B388" s="452">
        <v>2498</v>
      </c>
      <c r="C388" s="453">
        <v>650021576</v>
      </c>
      <c r="D388" s="452">
        <v>70695539</v>
      </c>
      <c r="E388" s="451" t="s">
        <v>861</v>
      </c>
      <c r="F388" s="440">
        <v>3113</v>
      </c>
      <c r="G388" s="45" t="s">
        <v>828</v>
      </c>
      <c r="H388" s="55" t="s">
        <v>260</v>
      </c>
      <c r="I388" s="536">
        <v>0</v>
      </c>
      <c r="J388" s="432">
        <v>0</v>
      </c>
      <c r="K388" s="432">
        <v>0</v>
      </c>
      <c r="L388" s="14">
        <v>0</v>
      </c>
      <c r="M388" s="14">
        <v>0</v>
      </c>
      <c r="N388" s="14">
        <v>0</v>
      </c>
      <c r="O388" s="570">
        <v>0</v>
      </c>
      <c r="P388" s="579">
        <f t="shared" si="338"/>
        <v>0</v>
      </c>
      <c r="Q388" s="434">
        <v>0</v>
      </c>
      <c r="R388" s="434">
        <v>0</v>
      </c>
      <c r="S388" s="434">
        <v>0</v>
      </c>
      <c r="T388" s="434">
        <v>0</v>
      </c>
      <c r="U388" s="434">
        <v>157114</v>
      </c>
      <c r="V388" s="434">
        <v>0</v>
      </c>
      <c r="W388" s="434">
        <f t="shared" si="339"/>
        <v>157114</v>
      </c>
      <c r="X388" s="434">
        <v>0</v>
      </c>
      <c r="Y388" s="434">
        <v>0</v>
      </c>
      <c r="Z388" s="434">
        <v>0</v>
      </c>
      <c r="AA388" s="434">
        <f t="shared" si="340"/>
        <v>0</v>
      </c>
      <c r="AB388" s="434">
        <f t="shared" si="341"/>
        <v>157114</v>
      </c>
      <c r="AC388" s="435">
        <f t="shared" si="342"/>
        <v>53105</v>
      </c>
      <c r="AD388" s="434">
        <v>0</v>
      </c>
      <c r="AE388" s="434">
        <f t="shared" si="343"/>
        <v>53105</v>
      </c>
      <c r="AF388" s="435">
        <f t="shared" si="344"/>
        <v>1571</v>
      </c>
      <c r="AG388" s="14">
        <v>0</v>
      </c>
      <c r="AH388" s="905">
        <f t="shared" si="314"/>
        <v>211790</v>
      </c>
      <c r="AI388" s="870">
        <v>0</v>
      </c>
      <c r="AJ388" s="433">
        <v>0</v>
      </c>
      <c r="AK388" s="433">
        <v>0</v>
      </c>
      <c r="AL388" s="433">
        <v>0</v>
      </c>
      <c r="AM388" s="433">
        <v>0.37</v>
      </c>
      <c r="AN388" s="433">
        <v>0</v>
      </c>
      <c r="AO388" s="535">
        <f t="shared" si="345"/>
        <v>0.37</v>
      </c>
      <c r="AP388" s="854">
        <f t="shared" si="360"/>
        <v>211790</v>
      </c>
      <c r="AQ388" s="434">
        <f t="shared" si="361"/>
        <v>157114</v>
      </c>
      <c r="AR388" s="434">
        <f t="shared" si="362"/>
        <v>0</v>
      </c>
      <c r="AS388" s="434">
        <f t="shared" ref="AS388" si="365">L388+AE388</f>
        <v>53105</v>
      </c>
      <c r="AT388" s="434">
        <f t="shared" si="363"/>
        <v>1571</v>
      </c>
      <c r="AU388" s="512">
        <f t="shared" si="363"/>
        <v>0</v>
      </c>
      <c r="AV388" s="535">
        <f t="shared" si="364"/>
        <v>0.37</v>
      </c>
      <c r="AW388" s="517">
        <f t="shared" si="347"/>
        <v>0</v>
      </c>
      <c r="AX388" s="432">
        <v>0</v>
      </c>
      <c r="AY388" s="432">
        <v>0</v>
      </c>
      <c r="AZ388" s="432">
        <v>0</v>
      </c>
      <c r="BA388" s="432">
        <v>0</v>
      </c>
      <c r="BB388" s="432">
        <v>0</v>
      </c>
      <c r="BC388" s="985">
        <v>0</v>
      </c>
    </row>
    <row r="389" spans="1:55" x14ac:dyDescent="0.2">
      <c r="A389" s="440">
        <v>85</v>
      </c>
      <c r="B389" s="452">
        <v>2498</v>
      </c>
      <c r="C389" s="453">
        <v>650021576</v>
      </c>
      <c r="D389" s="452">
        <v>70695539</v>
      </c>
      <c r="E389" s="451" t="s">
        <v>672</v>
      </c>
      <c r="F389" s="440">
        <v>3113</v>
      </c>
      <c r="G389" s="454" t="s">
        <v>276</v>
      </c>
      <c r="H389" s="436" t="s">
        <v>261</v>
      </c>
      <c r="I389" s="536">
        <v>3060713</v>
      </c>
      <c r="J389" s="432">
        <v>2270559</v>
      </c>
      <c r="K389" s="432">
        <v>0</v>
      </c>
      <c r="L389" s="14">
        <v>767449</v>
      </c>
      <c r="M389" s="14">
        <v>22705</v>
      </c>
      <c r="N389" s="14">
        <v>0</v>
      </c>
      <c r="O389" s="570">
        <v>5.7</v>
      </c>
      <c r="P389" s="579">
        <f t="shared" si="338"/>
        <v>0</v>
      </c>
      <c r="Q389" s="434">
        <v>0</v>
      </c>
      <c r="R389" s="434">
        <v>-151205</v>
      </c>
      <c r="S389" s="434">
        <v>0</v>
      </c>
      <c r="T389" s="434">
        <v>0</v>
      </c>
      <c r="U389" s="434">
        <v>0</v>
      </c>
      <c r="V389" s="434">
        <v>0</v>
      </c>
      <c r="W389" s="434">
        <f t="shared" si="339"/>
        <v>-151205</v>
      </c>
      <c r="X389" s="434">
        <v>0</v>
      </c>
      <c r="Y389" s="434">
        <v>0</v>
      </c>
      <c r="Z389" s="434">
        <v>0</v>
      </c>
      <c r="AA389" s="434">
        <f t="shared" si="340"/>
        <v>0</v>
      </c>
      <c r="AB389" s="434">
        <f t="shared" si="341"/>
        <v>-151205</v>
      </c>
      <c r="AC389" s="435">
        <f t="shared" si="342"/>
        <v>-51107</v>
      </c>
      <c r="AD389" s="434">
        <v>0</v>
      </c>
      <c r="AE389" s="434">
        <f t="shared" si="343"/>
        <v>-51107</v>
      </c>
      <c r="AF389" s="435">
        <f t="shared" si="344"/>
        <v>-1512</v>
      </c>
      <c r="AG389" s="14">
        <v>0</v>
      </c>
      <c r="AH389" s="905">
        <f t="shared" si="314"/>
        <v>-203824</v>
      </c>
      <c r="AI389" s="870">
        <v>0</v>
      </c>
      <c r="AJ389" s="433">
        <v>-0.42</v>
      </c>
      <c r="AK389" s="433">
        <v>0</v>
      </c>
      <c r="AL389" s="433">
        <v>0</v>
      </c>
      <c r="AM389" s="433">
        <v>0</v>
      </c>
      <c r="AN389" s="433">
        <v>0</v>
      </c>
      <c r="AO389" s="535">
        <f t="shared" si="345"/>
        <v>-0.42</v>
      </c>
      <c r="AP389" s="854">
        <f t="shared" si="360"/>
        <v>2856889</v>
      </c>
      <c r="AQ389" s="434">
        <f t="shared" si="361"/>
        <v>2119354</v>
      </c>
      <c r="AR389" s="434">
        <f t="shared" si="362"/>
        <v>0</v>
      </c>
      <c r="AS389" s="434">
        <f>L389+AE389</f>
        <v>716342</v>
      </c>
      <c r="AT389" s="434">
        <f t="shared" si="363"/>
        <v>21193</v>
      </c>
      <c r="AU389" s="512">
        <f t="shared" si="363"/>
        <v>0</v>
      </c>
      <c r="AV389" s="535">
        <f t="shared" si="364"/>
        <v>5.28</v>
      </c>
      <c r="AW389" s="517">
        <f t="shared" si="347"/>
        <v>0</v>
      </c>
      <c r="AX389" s="432">
        <v>0</v>
      </c>
      <c r="AY389" s="432">
        <v>0</v>
      </c>
      <c r="AZ389" s="432">
        <v>0</v>
      </c>
      <c r="BA389" s="432">
        <v>0</v>
      </c>
      <c r="BB389" s="432">
        <v>0</v>
      </c>
      <c r="BC389" s="985">
        <v>0</v>
      </c>
    </row>
    <row r="390" spans="1:55" x14ac:dyDescent="0.2">
      <c r="A390" s="440">
        <v>85</v>
      </c>
      <c r="B390" s="452">
        <v>2498</v>
      </c>
      <c r="C390" s="453">
        <v>650021576</v>
      </c>
      <c r="D390" s="452">
        <v>70695539</v>
      </c>
      <c r="E390" s="451" t="s">
        <v>672</v>
      </c>
      <c r="F390" s="440">
        <v>3143</v>
      </c>
      <c r="G390" s="454" t="s">
        <v>785</v>
      </c>
      <c r="H390" s="436" t="s">
        <v>260</v>
      </c>
      <c r="I390" s="536">
        <v>2000138</v>
      </c>
      <c r="J390" s="14">
        <v>1483782</v>
      </c>
      <c r="K390" s="14">
        <v>0</v>
      </c>
      <c r="L390" s="14">
        <v>501518</v>
      </c>
      <c r="M390" s="14">
        <v>14838</v>
      </c>
      <c r="N390" s="14">
        <v>0</v>
      </c>
      <c r="O390" s="106">
        <v>2.8571</v>
      </c>
      <c r="P390" s="579">
        <f t="shared" si="338"/>
        <v>0</v>
      </c>
      <c r="Q390" s="434">
        <v>0</v>
      </c>
      <c r="R390" s="434">
        <v>0</v>
      </c>
      <c r="S390" s="434">
        <v>0</v>
      </c>
      <c r="T390" s="434">
        <v>0</v>
      </c>
      <c r="U390" s="434">
        <v>0</v>
      </c>
      <c r="V390" s="434">
        <v>0</v>
      </c>
      <c r="W390" s="434">
        <f t="shared" si="339"/>
        <v>0</v>
      </c>
      <c r="X390" s="434">
        <v>0</v>
      </c>
      <c r="Y390" s="434">
        <v>0</v>
      </c>
      <c r="Z390" s="434">
        <v>0</v>
      </c>
      <c r="AA390" s="434">
        <f t="shared" si="340"/>
        <v>0</v>
      </c>
      <c r="AB390" s="434">
        <f t="shared" si="341"/>
        <v>0</v>
      </c>
      <c r="AC390" s="435">
        <f t="shared" si="342"/>
        <v>0</v>
      </c>
      <c r="AD390" s="434">
        <v>0</v>
      </c>
      <c r="AE390" s="434">
        <f t="shared" si="343"/>
        <v>0</v>
      </c>
      <c r="AF390" s="435">
        <f t="shared" si="344"/>
        <v>0</v>
      </c>
      <c r="AG390" s="14">
        <v>0</v>
      </c>
      <c r="AH390" s="905">
        <f t="shared" si="314"/>
        <v>0</v>
      </c>
      <c r="AI390" s="870">
        <v>0</v>
      </c>
      <c r="AJ390" s="433">
        <v>0</v>
      </c>
      <c r="AK390" s="433">
        <v>0</v>
      </c>
      <c r="AL390" s="433">
        <v>0</v>
      </c>
      <c r="AM390" s="433">
        <v>0</v>
      </c>
      <c r="AN390" s="433">
        <v>0</v>
      </c>
      <c r="AO390" s="535">
        <f t="shared" si="345"/>
        <v>0</v>
      </c>
      <c r="AP390" s="854">
        <f t="shared" si="360"/>
        <v>2000138</v>
      </c>
      <c r="AQ390" s="434">
        <f t="shared" si="361"/>
        <v>1483782</v>
      </c>
      <c r="AR390" s="434">
        <f t="shared" si="362"/>
        <v>0</v>
      </c>
      <c r="AS390" s="434">
        <f>L390+AE390</f>
        <v>501518</v>
      </c>
      <c r="AT390" s="434">
        <f t="shared" si="363"/>
        <v>14838</v>
      </c>
      <c r="AU390" s="512">
        <f t="shared" si="363"/>
        <v>0</v>
      </c>
      <c r="AV390" s="535">
        <f t="shared" si="364"/>
        <v>2.8571</v>
      </c>
      <c r="AW390" s="517">
        <f t="shared" si="347"/>
        <v>0</v>
      </c>
      <c r="AX390" s="432">
        <v>0</v>
      </c>
      <c r="AY390" s="432">
        <v>0</v>
      </c>
      <c r="AZ390" s="432">
        <v>0</v>
      </c>
      <c r="BA390" s="432">
        <v>0</v>
      </c>
      <c r="BB390" s="432">
        <v>0</v>
      </c>
      <c r="BC390" s="985">
        <v>0</v>
      </c>
    </row>
    <row r="391" spans="1:55" x14ac:dyDescent="0.2">
      <c r="A391" s="450">
        <v>85</v>
      </c>
      <c r="B391" s="448">
        <v>2498</v>
      </c>
      <c r="C391" s="449">
        <v>650021576</v>
      </c>
      <c r="D391" s="448">
        <v>70695539</v>
      </c>
      <c r="E391" s="446" t="s">
        <v>673</v>
      </c>
      <c r="F391" s="450"/>
      <c r="G391" s="446"/>
      <c r="H391" s="445"/>
      <c r="I391" s="537">
        <v>27480575</v>
      </c>
      <c r="J391" s="444">
        <v>20386184</v>
      </c>
      <c r="K391" s="444">
        <v>0</v>
      </c>
      <c r="L391" s="444">
        <v>6890530</v>
      </c>
      <c r="M391" s="444">
        <v>203861</v>
      </c>
      <c r="N391" s="444">
        <v>0</v>
      </c>
      <c r="O391" s="642">
        <v>32.278599999999997</v>
      </c>
      <c r="P391" s="537">
        <f t="shared" ref="P391:BC391" si="366">SUM(P385:P390)</f>
        <v>0</v>
      </c>
      <c r="Q391" s="443">
        <f t="shared" si="366"/>
        <v>0</v>
      </c>
      <c r="R391" s="443">
        <f t="shared" si="366"/>
        <v>-151205</v>
      </c>
      <c r="S391" s="443">
        <f t="shared" si="366"/>
        <v>0</v>
      </c>
      <c r="T391" s="443">
        <f t="shared" si="366"/>
        <v>0</v>
      </c>
      <c r="U391" s="443">
        <f t="shared" si="366"/>
        <v>157114</v>
      </c>
      <c r="V391" s="443">
        <f t="shared" si="366"/>
        <v>0</v>
      </c>
      <c r="W391" s="443">
        <f t="shared" si="366"/>
        <v>5909</v>
      </c>
      <c r="X391" s="443">
        <f t="shared" si="366"/>
        <v>0</v>
      </c>
      <c r="Y391" s="443">
        <f t="shared" si="366"/>
        <v>0</v>
      </c>
      <c r="Z391" s="443">
        <f t="shared" si="366"/>
        <v>0</v>
      </c>
      <c r="AA391" s="443">
        <f t="shared" si="366"/>
        <v>0</v>
      </c>
      <c r="AB391" s="443">
        <f t="shared" si="366"/>
        <v>5909</v>
      </c>
      <c r="AC391" s="443">
        <f t="shared" si="366"/>
        <v>1998</v>
      </c>
      <c r="AD391" s="443">
        <f t="shared" si="366"/>
        <v>0</v>
      </c>
      <c r="AE391" s="443">
        <f t="shared" si="366"/>
        <v>1998</v>
      </c>
      <c r="AF391" s="443">
        <f t="shared" si="366"/>
        <v>59</v>
      </c>
      <c r="AG391" s="443">
        <f t="shared" si="366"/>
        <v>0</v>
      </c>
      <c r="AH391" s="948">
        <f t="shared" si="366"/>
        <v>7966</v>
      </c>
      <c r="AI391" s="944">
        <f t="shared" si="366"/>
        <v>0</v>
      </c>
      <c r="AJ391" s="695">
        <f t="shared" si="366"/>
        <v>-0.42</v>
      </c>
      <c r="AK391" s="695">
        <f t="shared" si="366"/>
        <v>0</v>
      </c>
      <c r="AL391" s="695">
        <f t="shared" si="366"/>
        <v>0</v>
      </c>
      <c r="AM391" s="695">
        <f t="shared" si="366"/>
        <v>0.37</v>
      </c>
      <c r="AN391" s="695">
        <f t="shared" si="366"/>
        <v>0</v>
      </c>
      <c r="AO391" s="538">
        <f t="shared" si="366"/>
        <v>-4.9999999999999989E-2</v>
      </c>
      <c r="AP391" s="444">
        <f t="shared" si="366"/>
        <v>27488541</v>
      </c>
      <c r="AQ391" s="443">
        <f t="shared" si="366"/>
        <v>20392093</v>
      </c>
      <c r="AR391" s="490">
        <f t="shared" si="366"/>
        <v>0</v>
      </c>
      <c r="AS391" s="443">
        <f t="shared" si="366"/>
        <v>6892528</v>
      </c>
      <c r="AT391" s="443">
        <f t="shared" si="366"/>
        <v>203920</v>
      </c>
      <c r="AU391" s="443">
        <f t="shared" si="366"/>
        <v>0</v>
      </c>
      <c r="AV391" s="538">
        <f t="shared" si="366"/>
        <v>32.2286</v>
      </c>
      <c r="AW391" s="794">
        <f t="shared" si="366"/>
        <v>0</v>
      </c>
      <c r="AX391" s="791">
        <f t="shared" si="366"/>
        <v>0</v>
      </c>
      <c r="AY391" s="791">
        <f t="shared" si="366"/>
        <v>0</v>
      </c>
      <c r="AZ391" s="791">
        <f t="shared" si="366"/>
        <v>0</v>
      </c>
      <c r="BA391" s="791">
        <f t="shared" si="366"/>
        <v>0</v>
      </c>
      <c r="BB391" s="791">
        <f t="shared" si="366"/>
        <v>0</v>
      </c>
      <c r="BC391" s="788">
        <f t="shared" si="366"/>
        <v>0</v>
      </c>
    </row>
    <row r="392" spans="1:55" x14ac:dyDescent="0.2">
      <c r="A392" s="440">
        <v>86</v>
      </c>
      <c r="B392" s="452">
        <v>2499</v>
      </c>
      <c r="C392" s="453">
        <v>650025288</v>
      </c>
      <c r="D392" s="452">
        <v>70983283</v>
      </c>
      <c r="E392" s="451" t="s">
        <v>674</v>
      </c>
      <c r="F392" s="440">
        <v>3111</v>
      </c>
      <c r="G392" s="451" t="s">
        <v>275</v>
      </c>
      <c r="H392" s="436" t="s">
        <v>260</v>
      </c>
      <c r="I392" s="536">
        <v>3119857</v>
      </c>
      <c r="J392" s="14">
        <v>2314434</v>
      </c>
      <c r="K392" s="14">
        <v>0</v>
      </c>
      <c r="L392" s="14">
        <v>782279</v>
      </c>
      <c r="M392" s="14">
        <v>23144</v>
      </c>
      <c r="N392" s="14">
        <v>0</v>
      </c>
      <c r="O392" s="106">
        <v>4</v>
      </c>
      <c r="P392" s="579">
        <f t="shared" si="338"/>
        <v>0</v>
      </c>
      <c r="Q392" s="434">
        <v>0</v>
      </c>
      <c r="R392" s="434">
        <v>0</v>
      </c>
      <c r="S392" s="434">
        <v>0</v>
      </c>
      <c r="T392" s="434">
        <v>0</v>
      </c>
      <c r="U392" s="434">
        <v>0</v>
      </c>
      <c r="V392" s="434">
        <v>0</v>
      </c>
      <c r="W392" s="434">
        <f t="shared" si="339"/>
        <v>0</v>
      </c>
      <c r="X392" s="434">
        <v>0</v>
      </c>
      <c r="Y392" s="434">
        <v>0</v>
      </c>
      <c r="Z392" s="434">
        <v>0</v>
      </c>
      <c r="AA392" s="434">
        <f t="shared" si="340"/>
        <v>0</v>
      </c>
      <c r="AB392" s="434">
        <f t="shared" si="341"/>
        <v>0</v>
      </c>
      <c r="AC392" s="435">
        <f t="shared" si="342"/>
        <v>0</v>
      </c>
      <c r="AD392" s="434">
        <v>0</v>
      </c>
      <c r="AE392" s="434">
        <f t="shared" si="343"/>
        <v>0</v>
      </c>
      <c r="AF392" s="435">
        <f t="shared" si="344"/>
        <v>0</v>
      </c>
      <c r="AG392" s="14">
        <v>0</v>
      </c>
      <c r="AH392" s="905">
        <f t="shared" si="314"/>
        <v>0</v>
      </c>
      <c r="AI392" s="870">
        <v>0</v>
      </c>
      <c r="AJ392" s="433">
        <v>0</v>
      </c>
      <c r="AK392" s="433">
        <v>0</v>
      </c>
      <c r="AL392" s="433">
        <v>0</v>
      </c>
      <c r="AM392" s="433">
        <v>0</v>
      </c>
      <c r="AN392" s="433">
        <v>0</v>
      </c>
      <c r="AO392" s="535">
        <f t="shared" si="345"/>
        <v>0</v>
      </c>
      <c r="AP392" s="854">
        <f>I392+AH392</f>
        <v>3119857</v>
      </c>
      <c r="AQ392" s="434">
        <f>J392+W392</f>
        <v>2314434</v>
      </c>
      <c r="AR392" s="434">
        <f t="shared" ref="AR392:AR395" si="367">K392+AA392</f>
        <v>0</v>
      </c>
      <c r="AS392" s="434">
        <f>L392+AE392</f>
        <v>782279</v>
      </c>
      <c r="AT392" s="434">
        <f t="shared" ref="AT392:AU395" si="368">M392+AF392</f>
        <v>23144</v>
      </c>
      <c r="AU392" s="512">
        <f t="shared" si="368"/>
        <v>0</v>
      </c>
      <c r="AV392" s="535">
        <f>O392+AO392</f>
        <v>4</v>
      </c>
      <c r="AW392" s="517">
        <f t="shared" si="347"/>
        <v>0</v>
      </c>
      <c r="AX392" s="432">
        <v>0</v>
      </c>
      <c r="AY392" s="432">
        <v>0</v>
      </c>
      <c r="AZ392" s="432">
        <v>0</v>
      </c>
      <c r="BA392" s="432">
        <v>0</v>
      </c>
      <c r="BB392" s="432">
        <v>0</v>
      </c>
      <c r="BC392" s="985">
        <v>0</v>
      </c>
    </row>
    <row r="393" spans="1:55" x14ac:dyDescent="0.2">
      <c r="A393" s="440">
        <v>86</v>
      </c>
      <c r="B393" s="452">
        <v>2499</v>
      </c>
      <c r="C393" s="453">
        <v>650025288</v>
      </c>
      <c r="D393" s="452">
        <v>70983283</v>
      </c>
      <c r="E393" s="451" t="s">
        <v>674</v>
      </c>
      <c r="F393" s="440">
        <v>3117</v>
      </c>
      <c r="G393" s="451" t="s">
        <v>278</v>
      </c>
      <c r="H393" s="436" t="s">
        <v>260</v>
      </c>
      <c r="I393" s="536">
        <v>3922457</v>
      </c>
      <c r="J393" s="14">
        <v>2909835</v>
      </c>
      <c r="K393" s="14">
        <v>0</v>
      </c>
      <c r="L393" s="14">
        <v>983524</v>
      </c>
      <c r="M393" s="14">
        <v>29098</v>
      </c>
      <c r="N393" s="14">
        <v>0</v>
      </c>
      <c r="O393" s="106">
        <v>4.1363000000000003</v>
      </c>
      <c r="P393" s="579">
        <f t="shared" si="338"/>
        <v>0</v>
      </c>
      <c r="Q393" s="434">
        <v>0</v>
      </c>
      <c r="R393" s="434">
        <v>0</v>
      </c>
      <c r="S393" s="434">
        <v>0</v>
      </c>
      <c r="T393" s="434">
        <v>0</v>
      </c>
      <c r="U393" s="434">
        <v>0</v>
      </c>
      <c r="V393" s="434">
        <v>0</v>
      </c>
      <c r="W393" s="434">
        <f t="shared" si="339"/>
        <v>0</v>
      </c>
      <c r="X393" s="434">
        <v>0</v>
      </c>
      <c r="Y393" s="434">
        <v>0</v>
      </c>
      <c r="Z393" s="434">
        <v>0</v>
      </c>
      <c r="AA393" s="434">
        <f t="shared" si="340"/>
        <v>0</v>
      </c>
      <c r="AB393" s="434">
        <f t="shared" si="341"/>
        <v>0</v>
      </c>
      <c r="AC393" s="435">
        <f t="shared" si="342"/>
        <v>0</v>
      </c>
      <c r="AD393" s="434">
        <v>0</v>
      </c>
      <c r="AE393" s="434">
        <f t="shared" si="343"/>
        <v>0</v>
      </c>
      <c r="AF393" s="435">
        <f t="shared" si="344"/>
        <v>0</v>
      </c>
      <c r="AG393" s="14">
        <v>0</v>
      </c>
      <c r="AH393" s="905">
        <f t="shared" si="314"/>
        <v>0</v>
      </c>
      <c r="AI393" s="870">
        <v>0</v>
      </c>
      <c r="AJ393" s="433">
        <v>0</v>
      </c>
      <c r="AK393" s="433">
        <v>0</v>
      </c>
      <c r="AL393" s="433">
        <v>0</v>
      </c>
      <c r="AM393" s="433">
        <v>0</v>
      </c>
      <c r="AN393" s="433">
        <v>0</v>
      </c>
      <c r="AO393" s="535">
        <f t="shared" si="345"/>
        <v>0</v>
      </c>
      <c r="AP393" s="854">
        <f>I393+AH393</f>
        <v>3922457</v>
      </c>
      <c r="AQ393" s="434">
        <f>J393+W393</f>
        <v>2909835</v>
      </c>
      <c r="AR393" s="434">
        <f t="shared" si="367"/>
        <v>0</v>
      </c>
      <c r="AS393" s="434">
        <f>L393+AE393</f>
        <v>983524</v>
      </c>
      <c r="AT393" s="434">
        <f t="shared" si="368"/>
        <v>29098</v>
      </c>
      <c r="AU393" s="512">
        <f t="shared" si="368"/>
        <v>0</v>
      </c>
      <c r="AV393" s="535">
        <f>O393+AO393</f>
        <v>4.1363000000000003</v>
      </c>
      <c r="AW393" s="517">
        <f t="shared" si="347"/>
        <v>0</v>
      </c>
      <c r="AX393" s="432">
        <v>0</v>
      </c>
      <c r="AY393" s="432">
        <v>0</v>
      </c>
      <c r="AZ393" s="432">
        <v>0</v>
      </c>
      <c r="BA393" s="432">
        <v>0</v>
      </c>
      <c r="BB393" s="432">
        <v>0</v>
      </c>
      <c r="BC393" s="985">
        <v>0</v>
      </c>
    </row>
    <row r="394" spans="1:55" x14ac:dyDescent="0.2">
      <c r="A394" s="440">
        <v>86</v>
      </c>
      <c r="B394" s="452">
        <v>2499</v>
      </c>
      <c r="C394" s="453">
        <v>650025288</v>
      </c>
      <c r="D394" s="452">
        <v>70983283</v>
      </c>
      <c r="E394" s="451" t="s">
        <v>674</v>
      </c>
      <c r="F394" s="440">
        <v>3117</v>
      </c>
      <c r="G394" s="451" t="s">
        <v>276</v>
      </c>
      <c r="H394" s="436" t="s">
        <v>261</v>
      </c>
      <c r="I394" s="536">
        <v>0</v>
      </c>
      <c r="J394" s="432">
        <v>0</v>
      </c>
      <c r="K394" s="432">
        <v>0</v>
      </c>
      <c r="L394" s="14">
        <v>0</v>
      </c>
      <c r="M394" s="14">
        <v>0</v>
      </c>
      <c r="N394" s="14">
        <v>0</v>
      </c>
      <c r="O394" s="570">
        <v>0</v>
      </c>
      <c r="P394" s="579">
        <f t="shared" si="338"/>
        <v>0</v>
      </c>
      <c r="Q394" s="434">
        <v>0</v>
      </c>
      <c r="R394" s="434">
        <v>33071</v>
      </c>
      <c r="S394" s="434">
        <v>0</v>
      </c>
      <c r="T394" s="434">
        <v>0</v>
      </c>
      <c r="U394" s="434">
        <v>0</v>
      </c>
      <c r="V394" s="434">
        <v>0</v>
      </c>
      <c r="W394" s="434">
        <f t="shared" si="339"/>
        <v>33071</v>
      </c>
      <c r="X394" s="434">
        <v>0</v>
      </c>
      <c r="Y394" s="434">
        <v>0</v>
      </c>
      <c r="Z394" s="434">
        <v>0</v>
      </c>
      <c r="AA394" s="434">
        <f t="shared" si="340"/>
        <v>0</v>
      </c>
      <c r="AB394" s="434">
        <f t="shared" si="341"/>
        <v>33071</v>
      </c>
      <c r="AC394" s="435">
        <f t="shared" si="342"/>
        <v>11178</v>
      </c>
      <c r="AD394" s="434">
        <v>0</v>
      </c>
      <c r="AE394" s="434">
        <f t="shared" si="343"/>
        <v>11178</v>
      </c>
      <c r="AF394" s="435">
        <f t="shared" si="344"/>
        <v>331</v>
      </c>
      <c r="AG394" s="14">
        <v>0</v>
      </c>
      <c r="AH394" s="905">
        <f t="shared" si="314"/>
        <v>44580</v>
      </c>
      <c r="AI394" s="870">
        <v>0</v>
      </c>
      <c r="AJ394" s="433">
        <v>0.08</v>
      </c>
      <c r="AK394" s="433">
        <v>0</v>
      </c>
      <c r="AL394" s="433">
        <v>0</v>
      </c>
      <c r="AM394" s="433">
        <v>0</v>
      </c>
      <c r="AN394" s="433">
        <v>0</v>
      </c>
      <c r="AO394" s="535">
        <f t="shared" si="345"/>
        <v>0.08</v>
      </c>
      <c r="AP394" s="854">
        <f>I394+AH394</f>
        <v>44580</v>
      </c>
      <c r="AQ394" s="434">
        <f>J394+W394</f>
        <v>33071</v>
      </c>
      <c r="AR394" s="434">
        <f t="shared" si="367"/>
        <v>0</v>
      </c>
      <c r="AS394" s="434">
        <f>L394+AE394</f>
        <v>11178</v>
      </c>
      <c r="AT394" s="434">
        <f t="shared" si="368"/>
        <v>331</v>
      </c>
      <c r="AU394" s="512">
        <f t="shared" si="368"/>
        <v>0</v>
      </c>
      <c r="AV394" s="535">
        <f>O394+AO394</f>
        <v>0.08</v>
      </c>
      <c r="AW394" s="517">
        <f t="shared" si="347"/>
        <v>0</v>
      </c>
      <c r="AX394" s="432">
        <v>0</v>
      </c>
      <c r="AY394" s="432">
        <v>0</v>
      </c>
      <c r="AZ394" s="432">
        <v>0</v>
      </c>
      <c r="BA394" s="432">
        <v>0</v>
      </c>
      <c r="BB394" s="432">
        <v>0</v>
      </c>
      <c r="BC394" s="985">
        <v>0</v>
      </c>
    </row>
    <row r="395" spans="1:55" x14ac:dyDescent="0.2">
      <c r="A395" s="440">
        <v>86</v>
      </c>
      <c r="B395" s="452">
        <v>2499</v>
      </c>
      <c r="C395" s="453">
        <v>650025288</v>
      </c>
      <c r="D395" s="452">
        <v>70983283</v>
      </c>
      <c r="E395" s="451" t="s">
        <v>674</v>
      </c>
      <c r="F395" s="440">
        <v>3143</v>
      </c>
      <c r="G395" s="454" t="s">
        <v>784</v>
      </c>
      <c r="H395" s="436" t="s">
        <v>260</v>
      </c>
      <c r="I395" s="536">
        <v>1123235</v>
      </c>
      <c r="J395" s="14">
        <v>833260</v>
      </c>
      <c r="K395" s="14">
        <v>0</v>
      </c>
      <c r="L395" s="14">
        <v>281642</v>
      </c>
      <c r="M395" s="14">
        <v>8333</v>
      </c>
      <c r="N395" s="14">
        <v>0</v>
      </c>
      <c r="O395" s="106">
        <v>1.6071</v>
      </c>
      <c r="P395" s="579">
        <f t="shared" si="338"/>
        <v>0</v>
      </c>
      <c r="Q395" s="434">
        <v>0</v>
      </c>
      <c r="R395" s="434">
        <v>0</v>
      </c>
      <c r="S395" s="434">
        <v>0</v>
      </c>
      <c r="T395" s="434">
        <v>0</v>
      </c>
      <c r="U395" s="434">
        <v>0</v>
      </c>
      <c r="V395" s="434">
        <v>0</v>
      </c>
      <c r="W395" s="434">
        <f t="shared" si="339"/>
        <v>0</v>
      </c>
      <c r="X395" s="434">
        <v>0</v>
      </c>
      <c r="Y395" s="434">
        <v>0</v>
      </c>
      <c r="Z395" s="434">
        <v>0</v>
      </c>
      <c r="AA395" s="434">
        <f t="shared" si="340"/>
        <v>0</v>
      </c>
      <c r="AB395" s="434">
        <f t="shared" si="341"/>
        <v>0</v>
      </c>
      <c r="AC395" s="435">
        <f t="shared" si="342"/>
        <v>0</v>
      </c>
      <c r="AD395" s="434">
        <v>0</v>
      </c>
      <c r="AE395" s="434">
        <f t="shared" si="343"/>
        <v>0</v>
      </c>
      <c r="AF395" s="435">
        <f t="shared" si="344"/>
        <v>0</v>
      </c>
      <c r="AG395" s="14">
        <v>0</v>
      </c>
      <c r="AH395" s="905">
        <f t="shared" si="314"/>
        <v>0</v>
      </c>
      <c r="AI395" s="870">
        <v>0</v>
      </c>
      <c r="AJ395" s="433">
        <v>0</v>
      </c>
      <c r="AK395" s="433">
        <v>0</v>
      </c>
      <c r="AL395" s="433">
        <v>0</v>
      </c>
      <c r="AM395" s="433">
        <v>0</v>
      </c>
      <c r="AN395" s="433">
        <v>0</v>
      </c>
      <c r="AO395" s="535">
        <f t="shared" si="345"/>
        <v>0</v>
      </c>
      <c r="AP395" s="854">
        <f>I395+AH395</f>
        <v>1123235</v>
      </c>
      <c r="AQ395" s="434">
        <f>J395+W395</f>
        <v>833260</v>
      </c>
      <c r="AR395" s="434">
        <f t="shared" si="367"/>
        <v>0</v>
      </c>
      <c r="AS395" s="434">
        <f>L395+AE395</f>
        <v>281642</v>
      </c>
      <c r="AT395" s="434">
        <f t="shared" si="368"/>
        <v>8333</v>
      </c>
      <c r="AU395" s="512">
        <f t="shared" si="368"/>
        <v>0</v>
      </c>
      <c r="AV395" s="535">
        <f>O395+AO395</f>
        <v>1.6071</v>
      </c>
      <c r="AW395" s="517">
        <f t="shared" si="347"/>
        <v>0</v>
      </c>
      <c r="AX395" s="432">
        <v>0</v>
      </c>
      <c r="AY395" s="432">
        <v>0</v>
      </c>
      <c r="AZ395" s="432">
        <v>0</v>
      </c>
      <c r="BA395" s="432">
        <v>0</v>
      </c>
      <c r="BB395" s="432">
        <v>0</v>
      </c>
      <c r="BC395" s="985">
        <v>0</v>
      </c>
    </row>
    <row r="396" spans="1:55" x14ac:dyDescent="0.2">
      <c r="A396" s="450">
        <v>86</v>
      </c>
      <c r="B396" s="448">
        <v>2499</v>
      </c>
      <c r="C396" s="449">
        <v>650025288</v>
      </c>
      <c r="D396" s="448">
        <v>70983283</v>
      </c>
      <c r="E396" s="446" t="s">
        <v>675</v>
      </c>
      <c r="F396" s="450"/>
      <c r="G396" s="446"/>
      <c r="H396" s="445"/>
      <c r="I396" s="537">
        <v>8165549</v>
      </c>
      <c r="J396" s="444">
        <v>6057529</v>
      </c>
      <c r="K396" s="444">
        <v>0</v>
      </c>
      <c r="L396" s="444">
        <v>2047445</v>
      </c>
      <c r="M396" s="444">
        <v>60575</v>
      </c>
      <c r="N396" s="444">
        <v>0</v>
      </c>
      <c r="O396" s="642">
        <v>9.7434000000000012</v>
      </c>
      <c r="P396" s="537">
        <f t="shared" ref="P396:BC396" si="369">SUM(P392:P395)</f>
        <v>0</v>
      </c>
      <c r="Q396" s="443">
        <f t="shared" si="369"/>
        <v>0</v>
      </c>
      <c r="R396" s="443">
        <f t="shared" si="369"/>
        <v>33071</v>
      </c>
      <c r="S396" s="443">
        <f t="shared" si="369"/>
        <v>0</v>
      </c>
      <c r="T396" s="443">
        <f t="shared" si="369"/>
        <v>0</v>
      </c>
      <c r="U396" s="443">
        <f t="shared" si="369"/>
        <v>0</v>
      </c>
      <c r="V396" s="443">
        <f t="shared" si="369"/>
        <v>0</v>
      </c>
      <c r="W396" s="443">
        <f t="shared" si="369"/>
        <v>33071</v>
      </c>
      <c r="X396" s="443">
        <f t="shared" si="369"/>
        <v>0</v>
      </c>
      <c r="Y396" s="443">
        <f t="shared" si="369"/>
        <v>0</v>
      </c>
      <c r="Z396" s="443">
        <f t="shared" si="369"/>
        <v>0</v>
      </c>
      <c r="AA396" s="443">
        <f t="shared" si="369"/>
        <v>0</v>
      </c>
      <c r="AB396" s="443">
        <f t="shared" si="369"/>
        <v>33071</v>
      </c>
      <c r="AC396" s="443">
        <f t="shared" si="369"/>
        <v>11178</v>
      </c>
      <c r="AD396" s="443">
        <f t="shared" si="369"/>
        <v>0</v>
      </c>
      <c r="AE396" s="443">
        <f t="shared" si="369"/>
        <v>11178</v>
      </c>
      <c r="AF396" s="443">
        <f t="shared" si="369"/>
        <v>331</v>
      </c>
      <c r="AG396" s="443">
        <f t="shared" si="369"/>
        <v>0</v>
      </c>
      <c r="AH396" s="948">
        <f t="shared" si="369"/>
        <v>44580</v>
      </c>
      <c r="AI396" s="944">
        <f t="shared" si="369"/>
        <v>0</v>
      </c>
      <c r="AJ396" s="695">
        <f t="shared" si="369"/>
        <v>0.08</v>
      </c>
      <c r="AK396" s="695">
        <f t="shared" si="369"/>
        <v>0</v>
      </c>
      <c r="AL396" s="695">
        <f t="shared" si="369"/>
        <v>0</v>
      </c>
      <c r="AM396" s="695">
        <f t="shared" si="369"/>
        <v>0</v>
      </c>
      <c r="AN396" s="695">
        <f t="shared" si="369"/>
        <v>0</v>
      </c>
      <c r="AO396" s="538">
        <f t="shared" si="369"/>
        <v>0.08</v>
      </c>
      <c r="AP396" s="444">
        <f t="shared" si="369"/>
        <v>8210129</v>
      </c>
      <c r="AQ396" s="443">
        <f t="shared" si="369"/>
        <v>6090600</v>
      </c>
      <c r="AR396" s="490">
        <f t="shared" si="369"/>
        <v>0</v>
      </c>
      <c r="AS396" s="443">
        <f t="shared" si="369"/>
        <v>2058623</v>
      </c>
      <c r="AT396" s="443">
        <f t="shared" si="369"/>
        <v>60906</v>
      </c>
      <c r="AU396" s="443">
        <f t="shared" si="369"/>
        <v>0</v>
      </c>
      <c r="AV396" s="538">
        <f t="shared" si="369"/>
        <v>9.8233999999999995</v>
      </c>
      <c r="AW396" s="794">
        <f t="shared" si="369"/>
        <v>0</v>
      </c>
      <c r="AX396" s="791">
        <f t="shared" si="369"/>
        <v>0</v>
      </c>
      <c r="AY396" s="791">
        <f t="shared" si="369"/>
        <v>0</v>
      </c>
      <c r="AZ396" s="791">
        <f t="shared" si="369"/>
        <v>0</v>
      </c>
      <c r="BA396" s="791">
        <f t="shared" si="369"/>
        <v>0</v>
      </c>
      <c r="BB396" s="791">
        <f t="shared" si="369"/>
        <v>0</v>
      </c>
      <c r="BC396" s="788">
        <f t="shared" si="369"/>
        <v>0</v>
      </c>
    </row>
    <row r="397" spans="1:55" x14ac:dyDescent="0.2">
      <c r="A397" s="440">
        <v>87</v>
      </c>
      <c r="B397" s="452">
        <v>2331</v>
      </c>
      <c r="C397" s="453">
        <v>691014302</v>
      </c>
      <c r="D397" s="452" t="s">
        <v>731</v>
      </c>
      <c r="E397" s="451" t="s">
        <v>737</v>
      </c>
      <c r="F397" s="440">
        <v>3111</v>
      </c>
      <c r="G397" s="451" t="s">
        <v>275</v>
      </c>
      <c r="H397" s="436" t="s">
        <v>260</v>
      </c>
      <c r="I397" s="536">
        <v>1863678</v>
      </c>
      <c r="J397" s="14">
        <v>1382550</v>
      </c>
      <c r="K397" s="14">
        <v>0</v>
      </c>
      <c r="L397" s="14">
        <v>467302</v>
      </c>
      <c r="M397" s="14">
        <v>13826</v>
      </c>
      <c r="N397" s="14">
        <v>0</v>
      </c>
      <c r="O397" s="106">
        <v>2.2052999999999998</v>
      </c>
      <c r="P397" s="579">
        <f t="shared" si="338"/>
        <v>0</v>
      </c>
      <c r="Q397" s="434">
        <v>0</v>
      </c>
      <c r="R397" s="434">
        <v>0</v>
      </c>
      <c r="S397" s="434">
        <v>0</v>
      </c>
      <c r="T397" s="434">
        <v>0</v>
      </c>
      <c r="U397" s="434">
        <v>0</v>
      </c>
      <c r="V397" s="434">
        <v>0</v>
      </c>
      <c r="W397" s="434">
        <f t="shared" si="339"/>
        <v>0</v>
      </c>
      <c r="X397" s="434">
        <v>0</v>
      </c>
      <c r="Y397" s="434">
        <v>0</v>
      </c>
      <c r="Z397" s="434">
        <v>0</v>
      </c>
      <c r="AA397" s="434">
        <f t="shared" si="340"/>
        <v>0</v>
      </c>
      <c r="AB397" s="434">
        <f t="shared" si="341"/>
        <v>0</v>
      </c>
      <c r="AC397" s="435">
        <f t="shared" si="342"/>
        <v>0</v>
      </c>
      <c r="AD397" s="434">
        <v>0</v>
      </c>
      <c r="AE397" s="434">
        <f t="shared" si="343"/>
        <v>0</v>
      </c>
      <c r="AF397" s="435">
        <f t="shared" si="344"/>
        <v>0</v>
      </c>
      <c r="AG397" s="14">
        <v>0</v>
      </c>
      <c r="AH397" s="905">
        <f t="shared" si="314"/>
        <v>0</v>
      </c>
      <c r="AI397" s="870">
        <v>0</v>
      </c>
      <c r="AJ397" s="433">
        <v>0</v>
      </c>
      <c r="AK397" s="433">
        <v>0</v>
      </c>
      <c r="AL397" s="433">
        <v>0</v>
      </c>
      <c r="AM397" s="433">
        <v>0</v>
      </c>
      <c r="AN397" s="433">
        <v>0</v>
      </c>
      <c r="AO397" s="535">
        <f t="shared" si="345"/>
        <v>0</v>
      </c>
      <c r="AP397" s="854">
        <f>I397+AH397</f>
        <v>1863678</v>
      </c>
      <c r="AQ397" s="434">
        <f>J397+W397</f>
        <v>1382550</v>
      </c>
      <c r="AR397" s="434">
        <f>K397+AA397</f>
        <v>0</v>
      </c>
      <c r="AS397" s="434">
        <f>L397+AE397</f>
        <v>467302</v>
      </c>
      <c r="AT397" s="434">
        <f>M397+AF397</f>
        <v>13826</v>
      </c>
      <c r="AU397" s="512">
        <f>N397+AG397</f>
        <v>0</v>
      </c>
      <c r="AV397" s="535">
        <f>O397+AO397</f>
        <v>2.2052999999999998</v>
      </c>
      <c r="AW397" s="517">
        <f t="shared" si="347"/>
        <v>0</v>
      </c>
      <c r="AX397" s="432">
        <v>0</v>
      </c>
      <c r="AY397" s="432">
        <v>0</v>
      </c>
      <c r="AZ397" s="432">
        <v>0</v>
      </c>
      <c r="BA397" s="432">
        <v>0</v>
      </c>
      <c r="BB397" s="432">
        <v>0</v>
      </c>
      <c r="BC397" s="985">
        <v>0</v>
      </c>
    </row>
    <row r="398" spans="1:55" x14ac:dyDescent="0.2">
      <c r="A398" s="450">
        <v>87</v>
      </c>
      <c r="B398" s="448">
        <v>2331</v>
      </c>
      <c r="C398" s="449">
        <v>691014302</v>
      </c>
      <c r="D398" s="448" t="s">
        <v>731</v>
      </c>
      <c r="E398" s="446" t="s">
        <v>738</v>
      </c>
      <c r="F398" s="447"/>
      <c r="G398" s="446"/>
      <c r="H398" s="445"/>
      <c r="I398" s="537">
        <v>1863678</v>
      </c>
      <c r="J398" s="444">
        <v>1382550</v>
      </c>
      <c r="K398" s="444">
        <v>0</v>
      </c>
      <c r="L398" s="444">
        <v>467302</v>
      </c>
      <c r="M398" s="444">
        <v>13826</v>
      </c>
      <c r="N398" s="444">
        <v>0</v>
      </c>
      <c r="O398" s="642">
        <v>2.2052999999999998</v>
      </c>
      <c r="P398" s="537">
        <f t="shared" ref="P398:BC398" si="370">SUM(P397:P397)</f>
        <v>0</v>
      </c>
      <c r="Q398" s="443">
        <f t="shared" si="370"/>
        <v>0</v>
      </c>
      <c r="R398" s="443">
        <f t="shared" si="370"/>
        <v>0</v>
      </c>
      <c r="S398" s="443">
        <f t="shared" si="370"/>
        <v>0</v>
      </c>
      <c r="T398" s="443">
        <f t="shared" si="370"/>
        <v>0</v>
      </c>
      <c r="U398" s="443">
        <f t="shared" si="370"/>
        <v>0</v>
      </c>
      <c r="V398" s="443">
        <f t="shared" si="370"/>
        <v>0</v>
      </c>
      <c r="W398" s="443">
        <f t="shared" si="370"/>
        <v>0</v>
      </c>
      <c r="X398" s="443">
        <f t="shared" si="370"/>
        <v>0</v>
      </c>
      <c r="Y398" s="443">
        <f t="shared" si="370"/>
        <v>0</v>
      </c>
      <c r="Z398" s="443">
        <f t="shared" si="370"/>
        <v>0</v>
      </c>
      <c r="AA398" s="443">
        <f t="shared" si="370"/>
        <v>0</v>
      </c>
      <c r="AB398" s="443">
        <f t="shared" si="370"/>
        <v>0</v>
      </c>
      <c r="AC398" s="443">
        <f t="shared" si="370"/>
        <v>0</v>
      </c>
      <c r="AD398" s="443">
        <f t="shared" si="370"/>
        <v>0</v>
      </c>
      <c r="AE398" s="443">
        <f t="shared" si="370"/>
        <v>0</v>
      </c>
      <c r="AF398" s="443">
        <f t="shared" si="370"/>
        <v>0</v>
      </c>
      <c r="AG398" s="443">
        <f t="shared" si="370"/>
        <v>0</v>
      </c>
      <c r="AH398" s="948">
        <f t="shared" si="370"/>
        <v>0</v>
      </c>
      <c r="AI398" s="944">
        <f t="shared" si="370"/>
        <v>0</v>
      </c>
      <c r="AJ398" s="695">
        <f t="shared" si="370"/>
        <v>0</v>
      </c>
      <c r="AK398" s="695">
        <f t="shared" si="370"/>
        <v>0</v>
      </c>
      <c r="AL398" s="695">
        <f t="shared" si="370"/>
        <v>0</v>
      </c>
      <c r="AM398" s="695">
        <f t="shared" si="370"/>
        <v>0</v>
      </c>
      <c r="AN398" s="695">
        <f t="shared" si="370"/>
        <v>0</v>
      </c>
      <c r="AO398" s="538">
        <f t="shared" si="370"/>
        <v>0</v>
      </c>
      <c r="AP398" s="444">
        <f t="shared" si="370"/>
        <v>1863678</v>
      </c>
      <c r="AQ398" s="443">
        <f t="shared" si="370"/>
        <v>1382550</v>
      </c>
      <c r="AR398" s="490">
        <f t="shared" si="370"/>
        <v>0</v>
      </c>
      <c r="AS398" s="443">
        <f t="shared" si="370"/>
        <v>467302</v>
      </c>
      <c r="AT398" s="443">
        <f t="shared" si="370"/>
        <v>13826</v>
      </c>
      <c r="AU398" s="443">
        <f t="shared" si="370"/>
        <v>0</v>
      </c>
      <c r="AV398" s="538">
        <f t="shared" si="370"/>
        <v>2.2052999999999998</v>
      </c>
      <c r="AW398" s="794">
        <f t="shared" si="370"/>
        <v>0</v>
      </c>
      <c r="AX398" s="791">
        <f t="shared" si="370"/>
        <v>0</v>
      </c>
      <c r="AY398" s="791">
        <f t="shared" si="370"/>
        <v>0</v>
      </c>
      <c r="AZ398" s="791">
        <f t="shared" si="370"/>
        <v>0</v>
      </c>
      <c r="BA398" s="791">
        <f t="shared" si="370"/>
        <v>0</v>
      </c>
      <c r="BB398" s="791">
        <f t="shared" si="370"/>
        <v>0</v>
      </c>
      <c r="BC398" s="788">
        <f t="shared" si="370"/>
        <v>0</v>
      </c>
    </row>
    <row r="399" spans="1:55" x14ac:dyDescent="0.2">
      <c r="A399" s="440">
        <v>88</v>
      </c>
      <c r="B399" s="439">
        <v>2332</v>
      </c>
      <c r="C399" s="439">
        <v>691015295</v>
      </c>
      <c r="D399" s="438">
        <v>10988122</v>
      </c>
      <c r="E399" s="437" t="s">
        <v>748</v>
      </c>
      <c r="F399" s="442">
        <v>3111</v>
      </c>
      <c r="G399" s="441" t="s">
        <v>275</v>
      </c>
      <c r="H399" s="436" t="s">
        <v>260</v>
      </c>
      <c r="I399" s="536">
        <v>5112727</v>
      </c>
      <c r="J399" s="14">
        <v>3768010</v>
      </c>
      <c r="K399" s="14">
        <v>25000</v>
      </c>
      <c r="L399" s="14">
        <v>1282037</v>
      </c>
      <c r="M399" s="14">
        <v>37680</v>
      </c>
      <c r="N399" s="14">
        <v>0</v>
      </c>
      <c r="O399" s="106">
        <v>6.6574</v>
      </c>
      <c r="P399" s="579">
        <f t="shared" si="338"/>
        <v>-5900</v>
      </c>
      <c r="Q399" s="434">
        <v>0</v>
      </c>
      <c r="R399" s="434">
        <v>0</v>
      </c>
      <c r="S399" s="434">
        <v>0</v>
      </c>
      <c r="T399" s="434">
        <v>0</v>
      </c>
      <c r="U399" s="434">
        <v>0</v>
      </c>
      <c r="V399" s="434">
        <v>0</v>
      </c>
      <c r="W399" s="434">
        <f t="shared" si="339"/>
        <v>-5900</v>
      </c>
      <c r="X399" s="434">
        <v>5900</v>
      </c>
      <c r="Y399" s="434">
        <v>0</v>
      </c>
      <c r="Z399" s="434">
        <v>0</v>
      </c>
      <c r="AA399" s="434">
        <f t="shared" si="340"/>
        <v>5900</v>
      </c>
      <c r="AB399" s="434">
        <f t="shared" si="341"/>
        <v>0</v>
      </c>
      <c r="AC399" s="435">
        <f t="shared" si="342"/>
        <v>0</v>
      </c>
      <c r="AD399" s="434">
        <v>0</v>
      </c>
      <c r="AE399" s="434">
        <f t="shared" si="343"/>
        <v>0</v>
      </c>
      <c r="AF399" s="435">
        <f t="shared" si="344"/>
        <v>-59</v>
      </c>
      <c r="AG399" s="14">
        <v>0</v>
      </c>
      <c r="AH399" s="905">
        <f t="shared" si="314"/>
        <v>-59</v>
      </c>
      <c r="AI399" s="870">
        <v>0.02</v>
      </c>
      <c r="AJ399" s="433">
        <v>0</v>
      </c>
      <c r="AK399" s="433">
        <v>0</v>
      </c>
      <c r="AL399" s="433">
        <v>0</v>
      </c>
      <c r="AM399" s="433">
        <v>0</v>
      </c>
      <c r="AN399" s="433">
        <v>0</v>
      </c>
      <c r="AO399" s="535">
        <f t="shared" si="345"/>
        <v>0.02</v>
      </c>
      <c r="AP399" s="854">
        <f>I399+AH399</f>
        <v>5112668</v>
      </c>
      <c r="AQ399" s="434">
        <f>J399+W399</f>
        <v>3762110</v>
      </c>
      <c r="AR399" s="434">
        <f t="shared" ref="AR399:AR400" si="371">K399+AA399</f>
        <v>30900</v>
      </c>
      <c r="AS399" s="434">
        <f t="shared" ref="AS399:AU400" si="372">L399+AE399</f>
        <v>1282037</v>
      </c>
      <c r="AT399" s="434">
        <f t="shared" si="372"/>
        <v>37621</v>
      </c>
      <c r="AU399" s="512">
        <f t="shared" si="372"/>
        <v>0</v>
      </c>
      <c r="AV399" s="535">
        <f>O399+AO399</f>
        <v>6.6773999999999996</v>
      </c>
      <c r="AW399" s="517">
        <f t="shared" si="347"/>
        <v>0</v>
      </c>
      <c r="AX399" s="432">
        <v>0</v>
      </c>
      <c r="AY399" s="432">
        <v>0</v>
      </c>
      <c r="AZ399" s="432">
        <v>0</v>
      </c>
      <c r="BA399" s="432">
        <v>0</v>
      </c>
      <c r="BB399" s="432">
        <v>0</v>
      </c>
      <c r="BC399" s="985">
        <v>0</v>
      </c>
    </row>
    <row r="400" spans="1:55" x14ac:dyDescent="0.2">
      <c r="A400" s="440">
        <v>88</v>
      </c>
      <c r="B400" s="439">
        <v>2332</v>
      </c>
      <c r="C400" s="439">
        <v>691015295</v>
      </c>
      <c r="D400" s="438">
        <v>10988122</v>
      </c>
      <c r="E400" s="437" t="s">
        <v>748</v>
      </c>
      <c r="F400" s="442">
        <v>3111</v>
      </c>
      <c r="G400" s="441" t="s">
        <v>276</v>
      </c>
      <c r="H400" s="436" t="s">
        <v>261</v>
      </c>
      <c r="I400" s="517">
        <v>534949</v>
      </c>
      <c r="J400" s="432">
        <v>396847</v>
      </c>
      <c r="K400" s="432">
        <v>0</v>
      </c>
      <c r="L400" s="14">
        <v>134134</v>
      </c>
      <c r="M400" s="14">
        <v>3968</v>
      </c>
      <c r="N400" s="14">
        <v>0</v>
      </c>
      <c r="O400" s="570">
        <v>1</v>
      </c>
      <c r="P400" s="579">
        <f t="shared" si="338"/>
        <v>0</v>
      </c>
      <c r="Q400" s="434">
        <v>0</v>
      </c>
      <c r="R400" s="434">
        <v>0</v>
      </c>
      <c r="S400" s="434">
        <v>0</v>
      </c>
      <c r="T400" s="434">
        <v>0</v>
      </c>
      <c r="U400" s="434">
        <v>0</v>
      </c>
      <c r="V400" s="434">
        <v>0</v>
      </c>
      <c r="W400" s="434">
        <f t="shared" si="339"/>
        <v>0</v>
      </c>
      <c r="X400" s="434">
        <v>0</v>
      </c>
      <c r="Y400" s="434">
        <v>0</v>
      </c>
      <c r="Z400" s="434">
        <v>0</v>
      </c>
      <c r="AA400" s="434">
        <f t="shared" si="340"/>
        <v>0</v>
      </c>
      <c r="AB400" s="434">
        <f t="shared" si="341"/>
        <v>0</v>
      </c>
      <c r="AC400" s="435">
        <f t="shared" si="342"/>
        <v>0</v>
      </c>
      <c r="AD400" s="434">
        <v>0</v>
      </c>
      <c r="AE400" s="434">
        <f t="shared" si="343"/>
        <v>0</v>
      </c>
      <c r="AF400" s="435">
        <f t="shared" si="344"/>
        <v>0</v>
      </c>
      <c r="AG400" s="14">
        <v>0</v>
      </c>
      <c r="AH400" s="905">
        <f t="shared" si="314"/>
        <v>0</v>
      </c>
      <c r="AI400" s="870">
        <v>0</v>
      </c>
      <c r="AJ400" s="433">
        <v>0</v>
      </c>
      <c r="AK400" s="433">
        <v>0</v>
      </c>
      <c r="AL400" s="433">
        <v>0</v>
      </c>
      <c r="AM400" s="433">
        <v>0</v>
      </c>
      <c r="AN400" s="433">
        <v>0</v>
      </c>
      <c r="AO400" s="535">
        <f t="shared" si="345"/>
        <v>0</v>
      </c>
      <c r="AP400" s="854">
        <f>I400+AH400</f>
        <v>534949</v>
      </c>
      <c r="AQ400" s="434">
        <f>J400+W400</f>
        <v>396847</v>
      </c>
      <c r="AR400" s="434">
        <f t="shared" si="371"/>
        <v>0</v>
      </c>
      <c r="AS400" s="434">
        <f t="shared" si="372"/>
        <v>134134</v>
      </c>
      <c r="AT400" s="434">
        <f t="shared" si="372"/>
        <v>3968</v>
      </c>
      <c r="AU400" s="434">
        <f t="shared" si="372"/>
        <v>0</v>
      </c>
      <c r="AV400" s="535">
        <f>O400+AO400</f>
        <v>1</v>
      </c>
      <c r="AW400" s="517">
        <f t="shared" si="347"/>
        <v>0</v>
      </c>
      <c r="AX400" s="432">
        <v>0</v>
      </c>
      <c r="AY400" s="432">
        <v>0</v>
      </c>
      <c r="AZ400" s="432">
        <v>0</v>
      </c>
      <c r="BA400" s="432">
        <v>0</v>
      </c>
      <c r="BB400" s="432">
        <v>0</v>
      </c>
      <c r="BC400" s="985">
        <v>0</v>
      </c>
    </row>
    <row r="401" spans="1:56" x14ac:dyDescent="0.2">
      <c r="A401" s="450">
        <v>88</v>
      </c>
      <c r="B401" s="431">
        <v>2332</v>
      </c>
      <c r="C401" s="431">
        <v>691015295</v>
      </c>
      <c r="D401" s="430">
        <v>10988122</v>
      </c>
      <c r="E401" s="986" t="s">
        <v>749</v>
      </c>
      <c r="F401" s="987"/>
      <c r="G401" s="988"/>
      <c r="H401" s="988"/>
      <c r="I401" s="537">
        <v>5647676</v>
      </c>
      <c r="J401" s="444">
        <v>4164857</v>
      </c>
      <c r="K401" s="444">
        <v>25000</v>
      </c>
      <c r="L401" s="444">
        <v>1416171</v>
      </c>
      <c r="M401" s="444">
        <v>41648</v>
      </c>
      <c r="N401" s="444">
        <v>0</v>
      </c>
      <c r="O401" s="642">
        <v>7.6574</v>
      </c>
      <c r="P401" s="537">
        <f t="shared" ref="P401:BC401" si="373">SUM(P399:P400)</f>
        <v>-5900</v>
      </c>
      <c r="Q401" s="443">
        <f t="shared" si="373"/>
        <v>0</v>
      </c>
      <c r="R401" s="443">
        <f t="shared" si="373"/>
        <v>0</v>
      </c>
      <c r="S401" s="443">
        <f t="shared" si="373"/>
        <v>0</v>
      </c>
      <c r="T401" s="443">
        <f t="shared" si="373"/>
        <v>0</v>
      </c>
      <c r="U401" s="443">
        <f t="shared" si="373"/>
        <v>0</v>
      </c>
      <c r="V401" s="443">
        <f t="shared" si="373"/>
        <v>0</v>
      </c>
      <c r="W401" s="443">
        <f t="shared" si="373"/>
        <v>-5900</v>
      </c>
      <c r="X401" s="443">
        <f t="shared" si="373"/>
        <v>5900</v>
      </c>
      <c r="Y401" s="443">
        <f t="shared" si="373"/>
        <v>0</v>
      </c>
      <c r="Z401" s="443">
        <f t="shared" si="373"/>
        <v>0</v>
      </c>
      <c r="AA401" s="443">
        <f t="shared" si="373"/>
        <v>5900</v>
      </c>
      <c r="AB401" s="443">
        <f t="shared" si="373"/>
        <v>0</v>
      </c>
      <c r="AC401" s="443">
        <f t="shared" si="373"/>
        <v>0</v>
      </c>
      <c r="AD401" s="443">
        <f t="shared" si="373"/>
        <v>0</v>
      </c>
      <c r="AE401" s="443">
        <f t="shared" si="373"/>
        <v>0</v>
      </c>
      <c r="AF401" s="443">
        <f t="shared" si="373"/>
        <v>-59</v>
      </c>
      <c r="AG401" s="443">
        <f t="shared" si="373"/>
        <v>0</v>
      </c>
      <c r="AH401" s="948">
        <f t="shared" si="373"/>
        <v>-59</v>
      </c>
      <c r="AI401" s="944">
        <f t="shared" si="373"/>
        <v>0.02</v>
      </c>
      <c r="AJ401" s="695">
        <f t="shared" si="373"/>
        <v>0</v>
      </c>
      <c r="AK401" s="695">
        <f t="shared" si="373"/>
        <v>0</v>
      </c>
      <c r="AL401" s="695">
        <f t="shared" si="373"/>
        <v>0</v>
      </c>
      <c r="AM401" s="695">
        <f t="shared" si="373"/>
        <v>0</v>
      </c>
      <c r="AN401" s="695">
        <f t="shared" si="373"/>
        <v>0</v>
      </c>
      <c r="AO401" s="538">
        <f t="shared" si="373"/>
        <v>0.02</v>
      </c>
      <c r="AP401" s="444">
        <f t="shared" si="373"/>
        <v>5647617</v>
      </c>
      <c r="AQ401" s="443">
        <f t="shared" si="373"/>
        <v>4158957</v>
      </c>
      <c r="AR401" s="443">
        <f t="shared" si="373"/>
        <v>30900</v>
      </c>
      <c r="AS401" s="443">
        <f t="shared" si="373"/>
        <v>1416171</v>
      </c>
      <c r="AT401" s="443">
        <f t="shared" si="373"/>
        <v>41589</v>
      </c>
      <c r="AU401" s="443">
        <f t="shared" si="373"/>
        <v>0</v>
      </c>
      <c r="AV401" s="538">
        <f t="shared" si="373"/>
        <v>7.6773999999999996</v>
      </c>
      <c r="AW401" s="794">
        <f t="shared" si="373"/>
        <v>0</v>
      </c>
      <c r="AX401" s="791">
        <f t="shared" si="373"/>
        <v>0</v>
      </c>
      <c r="AY401" s="791">
        <f t="shared" si="373"/>
        <v>0</v>
      </c>
      <c r="AZ401" s="791">
        <f t="shared" si="373"/>
        <v>0</v>
      </c>
      <c r="BA401" s="791">
        <f t="shared" si="373"/>
        <v>0</v>
      </c>
      <c r="BB401" s="791">
        <f t="shared" si="373"/>
        <v>0</v>
      </c>
      <c r="BC401" s="788">
        <f t="shared" si="373"/>
        <v>0</v>
      </c>
    </row>
    <row r="402" spans="1:56" x14ac:dyDescent="0.2">
      <c r="A402" s="989">
        <v>89</v>
      </c>
      <c r="B402" s="990">
        <v>2333</v>
      </c>
      <c r="C402" s="990">
        <v>691019789</v>
      </c>
      <c r="D402" s="991">
        <v>23387092</v>
      </c>
      <c r="E402" s="992" t="s">
        <v>862</v>
      </c>
      <c r="F402" s="993">
        <v>3117</v>
      </c>
      <c r="G402" s="994" t="s">
        <v>278</v>
      </c>
      <c r="H402" s="436" t="s">
        <v>260</v>
      </c>
      <c r="I402" s="536">
        <v>0</v>
      </c>
      <c r="J402" s="494">
        <v>0</v>
      </c>
      <c r="K402" s="494">
        <v>0</v>
      </c>
      <c r="L402" s="342">
        <v>0</v>
      </c>
      <c r="M402" s="342">
        <v>0</v>
      </c>
      <c r="N402" s="342">
        <v>0</v>
      </c>
      <c r="O402" s="715">
        <v>0</v>
      </c>
      <c r="P402" s="579">
        <f t="shared" ref="P402:P403" si="374">X402*-1</f>
        <v>-15000</v>
      </c>
      <c r="Q402" s="434">
        <v>0</v>
      </c>
      <c r="R402" s="434">
        <v>0</v>
      </c>
      <c r="S402" s="434">
        <v>0</v>
      </c>
      <c r="T402" s="434">
        <v>0</v>
      </c>
      <c r="U402" s="434">
        <v>0</v>
      </c>
      <c r="V402" s="434">
        <v>300638</v>
      </c>
      <c r="W402" s="434">
        <f t="shared" ref="W402:W403" si="375">SUM(P402:V402)</f>
        <v>285638</v>
      </c>
      <c r="X402" s="434">
        <v>15000</v>
      </c>
      <c r="Y402" s="434">
        <v>0</v>
      </c>
      <c r="Z402" s="434">
        <v>0</v>
      </c>
      <c r="AA402" s="434">
        <f t="shared" ref="AA402:AA403" si="376">X402+Y402+Z402</f>
        <v>15000</v>
      </c>
      <c r="AB402" s="434">
        <f t="shared" ref="AB402:AB403" si="377">W402+AA402</f>
        <v>300638</v>
      </c>
      <c r="AC402" s="435">
        <f t="shared" ref="AC402:AC403" si="378">ROUND((W402+X402+Y402)*33.8%,0)</f>
        <v>101616</v>
      </c>
      <c r="AD402" s="434">
        <v>0</v>
      </c>
      <c r="AE402" s="434">
        <f t="shared" ref="AE402:AE403" si="379">AC402+AD402</f>
        <v>101616</v>
      </c>
      <c r="AF402" s="435">
        <f t="shared" ref="AF402:AF403" si="380">ROUND(W402*1%,0)</f>
        <v>2856</v>
      </c>
      <c r="AG402" s="14">
        <v>0</v>
      </c>
      <c r="AH402" s="905">
        <f t="shared" ref="AH402:AH403" si="381">AB402+AE402+AF402+AG402</f>
        <v>405110</v>
      </c>
      <c r="AI402" s="870">
        <v>-0.02</v>
      </c>
      <c r="AJ402" s="433">
        <v>0</v>
      </c>
      <c r="AK402" s="433">
        <v>0</v>
      </c>
      <c r="AL402" s="433">
        <v>0</v>
      </c>
      <c r="AM402" s="433">
        <v>0</v>
      </c>
      <c r="AN402" s="433">
        <v>0.47</v>
      </c>
      <c r="AO402" s="535">
        <f t="shared" ref="AO402" si="382">SUM(AI402:AN402)</f>
        <v>0.44999999999999996</v>
      </c>
      <c r="AP402" s="866">
        <f t="shared" ref="AP402:AP403" si="383">I402+AH402</f>
        <v>405110</v>
      </c>
      <c r="AQ402" s="512">
        <f t="shared" ref="AQ402:AQ403" si="384">J402+W402</f>
        <v>285638</v>
      </c>
      <c r="AR402" s="512">
        <f t="shared" ref="AR402:AR403" si="385">K402+AA402</f>
        <v>15000</v>
      </c>
      <c r="AS402" s="512">
        <f t="shared" ref="AS402:AU403" si="386">L402+AE402</f>
        <v>101616</v>
      </c>
      <c r="AT402" s="512">
        <f t="shared" si="386"/>
        <v>2856</v>
      </c>
      <c r="AU402" s="512">
        <f t="shared" si="386"/>
        <v>0</v>
      </c>
      <c r="AV402" s="995">
        <f t="shared" ref="AV402:AV403" si="387">O402+AO402</f>
        <v>0.44999999999999996</v>
      </c>
      <c r="AW402" s="536">
        <f t="shared" ref="AW402:AW403" si="388">SUM(AX402:BB402)</f>
        <v>0</v>
      </c>
      <c r="AX402" s="494">
        <v>0</v>
      </c>
      <c r="AY402" s="494">
        <v>0</v>
      </c>
      <c r="AZ402" s="494">
        <v>0</v>
      </c>
      <c r="BA402" s="494">
        <v>0</v>
      </c>
      <c r="BB402" s="494">
        <v>0</v>
      </c>
      <c r="BC402" s="996">
        <v>0</v>
      </c>
    </row>
    <row r="403" spans="1:56" x14ac:dyDescent="0.2">
      <c r="A403" s="989">
        <v>89</v>
      </c>
      <c r="B403" s="990">
        <v>2333</v>
      </c>
      <c r="C403" s="990">
        <v>691019789</v>
      </c>
      <c r="D403" s="991">
        <v>23387092</v>
      </c>
      <c r="E403" s="992" t="s">
        <v>862</v>
      </c>
      <c r="F403" s="997">
        <v>3143</v>
      </c>
      <c r="G403" s="998" t="s">
        <v>784</v>
      </c>
      <c r="H403" s="436" t="s">
        <v>260</v>
      </c>
      <c r="I403" s="999">
        <v>0</v>
      </c>
      <c r="J403" s="1000">
        <v>0</v>
      </c>
      <c r="K403" s="1000">
        <v>0</v>
      </c>
      <c r="L403" s="1001">
        <v>0</v>
      </c>
      <c r="M403" s="1001">
        <v>0</v>
      </c>
      <c r="N403" s="1001">
        <v>0</v>
      </c>
      <c r="O403" s="1002">
        <v>0</v>
      </c>
      <c r="P403" s="579">
        <f t="shared" si="374"/>
        <v>-15000</v>
      </c>
      <c r="Q403" s="434">
        <v>0</v>
      </c>
      <c r="R403" s="434">
        <v>0</v>
      </c>
      <c r="S403" s="434">
        <v>0</v>
      </c>
      <c r="T403" s="434">
        <v>0</v>
      </c>
      <c r="U403" s="434">
        <v>0</v>
      </c>
      <c r="V403" s="434">
        <v>191442</v>
      </c>
      <c r="W403" s="434">
        <f t="shared" si="375"/>
        <v>176442</v>
      </c>
      <c r="X403" s="434">
        <v>15000</v>
      </c>
      <c r="Y403" s="434">
        <v>0</v>
      </c>
      <c r="Z403" s="434">
        <v>0</v>
      </c>
      <c r="AA403" s="434">
        <f t="shared" si="376"/>
        <v>15000</v>
      </c>
      <c r="AB403" s="434">
        <f t="shared" si="377"/>
        <v>191442</v>
      </c>
      <c r="AC403" s="435">
        <f t="shared" si="378"/>
        <v>64707</v>
      </c>
      <c r="AD403" s="434">
        <v>0</v>
      </c>
      <c r="AE403" s="434">
        <f t="shared" si="379"/>
        <v>64707</v>
      </c>
      <c r="AF403" s="435">
        <f t="shared" si="380"/>
        <v>1764</v>
      </c>
      <c r="AG403" s="14">
        <v>0</v>
      </c>
      <c r="AH403" s="905">
        <f t="shared" si="381"/>
        <v>257913</v>
      </c>
      <c r="AI403" s="870">
        <v>-0.03</v>
      </c>
      <c r="AJ403" s="433">
        <v>0</v>
      </c>
      <c r="AK403" s="433">
        <v>0</v>
      </c>
      <c r="AL403" s="433">
        <v>0</v>
      </c>
      <c r="AM403" s="433">
        <v>0</v>
      </c>
      <c r="AN403" s="433">
        <v>0.38</v>
      </c>
      <c r="AO403" s="535">
        <f>SUM(AI403:AN403)</f>
        <v>0.35</v>
      </c>
      <c r="AP403" s="1003">
        <f t="shared" si="383"/>
        <v>257913</v>
      </c>
      <c r="AQ403" s="1004">
        <f t="shared" si="384"/>
        <v>176442</v>
      </c>
      <c r="AR403" s="1004">
        <f t="shared" si="385"/>
        <v>15000</v>
      </c>
      <c r="AS403" s="1004">
        <f t="shared" si="386"/>
        <v>64707</v>
      </c>
      <c r="AT403" s="1004">
        <f t="shared" si="386"/>
        <v>1764</v>
      </c>
      <c r="AU403" s="1005">
        <f t="shared" si="386"/>
        <v>0</v>
      </c>
      <c r="AV403" s="1006">
        <f t="shared" si="387"/>
        <v>0.35</v>
      </c>
      <c r="AW403" s="1007">
        <f t="shared" si="388"/>
        <v>0</v>
      </c>
      <c r="AX403" s="1000">
        <v>0</v>
      </c>
      <c r="AY403" s="1000">
        <v>0</v>
      </c>
      <c r="AZ403" s="1000">
        <v>0</v>
      </c>
      <c r="BA403" s="1000">
        <v>0</v>
      </c>
      <c r="BB403" s="1000">
        <v>0</v>
      </c>
      <c r="BC403" s="1008">
        <v>0</v>
      </c>
    </row>
    <row r="404" spans="1:56" ht="12" thickBot="1" x14ac:dyDescent="0.25">
      <c r="A404" s="1009">
        <v>89</v>
      </c>
      <c r="B404" s="1010">
        <v>2333</v>
      </c>
      <c r="C404" s="1010">
        <v>691019789</v>
      </c>
      <c r="D404" s="1011">
        <v>23387092</v>
      </c>
      <c r="E404" s="1012" t="s">
        <v>863</v>
      </c>
      <c r="F404" s="1013"/>
      <c r="G404" s="1014"/>
      <c r="H404" s="1014"/>
      <c r="I404" s="1015">
        <f>SUM(I402:I403)</f>
        <v>0</v>
      </c>
      <c r="J404" s="490">
        <f t="shared" ref="J404:BC404" si="389">SUM(J402:J403)</f>
        <v>0</v>
      </c>
      <c r="K404" s="490">
        <f t="shared" si="389"/>
        <v>0</v>
      </c>
      <c r="L404" s="490">
        <f t="shared" si="389"/>
        <v>0</v>
      </c>
      <c r="M404" s="490">
        <f t="shared" si="389"/>
        <v>0</v>
      </c>
      <c r="N404" s="490">
        <f t="shared" si="389"/>
        <v>0</v>
      </c>
      <c r="O404" s="1016">
        <f t="shared" si="389"/>
        <v>0</v>
      </c>
      <c r="P404" s="580">
        <f t="shared" si="389"/>
        <v>-30000</v>
      </c>
      <c r="Q404" s="429">
        <f t="shared" si="389"/>
        <v>0</v>
      </c>
      <c r="R404" s="429">
        <f t="shared" si="389"/>
        <v>0</v>
      </c>
      <c r="S404" s="429">
        <f t="shared" si="389"/>
        <v>0</v>
      </c>
      <c r="T404" s="429">
        <f t="shared" si="389"/>
        <v>0</v>
      </c>
      <c r="U404" s="429">
        <f t="shared" si="389"/>
        <v>0</v>
      </c>
      <c r="V404" s="429">
        <f t="shared" si="389"/>
        <v>492080</v>
      </c>
      <c r="W404" s="429">
        <f t="shared" si="389"/>
        <v>462080</v>
      </c>
      <c r="X404" s="429">
        <f t="shared" si="389"/>
        <v>30000</v>
      </c>
      <c r="Y404" s="429">
        <f t="shared" si="389"/>
        <v>0</v>
      </c>
      <c r="Z404" s="429">
        <f t="shared" si="389"/>
        <v>0</v>
      </c>
      <c r="AA404" s="429">
        <f t="shared" si="389"/>
        <v>30000</v>
      </c>
      <c r="AB404" s="429">
        <f t="shared" si="389"/>
        <v>492080</v>
      </c>
      <c r="AC404" s="429">
        <f t="shared" si="389"/>
        <v>166323</v>
      </c>
      <c r="AD404" s="429">
        <f t="shared" si="389"/>
        <v>0</v>
      </c>
      <c r="AE404" s="429">
        <f t="shared" si="389"/>
        <v>166323</v>
      </c>
      <c r="AF404" s="429">
        <f t="shared" si="389"/>
        <v>4620</v>
      </c>
      <c r="AG404" s="429">
        <f t="shared" si="389"/>
        <v>0</v>
      </c>
      <c r="AH404" s="951">
        <f t="shared" si="389"/>
        <v>663023</v>
      </c>
      <c r="AI404" s="947">
        <f t="shared" si="389"/>
        <v>-0.05</v>
      </c>
      <c r="AJ404" s="428">
        <f t="shared" si="389"/>
        <v>0</v>
      </c>
      <c r="AK404" s="428">
        <f t="shared" si="389"/>
        <v>0</v>
      </c>
      <c r="AL404" s="428">
        <f t="shared" si="389"/>
        <v>0</v>
      </c>
      <c r="AM404" s="428">
        <f t="shared" si="389"/>
        <v>0</v>
      </c>
      <c r="AN404" s="428">
        <f t="shared" si="389"/>
        <v>0.85</v>
      </c>
      <c r="AO404" s="427">
        <f t="shared" si="389"/>
        <v>0.79999999999999993</v>
      </c>
      <c r="AP404" s="1017">
        <f t="shared" si="389"/>
        <v>663023</v>
      </c>
      <c r="AQ404" s="490">
        <f t="shared" si="389"/>
        <v>462080</v>
      </c>
      <c r="AR404" s="490">
        <f t="shared" si="389"/>
        <v>30000</v>
      </c>
      <c r="AS404" s="490">
        <f t="shared" si="389"/>
        <v>166323</v>
      </c>
      <c r="AT404" s="490">
        <f t="shared" si="389"/>
        <v>4620</v>
      </c>
      <c r="AU404" s="490">
        <f t="shared" si="389"/>
        <v>0</v>
      </c>
      <c r="AV404" s="1016">
        <f t="shared" si="389"/>
        <v>0.79999999999999993</v>
      </c>
      <c r="AW404" s="797">
        <f t="shared" si="389"/>
        <v>0</v>
      </c>
      <c r="AX404" s="798">
        <f t="shared" si="389"/>
        <v>0</v>
      </c>
      <c r="AY404" s="798">
        <f t="shared" si="389"/>
        <v>0</v>
      </c>
      <c r="AZ404" s="798">
        <f t="shared" si="389"/>
        <v>0</v>
      </c>
      <c r="BA404" s="798">
        <f t="shared" si="389"/>
        <v>0</v>
      </c>
      <c r="BB404" s="798">
        <f t="shared" si="389"/>
        <v>0</v>
      </c>
      <c r="BC404" s="799">
        <f t="shared" si="389"/>
        <v>0</v>
      </c>
    </row>
    <row r="405" spans="1:56" ht="12" thickBot="1" x14ac:dyDescent="0.25">
      <c r="A405" s="426"/>
      <c r="B405" s="424"/>
      <c r="C405" s="424"/>
      <c r="D405" s="424"/>
      <c r="E405" s="425" t="s">
        <v>676</v>
      </c>
      <c r="F405" s="424"/>
      <c r="G405" s="424"/>
      <c r="H405" s="424"/>
      <c r="I405" s="1018">
        <f>I404+I401+I398+I396+I391+I384+I378+I372+I367+I360+I355+I350+I343+I339+I333+I328+I325+I320+I314+I307+I302+I295+I292+I289+I286+I284+I279+I276+I271+I266+I264+I256+I252+I247+I244+I238+I235+I232+I230+I225+I218+I212+I206+I200+I194+I188+I181+I175+I169+I162+I155+I149+I142+I136+I130+I124+I118+I112+I105+I98+I94+I91+I89+I86+I83+I81+I78+I75+I72+I69+I66+I63+I60+I56+I54+I51+I48+I45+I43+I41+I39+I36+I33+I30+I27+I24+I20+I17+I13</f>
        <v>1784051529</v>
      </c>
      <c r="J405" s="1019">
        <f t="shared" ref="J405:BC405" si="390">J404+J401+J398+J396+J391+J384+J378+J372+J367+J360+J355+J350+J343+J339+J333+J328+J325+J320+J314+J307+J302+J295+J292+J289+J286+J284+J279+J276+J271+J266+J264+J256+J252+J247+J244+J238+J235+J232+J230+J225+J218+J212+J206+J200+J194+J188+J181+J175+J169+J162+J155+J149+J142+J136+J130+J124+J118+J112+J105+J98+J94+J91+J89+J86+J83+J81+J78+J75+J72+J69+J66+J63+J60+J56+J54+J51+J48+J45+J43+J41+J39+J36+J33+J30+J27+J24+J20+J17+J13</f>
        <v>1318429186</v>
      </c>
      <c r="K405" s="1019">
        <f t="shared" si="390"/>
        <v>4353956</v>
      </c>
      <c r="L405" s="1019">
        <f t="shared" si="390"/>
        <v>447100694</v>
      </c>
      <c r="M405" s="1019">
        <f t="shared" si="390"/>
        <v>13184293</v>
      </c>
      <c r="N405" s="1019">
        <f t="shared" si="390"/>
        <v>983400</v>
      </c>
      <c r="O405" s="1020">
        <f t="shared" si="390"/>
        <v>2079.9489000000008</v>
      </c>
      <c r="P405" s="423">
        <f t="shared" si="390"/>
        <v>695876</v>
      </c>
      <c r="Q405" s="422">
        <f t="shared" si="390"/>
        <v>0</v>
      </c>
      <c r="R405" s="422">
        <f t="shared" si="390"/>
        <v>-4050271</v>
      </c>
      <c r="S405" s="422">
        <f t="shared" si="390"/>
        <v>0</v>
      </c>
      <c r="T405" s="422">
        <f t="shared" si="390"/>
        <v>214825</v>
      </c>
      <c r="U405" s="422">
        <f t="shared" si="390"/>
        <v>5341865</v>
      </c>
      <c r="V405" s="422">
        <f t="shared" si="390"/>
        <v>492080</v>
      </c>
      <c r="W405" s="422">
        <f t="shared" si="390"/>
        <v>2694375</v>
      </c>
      <c r="X405" s="422">
        <f t="shared" si="390"/>
        <v>-695876</v>
      </c>
      <c r="Y405" s="422">
        <f t="shared" si="390"/>
        <v>0</v>
      </c>
      <c r="Z405" s="422">
        <f t="shared" si="390"/>
        <v>0</v>
      </c>
      <c r="AA405" s="422">
        <f t="shared" si="390"/>
        <v>-695876</v>
      </c>
      <c r="AB405" s="422">
        <f t="shared" si="390"/>
        <v>1998499</v>
      </c>
      <c r="AC405" s="422">
        <f t="shared" si="390"/>
        <v>675493</v>
      </c>
      <c r="AD405" s="422">
        <f t="shared" si="390"/>
        <v>0</v>
      </c>
      <c r="AE405" s="422">
        <f t="shared" si="390"/>
        <v>675493</v>
      </c>
      <c r="AF405" s="422">
        <f t="shared" si="390"/>
        <v>26948</v>
      </c>
      <c r="AG405" s="422">
        <f t="shared" si="390"/>
        <v>0</v>
      </c>
      <c r="AH405" s="694">
        <f t="shared" si="390"/>
        <v>2700940</v>
      </c>
      <c r="AI405" s="647">
        <f t="shared" si="390"/>
        <v>-0.21999999999999992</v>
      </c>
      <c r="AJ405" s="421">
        <f t="shared" si="390"/>
        <v>-10.680000000000001</v>
      </c>
      <c r="AK405" s="421">
        <f t="shared" si="390"/>
        <v>0.38000000000000006</v>
      </c>
      <c r="AL405" s="421">
        <f t="shared" si="390"/>
        <v>0</v>
      </c>
      <c r="AM405" s="421">
        <f t="shared" si="390"/>
        <v>12.680000000000003</v>
      </c>
      <c r="AN405" s="421">
        <f t="shared" si="390"/>
        <v>0.85</v>
      </c>
      <c r="AO405" s="547">
        <f t="shared" si="390"/>
        <v>3.0100000000000002</v>
      </c>
      <c r="AP405" s="1018">
        <f t="shared" si="390"/>
        <v>1786752469</v>
      </c>
      <c r="AQ405" s="1019">
        <f t="shared" si="390"/>
        <v>1321123561</v>
      </c>
      <c r="AR405" s="1019">
        <f t="shared" si="390"/>
        <v>3658080</v>
      </c>
      <c r="AS405" s="1019">
        <f t="shared" si="390"/>
        <v>447776187</v>
      </c>
      <c r="AT405" s="1019">
        <f t="shared" si="390"/>
        <v>13211241</v>
      </c>
      <c r="AU405" s="1019">
        <f t="shared" si="390"/>
        <v>983400</v>
      </c>
      <c r="AV405" s="1021">
        <f t="shared" si="390"/>
        <v>2082.958900000001</v>
      </c>
      <c r="AW405" s="800">
        <f t="shared" si="390"/>
        <v>1800180</v>
      </c>
      <c r="AX405" s="801">
        <f t="shared" si="390"/>
        <v>605920</v>
      </c>
      <c r="AY405" s="801">
        <f t="shared" si="390"/>
        <v>0</v>
      </c>
      <c r="AZ405" s="801">
        <f t="shared" si="390"/>
        <v>204801</v>
      </c>
      <c r="BA405" s="801">
        <f t="shared" si="390"/>
        <v>6059</v>
      </c>
      <c r="BB405" s="801">
        <f t="shared" si="390"/>
        <v>983400</v>
      </c>
      <c r="BC405" s="802">
        <f t="shared" si="390"/>
        <v>1.1000000000000001</v>
      </c>
    </row>
    <row r="406" spans="1:56" ht="12.75" x14ac:dyDescent="0.2">
      <c r="I406" s="308">
        <f>SUM(J405:N405)</f>
        <v>1784051529</v>
      </c>
      <c r="J406" s="308"/>
      <c r="K406" s="308"/>
      <c r="L406" s="308"/>
      <c r="M406" s="308"/>
      <c r="N406" s="308"/>
      <c r="O406" s="309"/>
      <c r="P406" s="308">
        <f>X405</f>
        <v>-695876</v>
      </c>
      <c r="Q406" s="309"/>
      <c r="R406" s="309"/>
      <c r="S406" s="309"/>
      <c r="T406" s="309"/>
      <c r="U406" s="308"/>
      <c r="V406" s="309"/>
      <c r="W406" s="310">
        <f>SUM(P405:V405)</f>
        <v>2694375</v>
      </c>
      <c r="X406" s="310">
        <f>P405</f>
        <v>695876</v>
      </c>
      <c r="Y406" s="311"/>
      <c r="Z406" s="311"/>
      <c r="AA406" s="310">
        <f>SUM(X405:Z405)</f>
        <v>-695876</v>
      </c>
      <c r="AB406" s="310">
        <f>W405+AA405</f>
        <v>1998499</v>
      </c>
      <c r="AC406" s="312"/>
      <c r="AD406" s="311"/>
      <c r="AE406" s="312"/>
      <c r="AF406" s="312"/>
      <c r="AG406" s="310"/>
      <c r="AH406" s="310">
        <f>AB405+AE405+AF405+AG405</f>
        <v>2700940</v>
      </c>
      <c r="AI406" s="313"/>
      <c r="AJ406" s="313"/>
      <c r="AK406" s="313"/>
      <c r="AL406" s="313"/>
      <c r="AM406" s="350"/>
      <c r="AN406" s="313"/>
      <c r="AO406" s="350">
        <f>SUM(AI405:AN405)</f>
        <v>3.010000000000002</v>
      </c>
      <c r="AP406" s="308">
        <f>SUM(AQ405:AU405)</f>
        <v>1786752469</v>
      </c>
      <c r="AQ406" s="308"/>
      <c r="AR406" s="47"/>
      <c r="AS406" s="310"/>
      <c r="AT406" s="310"/>
      <c r="AU406" s="310">
        <f>N405+AG405</f>
        <v>983400</v>
      </c>
      <c r="AV406" s="309"/>
      <c r="AW406" s="149">
        <f>SUM(AX405:BB405)</f>
        <v>1800180</v>
      </c>
      <c r="AX406" s="7"/>
      <c r="AY406" s="7"/>
      <c r="AZ406" s="7"/>
      <c r="BA406" s="7"/>
      <c r="BB406" s="7"/>
      <c r="BC406" s="6"/>
    </row>
    <row r="407" spans="1:56" ht="13.5" thickBot="1" x14ac:dyDescent="0.25">
      <c r="H407" s="419"/>
      <c r="I407" s="308">
        <f>SUM(J408:N408)</f>
        <v>1784051529</v>
      </c>
      <c r="J407" s="308"/>
      <c r="K407" s="308"/>
      <c r="L407" s="308"/>
      <c r="M407" s="308"/>
      <c r="N407" s="308"/>
      <c r="O407" s="309"/>
      <c r="P407" s="308">
        <f>X408</f>
        <v>-695876</v>
      </c>
      <c r="Q407" s="309"/>
      <c r="R407" s="309"/>
      <c r="S407" s="309"/>
      <c r="T407" s="309"/>
      <c r="U407" s="308"/>
      <c r="V407" s="309"/>
      <c r="W407" s="310">
        <f>SUM(P408:V408)</f>
        <v>2694375</v>
      </c>
      <c r="X407" s="310"/>
      <c r="Y407" s="311"/>
      <c r="Z407" s="311"/>
      <c r="AA407" s="310">
        <f>SUM(X408:Z408)</f>
        <v>-695876</v>
      </c>
      <c r="AB407" s="310">
        <f>W408+AA408</f>
        <v>1998499</v>
      </c>
      <c r="AC407" s="312"/>
      <c r="AD407" s="311"/>
      <c r="AE407" s="312"/>
      <c r="AF407" s="312"/>
      <c r="AG407" s="310"/>
      <c r="AH407" s="310">
        <f>AB408+AE408+AF408+AG408</f>
        <v>2700940</v>
      </c>
      <c r="AI407" s="313"/>
      <c r="AJ407" s="313"/>
      <c r="AK407" s="313"/>
      <c r="AL407" s="313"/>
      <c r="AM407" s="350"/>
      <c r="AN407" s="313"/>
      <c r="AO407" s="350">
        <f>SUM(AI408:AN408)</f>
        <v>3.0099999999999985</v>
      </c>
      <c r="AP407" s="308">
        <f>AQ408+AR408+AS408+AT408+AU408</f>
        <v>1786752469</v>
      </c>
      <c r="AQ407" s="308"/>
      <c r="AR407" s="47"/>
      <c r="AS407" s="37"/>
      <c r="AT407" s="37"/>
      <c r="AU407" s="37"/>
      <c r="AV407" s="309"/>
      <c r="AW407" s="149">
        <f>SUM(AX408:BB408)</f>
        <v>1800180</v>
      </c>
      <c r="AX407" s="7"/>
      <c r="AY407" s="7"/>
      <c r="AZ407" s="7"/>
      <c r="BA407" s="7"/>
      <c r="BB407" s="7"/>
      <c r="BC407" s="6"/>
    </row>
    <row r="408" spans="1:56" ht="13.5" thickBot="1" x14ac:dyDescent="0.25">
      <c r="A408"/>
      <c r="B408"/>
      <c r="C408"/>
      <c r="D408" s="8"/>
      <c r="E408" s="4"/>
      <c r="F408" s="8"/>
      <c r="G408" s="17"/>
      <c r="H408" s="19" t="s">
        <v>0</v>
      </c>
      <c r="I408" s="85">
        <f t="shared" ref="I408:BC408" si="391">SUM(I409:I418)</f>
        <v>1784051529</v>
      </c>
      <c r="J408" s="22">
        <f t="shared" si="391"/>
        <v>1318429186</v>
      </c>
      <c r="K408" s="22">
        <f t="shared" si="391"/>
        <v>4353956</v>
      </c>
      <c r="L408" s="22">
        <f t="shared" si="391"/>
        <v>447100694</v>
      </c>
      <c r="M408" s="22">
        <f t="shared" si="391"/>
        <v>13184293</v>
      </c>
      <c r="N408" s="22">
        <f t="shared" si="391"/>
        <v>983400</v>
      </c>
      <c r="O408" s="553">
        <f t="shared" si="391"/>
        <v>2079.9488999999999</v>
      </c>
      <c r="P408" s="87">
        <f t="shared" si="391"/>
        <v>695876</v>
      </c>
      <c r="Q408" s="22">
        <f t="shared" si="391"/>
        <v>0</v>
      </c>
      <c r="R408" s="22">
        <f t="shared" si="391"/>
        <v>-4050271</v>
      </c>
      <c r="S408" s="22">
        <f t="shared" si="391"/>
        <v>0</v>
      </c>
      <c r="T408" s="22">
        <f t="shared" si="391"/>
        <v>214825</v>
      </c>
      <c r="U408" s="22">
        <f t="shared" si="391"/>
        <v>5341865</v>
      </c>
      <c r="V408" s="22">
        <f t="shared" si="391"/>
        <v>492080</v>
      </c>
      <c r="W408" s="22">
        <f t="shared" si="391"/>
        <v>2694375</v>
      </c>
      <c r="X408" s="22">
        <f t="shared" si="391"/>
        <v>-695876</v>
      </c>
      <c r="Y408" s="22">
        <f t="shared" si="391"/>
        <v>0</v>
      </c>
      <c r="Z408" s="22">
        <f t="shared" si="391"/>
        <v>0</v>
      </c>
      <c r="AA408" s="22">
        <f t="shared" si="391"/>
        <v>-695876</v>
      </c>
      <c r="AB408" s="22">
        <f t="shared" si="391"/>
        <v>1998499</v>
      </c>
      <c r="AC408" s="22">
        <f t="shared" si="391"/>
        <v>675493</v>
      </c>
      <c r="AD408" s="22">
        <f t="shared" si="391"/>
        <v>0</v>
      </c>
      <c r="AE408" s="22">
        <f t="shared" si="391"/>
        <v>675493</v>
      </c>
      <c r="AF408" s="22">
        <f t="shared" si="391"/>
        <v>26948</v>
      </c>
      <c r="AG408" s="22">
        <f t="shared" si="391"/>
        <v>0</v>
      </c>
      <c r="AH408" s="548">
        <f t="shared" si="391"/>
        <v>2700940</v>
      </c>
      <c r="AI408" s="552">
        <f t="shared" si="391"/>
        <v>-0.22000000000000008</v>
      </c>
      <c r="AJ408" s="23">
        <f t="shared" si="391"/>
        <v>-10.679999999999998</v>
      </c>
      <c r="AK408" s="23">
        <f t="shared" si="391"/>
        <v>0.38000000000000012</v>
      </c>
      <c r="AL408" s="23">
        <f t="shared" si="391"/>
        <v>0</v>
      </c>
      <c r="AM408" s="23">
        <f t="shared" si="391"/>
        <v>12.679999999999996</v>
      </c>
      <c r="AN408" s="23">
        <f t="shared" si="391"/>
        <v>0.85</v>
      </c>
      <c r="AO408" s="553">
        <f t="shared" si="391"/>
        <v>3.0100000000000033</v>
      </c>
      <c r="AP408" s="85">
        <f t="shared" si="391"/>
        <v>1786752469</v>
      </c>
      <c r="AQ408" s="22">
        <f t="shared" si="391"/>
        <v>1321123561</v>
      </c>
      <c r="AR408" s="22">
        <f t="shared" si="391"/>
        <v>3658080</v>
      </c>
      <c r="AS408" s="22">
        <f t="shared" si="391"/>
        <v>447776187</v>
      </c>
      <c r="AT408" s="22">
        <f t="shared" si="391"/>
        <v>13211241</v>
      </c>
      <c r="AU408" s="22">
        <f t="shared" si="391"/>
        <v>983400</v>
      </c>
      <c r="AV408" s="553">
        <f t="shared" si="391"/>
        <v>2082.9589000000001</v>
      </c>
      <c r="AW408" s="756">
        <f t="shared" si="391"/>
        <v>1800180</v>
      </c>
      <c r="AX408" s="757">
        <f t="shared" si="391"/>
        <v>605920</v>
      </c>
      <c r="AY408" s="757">
        <f t="shared" si="391"/>
        <v>0</v>
      </c>
      <c r="AZ408" s="757">
        <f t="shared" si="391"/>
        <v>204801</v>
      </c>
      <c r="BA408" s="757">
        <f t="shared" si="391"/>
        <v>6059</v>
      </c>
      <c r="BB408" s="757">
        <f t="shared" si="391"/>
        <v>983400</v>
      </c>
      <c r="BC408" s="758">
        <f t="shared" si="391"/>
        <v>1.1000000000000001</v>
      </c>
      <c r="BD408"/>
    </row>
    <row r="409" spans="1:56" ht="12.75" x14ac:dyDescent="0.2">
      <c r="A409"/>
      <c r="B409"/>
      <c r="C409"/>
      <c r="D409" s="8"/>
      <c r="E409" s="4"/>
      <c r="F409" s="8"/>
      <c r="G409" s="17"/>
      <c r="H409" s="1">
        <v>3111</v>
      </c>
      <c r="I409" s="341">
        <f t="shared" ref="I409:BC409" si="392">SUMIF($F$12:$F$405,"=3111",I$12:I$405)</f>
        <v>392987602</v>
      </c>
      <c r="J409" s="342">
        <f t="shared" si="392"/>
        <v>291057334</v>
      </c>
      <c r="K409" s="342">
        <f t="shared" si="392"/>
        <v>480060</v>
      </c>
      <c r="L409" s="342">
        <f t="shared" si="392"/>
        <v>98539635</v>
      </c>
      <c r="M409" s="342">
        <f t="shared" si="392"/>
        <v>2910573</v>
      </c>
      <c r="N409" s="342">
        <f t="shared" si="392"/>
        <v>0</v>
      </c>
      <c r="O409" s="555">
        <f t="shared" si="392"/>
        <v>504.88339999999994</v>
      </c>
      <c r="P409" s="343">
        <f t="shared" si="392"/>
        <v>95200</v>
      </c>
      <c r="Q409" s="342">
        <f t="shared" si="392"/>
        <v>0</v>
      </c>
      <c r="R409" s="342">
        <f t="shared" si="392"/>
        <v>-1166822</v>
      </c>
      <c r="S409" s="342">
        <f t="shared" si="392"/>
        <v>0</v>
      </c>
      <c r="T409" s="342">
        <f t="shared" si="392"/>
        <v>0</v>
      </c>
      <c r="U409" s="342">
        <f t="shared" si="392"/>
        <v>0</v>
      </c>
      <c r="V409" s="342">
        <f t="shared" si="392"/>
        <v>0</v>
      </c>
      <c r="W409" s="342">
        <f t="shared" si="392"/>
        <v>-1071622</v>
      </c>
      <c r="X409" s="342">
        <f t="shared" si="392"/>
        <v>-95200</v>
      </c>
      <c r="Y409" s="342">
        <f t="shared" si="392"/>
        <v>0</v>
      </c>
      <c r="Z409" s="342">
        <f t="shared" si="392"/>
        <v>0</v>
      </c>
      <c r="AA409" s="342">
        <f t="shared" si="392"/>
        <v>-95200</v>
      </c>
      <c r="AB409" s="342">
        <f t="shared" si="392"/>
        <v>-1166822</v>
      </c>
      <c r="AC409" s="342">
        <f t="shared" si="392"/>
        <v>-394386</v>
      </c>
      <c r="AD409" s="342">
        <f t="shared" si="392"/>
        <v>0</v>
      </c>
      <c r="AE409" s="342">
        <f t="shared" si="392"/>
        <v>-394386</v>
      </c>
      <c r="AF409" s="342">
        <f t="shared" si="392"/>
        <v>-10716</v>
      </c>
      <c r="AG409" s="342">
        <f t="shared" si="392"/>
        <v>0</v>
      </c>
      <c r="AH409" s="549">
        <f t="shared" si="392"/>
        <v>-1571924</v>
      </c>
      <c r="AI409" s="554">
        <f t="shared" si="392"/>
        <v>-4.0000000000000008E-2</v>
      </c>
      <c r="AJ409" s="344">
        <f t="shared" si="392"/>
        <v>-2.76</v>
      </c>
      <c r="AK409" s="344">
        <f t="shared" si="392"/>
        <v>0</v>
      </c>
      <c r="AL409" s="344">
        <f t="shared" si="392"/>
        <v>0</v>
      </c>
      <c r="AM409" s="344">
        <f t="shared" si="392"/>
        <v>0</v>
      </c>
      <c r="AN409" s="344">
        <f t="shared" si="392"/>
        <v>0</v>
      </c>
      <c r="AO409" s="555">
        <f t="shared" si="392"/>
        <v>-2.8</v>
      </c>
      <c r="AP409" s="341">
        <f t="shared" si="392"/>
        <v>391415678</v>
      </c>
      <c r="AQ409" s="342">
        <f t="shared" si="392"/>
        <v>289985712</v>
      </c>
      <c r="AR409" s="342">
        <f t="shared" si="392"/>
        <v>384860</v>
      </c>
      <c r="AS409" s="342">
        <f t="shared" si="392"/>
        <v>98145249</v>
      </c>
      <c r="AT409" s="342">
        <f t="shared" si="392"/>
        <v>2899857</v>
      </c>
      <c r="AU409" s="342">
        <f t="shared" si="392"/>
        <v>0</v>
      </c>
      <c r="AV409" s="555">
        <f t="shared" si="392"/>
        <v>502.08339999999998</v>
      </c>
      <c r="AW409" s="341">
        <f t="shared" si="392"/>
        <v>0</v>
      </c>
      <c r="AX409" s="342">
        <f t="shared" si="392"/>
        <v>0</v>
      </c>
      <c r="AY409" s="342">
        <f t="shared" si="392"/>
        <v>0</v>
      </c>
      <c r="AZ409" s="342">
        <f t="shared" si="392"/>
        <v>0</v>
      </c>
      <c r="BA409" s="342">
        <f t="shared" si="392"/>
        <v>0</v>
      </c>
      <c r="BB409" s="342">
        <f t="shared" si="392"/>
        <v>0</v>
      </c>
      <c r="BC409" s="555">
        <f t="shared" si="392"/>
        <v>0</v>
      </c>
      <c r="BD409"/>
    </row>
    <row r="410" spans="1:56" ht="12.75" x14ac:dyDescent="0.2">
      <c r="A410"/>
      <c r="B410"/>
      <c r="C410"/>
      <c r="D410" s="8"/>
      <c r="E410" s="4"/>
      <c r="F410" s="8"/>
      <c r="G410" s="17"/>
      <c r="H410" s="2">
        <v>3113</v>
      </c>
      <c r="I410" s="341">
        <f t="shared" ref="I410:BC410" si="393">SUMIF($F$12:$F$405,"=3113",I$12:I$405)</f>
        <v>1052982958</v>
      </c>
      <c r="J410" s="14">
        <f t="shared" si="393"/>
        <v>778014949</v>
      </c>
      <c r="K410" s="14">
        <f t="shared" si="393"/>
        <v>2418096</v>
      </c>
      <c r="L410" s="14">
        <f t="shared" si="393"/>
        <v>263786365</v>
      </c>
      <c r="M410" s="14">
        <f t="shared" si="393"/>
        <v>7780148</v>
      </c>
      <c r="N410" s="14">
        <f t="shared" si="393"/>
        <v>983400</v>
      </c>
      <c r="O410" s="557">
        <f t="shared" si="393"/>
        <v>1156.4347999999998</v>
      </c>
      <c r="P410" s="105">
        <f t="shared" si="393"/>
        <v>337496</v>
      </c>
      <c r="Q410" s="14">
        <f t="shared" si="393"/>
        <v>0</v>
      </c>
      <c r="R410" s="14">
        <f t="shared" si="393"/>
        <v>-2753586</v>
      </c>
      <c r="S410" s="14">
        <f t="shared" si="393"/>
        <v>0</v>
      </c>
      <c r="T410" s="14">
        <f t="shared" si="393"/>
        <v>214825</v>
      </c>
      <c r="U410" s="14">
        <f t="shared" si="393"/>
        <v>5263308</v>
      </c>
      <c r="V410" s="14">
        <f t="shared" si="393"/>
        <v>0</v>
      </c>
      <c r="W410" s="14">
        <f t="shared" si="393"/>
        <v>3062043</v>
      </c>
      <c r="X410" s="14">
        <f t="shared" si="393"/>
        <v>-337496</v>
      </c>
      <c r="Y410" s="14">
        <f t="shared" si="393"/>
        <v>0</v>
      </c>
      <c r="Z410" s="14">
        <f t="shared" si="393"/>
        <v>0</v>
      </c>
      <c r="AA410" s="14">
        <f t="shared" si="393"/>
        <v>-337496</v>
      </c>
      <c r="AB410" s="14">
        <f t="shared" si="393"/>
        <v>2724547</v>
      </c>
      <c r="AC410" s="14">
        <f t="shared" si="393"/>
        <v>920898</v>
      </c>
      <c r="AD410" s="14">
        <f t="shared" si="393"/>
        <v>0</v>
      </c>
      <c r="AE410" s="14">
        <f t="shared" si="393"/>
        <v>920898</v>
      </c>
      <c r="AF410" s="14">
        <f t="shared" si="393"/>
        <v>30624</v>
      </c>
      <c r="AG410" s="14">
        <f t="shared" si="393"/>
        <v>0</v>
      </c>
      <c r="AH410" s="550">
        <f t="shared" si="393"/>
        <v>3676069</v>
      </c>
      <c r="AI410" s="556">
        <f t="shared" si="393"/>
        <v>-0.53</v>
      </c>
      <c r="AJ410" s="11">
        <f t="shared" si="393"/>
        <v>-7.4799999999999995</v>
      </c>
      <c r="AK410" s="11">
        <f t="shared" si="393"/>
        <v>0.38000000000000012</v>
      </c>
      <c r="AL410" s="11">
        <f t="shared" si="393"/>
        <v>0</v>
      </c>
      <c r="AM410" s="11">
        <f t="shared" si="393"/>
        <v>12.489999999999997</v>
      </c>
      <c r="AN410" s="11">
        <f t="shared" si="393"/>
        <v>0</v>
      </c>
      <c r="AO410" s="557">
        <f t="shared" si="393"/>
        <v>4.860000000000003</v>
      </c>
      <c r="AP410" s="104">
        <f t="shared" si="393"/>
        <v>1056659027</v>
      </c>
      <c r="AQ410" s="14">
        <f t="shared" si="393"/>
        <v>781076992</v>
      </c>
      <c r="AR410" s="14">
        <f t="shared" si="393"/>
        <v>2080600</v>
      </c>
      <c r="AS410" s="14">
        <f t="shared" si="393"/>
        <v>264707263</v>
      </c>
      <c r="AT410" s="14">
        <f t="shared" si="393"/>
        <v>7810772</v>
      </c>
      <c r="AU410" s="14">
        <f t="shared" si="393"/>
        <v>983400</v>
      </c>
      <c r="AV410" s="557">
        <f t="shared" si="393"/>
        <v>1161.2948000000001</v>
      </c>
      <c r="AW410" s="104">
        <f t="shared" si="393"/>
        <v>1800180</v>
      </c>
      <c r="AX410" s="14">
        <f t="shared" si="393"/>
        <v>605920</v>
      </c>
      <c r="AY410" s="14">
        <f t="shared" si="393"/>
        <v>0</v>
      </c>
      <c r="AZ410" s="14">
        <f t="shared" si="393"/>
        <v>204801</v>
      </c>
      <c r="BA410" s="14">
        <f t="shared" si="393"/>
        <v>6059</v>
      </c>
      <c r="BB410" s="14">
        <f t="shared" si="393"/>
        <v>983400</v>
      </c>
      <c r="BC410" s="557">
        <f t="shared" si="393"/>
        <v>1.1000000000000001</v>
      </c>
      <c r="BD410"/>
    </row>
    <row r="411" spans="1:56" ht="12.75" x14ac:dyDescent="0.2">
      <c r="A411"/>
      <c r="B411"/>
      <c r="C411"/>
      <c r="D411" s="8"/>
      <c r="E411" s="4"/>
      <c r="F411" s="8"/>
      <c r="G411" s="17"/>
      <c r="H411" s="2">
        <v>3114</v>
      </c>
      <c r="I411" s="341">
        <f t="shared" ref="I411:BC411" si="394">SUMIF($F$12:$F$405,"=3114",I$12:I$405)</f>
        <v>62799281</v>
      </c>
      <c r="J411" s="14">
        <f t="shared" si="394"/>
        <v>46587003</v>
      </c>
      <c r="K411" s="14">
        <f t="shared" si="394"/>
        <v>0</v>
      </c>
      <c r="L411" s="14">
        <f t="shared" si="394"/>
        <v>15746407</v>
      </c>
      <c r="M411" s="14">
        <f t="shared" si="394"/>
        <v>465871</v>
      </c>
      <c r="N411" s="14">
        <f t="shared" si="394"/>
        <v>0</v>
      </c>
      <c r="O411" s="557">
        <f t="shared" si="394"/>
        <v>74.297800000000009</v>
      </c>
      <c r="P411" s="105">
        <f t="shared" si="394"/>
        <v>0</v>
      </c>
      <c r="Q411" s="14">
        <f t="shared" si="394"/>
        <v>0</v>
      </c>
      <c r="R411" s="14">
        <f t="shared" si="394"/>
        <v>-462988</v>
      </c>
      <c r="S411" s="14">
        <f t="shared" si="394"/>
        <v>0</v>
      </c>
      <c r="T411" s="14">
        <f t="shared" si="394"/>
        <v>0</v>
      </c>
      <c r="U411" s="14">
        <f t="shared" si="394"/>
        <v>0</v>
      </c>
      <c r="V411" s="14">
        <f t="shared" si="394"/>
        <v>0</v>
      </c>
      <c r="W411" s="14">
        <f t="shared" si="394"/>
        <v>-462988</v>
      </c>
      <c r="X411" s="14">
        <f t="shared" si="394"/>
        <v>0</v>
      </c>
      <c r="Y411" s="14">
        <f t="shared" si="394"/>
        <v>0</v>
      </c>
      <c r="Z411" s="14">
        <f t="shared" si="394"/>
        <v>0</v>
      </c>
      <c r="AA411" s="14">
        <f t="shared" si="394"/>
        <v>0</v>
      </c>
      <c r="AB411" s="14">
        <f t="shared" si="394"/>
        <v>-462988</v>
      </c>
      <c r="AC411" s="14">
        <f t="shared" si="394"/>
        <v>-156490</v>
      </c>
      <c r="AD411" s="14">
        <f t="shared" si="394"/>
        <v>0</v>
      </c>
      <c r="AE411" s="14">
        <f t="shared" si="394"/>
        <v>-156490</v>
      </c>
      <c r="AF411" s="14">
        <f t="shared" si="394"/>
        <v>-4630</v>
      </c>
      <c r="AG411" s="14">
        <f t="shared" si="394"/>
        <v>0</v>
      </c>
      <c r="AH411" s="550">
        <f t="shared" si="394"/>
        <v>-624108</v>
      </c>
      <c r="AI411" s="556">
        <f t="shared" si="394"/>
        <v>0</v>
      </c>
      <c r="AJ411" s="11">
        <f t="shared" si="394"/>
        <v>-1.17</v>
      </c>
      <c r="AK411" s="11">
        <f t="shared" si="394"/>
        <v>0</v>
      </c>
      <c r="AL411" s="11">
        <f t="shared" si="394"/>
        <v>0</v>
      </c>
      <c r="AM411" s="11">
        <f t="shared" si="394"/>
        <v>0</v>
      </c>
      <c r="AN411" s="11">
        <f t="shared" si="394"/>
        <v>0</v>
      </c>
      <c r="AO411" s="557">
        <f t="shared" si="394"/>
        <v>-1.17</v>
      </c>
      <c r="AP411" s="104">
        <f t="shared" si="394"/>
        <v>62175173</v>
      </c>
      <c r="AQ411" s="14">
        <f t="shared" si="394"/>
        <v>46124015</v>
      </c>
      <c r="AR411" s="14">
        <f t="shared" si="394"/>
        <v>0</v>
      </c>
      <c r="AS411" s="14">
        <f t="shared" si="394"/>
        <v>15589917</v>
      </c>
      <c r="AT411" s="14">
        <f t="shared" si="394"/>
        <v>461241</v>
      </c>
      <c r="AU411" s="14">
        <f t="shared" si="394"/>
        <v>0</v>
      </c>
      <c r="AV411" s="557">
        <f t="shared" si="394"/>
        <v>73.127800000000008</v>
      </c>
      <c r="AW411" s="104">
        <f t="shared" si="394"/>
        <v>0</v>
      </c>
      <c r="AX411" s="14">
        <f t="shared" si="394"/>
        <v>0</v>
      </c>
      <c r="AY411" s="14">
        <f t="shared" si="394"/>
        <v>0</v>
      </c>
      <c r="AZ411" s="14">
        <f t="shared" si="394"/>
        <v>0</v>
      </c>
      <c r="BA411" s="14">
        <f t="shared" si="394"/>
        <v>0</v>
      </c>
      <c r="BB411" s="14">
        <f t="shared" si="394"/>
        <v>0</v>
      </c>
      <c r="BC411" s="557">
        <f t="shared" si="394"/>
        <v>0</v>
      </c>
      <c r="BD411"/>
    </row>
    <row r="412" spans="1:56" ht="12.75" x14ac:dyDescent="0.2">
      <c r="A412"/>
      <c r="B412"/>
      <c r="C412"/>
      <c r="D412" s="8"/>
      <c r="E412" s="4"/>
      <c r="F412" s="8"/>
      <c r="G412" s="17"/>
      <c r="H412" s="2">
        <v>3117</v>
      </c>
      <c r="I412" s="341">
        <f t="shared" ref="I412:BC412" si="395">SUMIF($F$12:$F$405,"=3117",I$12:I$405)</f>
        <v>49612996</v>
      </c>
      <c r="J412" s="14">
        <f t="shared" si="395"/>
        <v>36525184</v>
      </c>
      <c r="K412" s="14">
        <f t="shared" si="395"/>
        <v>281800</v>
      </c>
      <c r="L412" s="14">
        <f t="shared" si="395"/>
        <v>12440758</v>
      </c>
      <c r="M412" s="14">
        <f t="shared" si="395"/>
        <v>365254</v>
      </c>
      <c r="N412" s="14">
        <f t="shared" si="395"/>
        <v>0</v>
      </c>
      <c r="O412" s="557">
        <f t="shared" si="395"/>
        <v>58.997999999999998</v>
      </c>
      <c r="P412" s="105">
        <f t="shared" si="395"/>
        <v>-57820</v>
      </c>
      <c r="Q412" s="14">
        <f t="shared" si="395"/>
        <v>0</v>
      </c>
      <c r="R412" s="14">
        <f t="shared" si="395"/>
        <v>333125</v>
      </c>
      <c r="S412" s="14">
        <f t="shared" si="395"/>
        <v>0</v>
      </c>
      <c r="T412" s="14">
        <f t="shared" si="395"/>
        <v>0</v>
      </c>
      <c r="U412" s="14">
        <f t="shared" si="395"/>
        <v>78557</v>
      </c>
      <c r="V412" s="14">
        <f t="shared" si="395"/>
        <v>300638</v>
      </c>
      <c r="W412" s="14">
        <f t="shared" si="395"/>
        <v>654500</v>
      </c>
      <c r="X412" s="14">
        <f t="shared" si="395"/>
        <v>57820</v>
      </c>
      <c r="Y412" s="14">
        <f t="shared" si="395"/>
        <v>0</v>
      </c>
      <c r="Z412" s="14">
        <f t="shared" si="395"/>
        <v>0</v>
      </c>
      <c r="AA412" s="14">
        <f t="shared" si="395"/>
        <v>57820</v>
      </c>
      <c r="AB412" s="14">
        <f t="shared" si="395"/>
        <v>712320</v>
      </c>
      <c r="AC412" s="14">
        <f t="shared" si="395"/>
        <v>240764</v>
      </c>
      <c r="AD412" s="14">
        <f t="shared" si="395"/>
        <v>0</v>
      </c>
      <c r="AE412" s="14">
        <f t="shared" si="395"/>
        <v>240764</v>
      </c>
      <c r="AF412" s="14">
        <f t="shared" si="395"/>
        <v>6546</v>
      </c>
      <c r="AG412" s="14">
        <f t="shared" si="395"/>
        <v>0</v>
      </c>
      <c r="AH412" s="550">
        <f t="shared" si="395"/>
        <v>959630</v>
      </c>
      <c r="AI412" s="556">
        <f t="shared" si="395"/>
        <v>-0.11</v>
      </c>
      <c r="AJ412" s="11">
        <f t="shared" si="395"/>
        <v>0.72999999999999987</v>
      </c>
      <c r="AK412" s="11">
        <f t="shared" si="395"/>
        <v>0</v>
      </c>
      <c r="AL412" s="11">
        <f t="shared" si="395"/>
        <v>0</v>
      </c>
      <c r="AM412" s="11">
        <f t="shared" si="395"/>
        <v>0.19</v>
      </c>
      <c r="AN412" s="11">
        <f t="shared" si="395"/>
        <v>0.47</v>
      </c>
      <c r="AO412" s="557">
        <f t="shared" si="395"/>
        <v>1.2799999999999998</v>
      </c>
      <c r="AP412" s="104">
        <f t="shared" si="395"/>
        <v>50572626</v>
      </c>
      <c r="AQ412" s="14">
        <f t="shared" si="395"/>
        <v>37179684</v>
      </c>
      <c r="AR412" s="14">
        <f t="shared" si="395"/>
        <v>339620</v>
      </c>
      <c r="AS412" s="14">
        <f t="shared" si="395"/>
        <v>12681522</v>
      </c>
      <c r="AT412" s="14">
        <f t="shared" si="395"/>
        <v>371800</v>
      </c>
      <c r="AU412" s="14">
        <f t="shared" si="395"/>
        <v>0</v>
      </c>
      <c r="AV412" s="557">
        <f t="shared" si="395"/>
        <v>60.277999999999992</v>
      </c>
      <c r="AW412" s="104">
        <f t="shared" si="395"/>
        <v>0</v>
      </c>
      <c r="AX412" s="14">
        <f t="shared" si="395"/>
        <v>0</v>
      </c>
      <c r="AY412" s="14">
        <f t="shared" si="395"/>
        <v>0</v>
      </c>
      <c r="AZ412" s="14">
        <f t="shared" si="395"/>
        <v>0</v>
      </c>
      <c r="BA412" s="14">
        <f t="shared" si="395"/>
        <v>0</v>
      </c>
      <c r="BB412" s="14">
        <f t="shared" si="395"/>
        <v>0</v>
      </c>
      <c r="BC412" s="557">
        <f t="shared" si="395"/>
        <v>0</v>
      </c>
      <c r="BD412"/>
    </row>
    <row r="413" spans="1:56" ht="12.75" x14ac:dyDescent="0.2">
      <c r="A413"/>
      <c r="B413"/>
      <c r="C413"/>
      <c r="D413" s="8"/>
      <c r="E413" s="4"/>
      <c r="F413" s="8"/>
      <c r="G413" s="17"/>
      <c r="H413" s="2">
        <v>3122</v>
      </c>
      <c r="I413" s="341">
        <f t="shared" ref="I413:BC413" si="396">SUMIF($F$12:$F$405,"=3122",I$12:I$405)</f>
        <v>0</v>
      </c>
      <c r="J413" s="14">
        <f t="shared" si="396"/>
        <v>0</v>
      </c>
      <c r="K413" s="14">
        <f t="shared" si="396"/>
        <v>0</v>
      </c>
      <c r="L413" s="14">
        <f t="shared" si="396"/>
        <v>0</v>
      </c>
      <c r="M413" s="14">
        <f t="shared" si="396"/>
        <v>0</v>
      </c>
      <c r="N413" s="14">
        <f t="shared" si="396"/>
        <v>0</v>
      </c>
      <c r="O413" s="557">
        <f t="shared" si="396"/>
        <v>0</v>
      </c>
      <c r="P413" s="105">
        <f t="shared" si="396"/>
        <v>0</v>
      </c>
      <c r="Q413" s="14">
        <f t="shared" si="396"/>
        <v>0</v>
      </c>
      <c r="R413" s="14">
        <f t="shared" si="396"/>
        <v>0</v>
      </c>
      <c r="S413" s="14">
        <f t="shared" si="396"/>
        <v>0</v>
      </c>
      <c r="T413" s="14">
        <f t="shared" si="396"/>
        <v>0</v>
      </c>
      <c r="U413" s="14">
        <f t="shared" si="396"/>
        <v>0</v>
      </c>
      <c r="V413" s="14">
        <f t="shared" si="396"/>
        <v>0</v>
      </c>
      <c r="W413" s="14">
        <f t="shared" si="396"/>
        <v>0</v>
      </c>
      <c r="X413" s="14">
        <f t="shared" si="396"/>
        <v>0</v>
      </c>
      <c r="Y413" s="14">
        <f t="shared" si="396"/>
        <v>0</v>
      </c>
      <c r="Z413" s="14">
        <f t="shared" si="396"/>
        <v>0</v>
      </c>
      <c r="AA413" s="14">
        <f t="shared" si="396"/>
        <v>0</v>
      </c>
      <c r="AB413" s="14">
        <f t="shared" si="396"/>
        <v>0</v>
      </c>
      <c r="AC413" s="14">
        <f t="shared" si="396"/>
        <v>0</v>
      </c>
      <c r="AD413" s="14">
        <f t="shared" si="396"/>
        <v>0</v>
      </c>
      <c r="AE413" s="14">
        <f t="shared" si="396"/>
        <v>0</v>
      </c>
      <c r="AF413" s="14">
        <f t="shared" si="396"/>
        <v>0</v>
      </c>
      <c r="AG413" s="14">
        <f t="shared" si="396"/>
        <v>0</v>
      </c>
      <c r="AH413" s="550">
        <f t="shared" si="396"/>
        <v>0</v>
      </c>
      <c r="AI413" s="556">
        <f t="shared" si="396"/>
        <v>0</v>
      </c>
      <c r="AJ413" s="11">
        <f t="shared" si="396"/>
        <v>0</v>
      </c>
      <c r="AK413" s="11">
        <f t="shared" si="396"/>
        <v>0</v>
      </c>
      <c r="AL413" s="11">
        <f t="shared" si="396"/>
        <v>0</v>
      </c>
      <c r="AM413" s="11">
        <f t="shared" si="396"/>
        <v>0</v>
      </c>
      <c r="AN413" s="11">
        <f t="shared" si="396"/>
        <v>0</v>
      </c>
      <c r="AO413" s="557">
        <f t="shared" si="396"/>
        <v>0</v>
      </c>
      <c r="AP413" s="104">
        <f t="shared" si="396"/>
        <v>0</v>
      </c>
      <c r="AQ413" s="14">
        <f t="shared" si="396"/>
        <v>0</v>
      </c>
      <c r="AR413" s="14">
        <f t="shared" si="396"/>
        <v>0</v>
      </c>
      <c r="AS413" s="14">
        <f t="shared" si="396"/>
        <v>0</v>
      </c>
      <c r="AT413" s="14">
        <f t="shared" si="396"/>
        <v>0</v>
      </c>
      <c r="AU413" s="14">
        <f t="shared" si="396"/>
        <v>0</v>
      </c>
      <c r="AV413" s="557">
        <f t="shared" si="396"/>
        <v>0</v>
      </c>
      <c r="AW413" s="104">
        <f t="shared" si="396"/>
        <v>0</v>
      </c>
      <c r="AX413" s="14">
        <f t="shared" si="396"/>
        <v>0</v>
      </c>
      <c r="AY413" s="14">
        <f t="shared" si="396"/>
        <v>0</v>
      </c>
      <c r="AZ413" s="14">
        <f t="shared" si="396"/>
        <v>0</v>
      </c>
      <c r="BA413" s="14">
        <f t="shared" si="396"/>
        <v>0</v>
      </c>
      <c r="BB413" s="14">
        <f t="shared" si="396"/>
        <v>0</v>
      </c>
      <c r="BC413" s="557">
        <f t="shared" si="396"/>
        <v>0</v>
      </c>
      <c r="BD413"/>
    </row>
    <row r="414" spans="1:56" ht="12.75" x14ac:dyDescent="0.2">
      <c r="A414"/>
      <c r="B414"/>
      <c r="C414"/>
      <c r="D414" s="8"/>
      <c r="E414" s="4"/>
      <c r="F414" s="8"/>
      <c r="G414" s="17"/>
      <c r="H414" s="2">
        <v>3124</v>
      </c>
      <c r="I414" s="341">
        <f t="shared" ref="I414:BC414" si="397">SUMIF($F$12:$F$405,"=3124",I$12:I$405)</f>
        <v>0</v>
      </c>
      <c r="J414" s="14">
        <f t="shared" si="397"/>
        <v>0</v>
      </c>
      <c r="K414" s="14">
        <f t="shared" si="397"/>
        <v>0</v>
      </c>
      <c r="L414" s="14">
        <f t="shared" si="397"/>
        <v>0</v>
      </c>
      <c r="M414" s="14">
        <f t="shared" si="397"/>
        <v>0</v>
      </c>
      <c r="N414" s="14">
        <f t="shared" si="397"/>
        <v>0</v>
      </c>
      <c r="O414" s="557">
        <f t="shared" si="397"/>
        <v>0</v>
      </c>
      <c r="P414" s="105">
        <f t="shared" si="397"/>
        <v>0</v>
      </c>
      <c r="Q414" s="14">
        <f t="shared" si="397"/>
        <v>0</v>
      </c>
      <c r="R414" s="14">
        <f t="shared" si="397"/>
        <v>0</v>
      </c>
      <c r="S414" s="14">
        <f t="shared" si="397"/>
        <v>0</v>
      </c>
      <c r="T414" s="14">
        <f t="shared" si="397"/>
        <v>0</v>
      </c>
      <c r="U414" s="14">
        <f t="shared" si="397"/>
        <v>0</v>
      </c>
      <c r="V414" s="14">
        <f t="shared" si="397"/>
        <v>0</v>
      </c>
      <c r="W414" s="14">
        <f t="shared" si="397"/>
        <v>0</v>
      </c>
      <c r="X414" s="14">
        <f t="shared" si="397"/>
        <v>0</v>
      </c>
      <c r="Y414" s="14">
        <f t="shared" si="397"/>
        <v>0</v>
      </c>
      <c r="Z414" s="14">
        <f t="shared" si="397"/>
        <v>0</v>
      </c>
      <c r="AA414" s="14">
        <f t="shared" si="397"/>
        <v>0</v>
      </c>
      <c r="AB414" s="14">
        <f t="shared" si="397"/>
        <v>0</v>
      </c>
      <c r="AC414" s="14">
        <f t="shared" si="397"/>
        <v>0</v>
      </c>
      <c r="AD414" s="14">
        <f t="shared" si="397"/>
        <v>0</v>
      </c>
      <c r="AE414" s="14">
        <f t="shared" si="397"/>
        <v>0</v>
      </c>
      <c r="AF414" s="14">
        <f t="shared" si="397"/>
        <v>0</v>
      </c>
      <c r="AG414" s="14">
        <f t="shared" si="397"/>
        <v>0</v>
      </c>
      <c r="AH414" s="550">
        <f t="shared" si="397"/>
        <v>0</v>
      </c>
      <c r="AI414" s="556">
        <f t="shared" si="397"/>
        <v>0</v>
      </c>
      <c r="AJ414" s="11">
        <f t="shared" si="397"/>
        <v>0</v>
      </c>
      <c r="AK414" s="11">
        <f t="shared" si="397"/>
        <v>0</v>
      </c>
      <c r="AL414" s="11">
        <f t="shared" si="397"/>
        <v>0</v>
      </c>
      <c r="AM414" s="11">
        <f t="shared" si="397"/>
        <v>0</v>
      </c>
      <c r="AN414" s="11">
        <f t="shared" si="397"/>
        <v>0</v>
      </c>
      <c r="AO414" s="557">
        <f t="shared" si="397"/>
        <v>0</v>
      </c>
      <c r="AP414" s="104">
        <f t="shared" si="397"/>
        <v>0</v>
      </c>
      <c r="AQ414" s="14">
        <f t="shared" si="397"/>
        <v>0</v>
      </c>
      <c r="AR414" s="14">
        <f t="shared" si="397"/>
        <v>0</v>
      </c>
      <c r="AS414" s="14">
        <f t="shared" si="397"/>
        <v>0</v>
      </c>
      <c r="AT414" s="14">
        <f t="shared" si="397"/>
        <v>0</v>
      </c>
      <c r="AU414" s="14">
        <f t="shared" si="397"/>
        <v>0</v>
      </c>
      <c r="AV414" s="557">
        <f t="shared" si="397"/>
        <v>0</v>
      </c>
      <c r="AW414" s="104">
        <f t="shared" si="397"/>
        <v>0</v>
      </c>
      <c r="AX414" s="14">
        <f t="shared" si="397"/>
        <v>0</v>
      </c>
      <c r="AY414" s="14">
        <f t="shared" si="397"/>
        <v>0</v>
      </c>
      <c r="AZ414" s="14">
        <f t="shared" si="397"/>
        <v>0</v>
      </c>
      <c r="BA414" s="14">
        <f t="shared" si="397"/>
        <v>0</v>
      </c>
      <c r="BB414" s="14">
        <f t="shared" si="397"/>
        <v>0</v>
      </c>
      <c r="BC414" s="557">
        <f t="shared" si="397"/>
        <v>0</v>
      </c>
      <c r="BD414"/>
    </row>
    <row r="415" spans="1:56" ht="12.75" x14ac:dyDescent="0.2">
      <c r="A415"/>
      <c r="B415"/>
      <c r="C415"/>
      <c r="D415" s="8"/>
      <c r="E415" s="4"/>
      <c r="F415" s="8"/>
      <c r="G415" s="17"/>
      <c r="H415" s="2">
        <v>3141</v>
      </c>
      <c r="I415" s="341">
        <f t="shared" ref="I415:BC415" si="398">SUMIF($F$12:$F$405,"=3141",I$12:I$405)</f>
        <v>0</v>
      </c>
      <c r="J415" s="14">
        <f t="shared" si="398"/>
        <v>0</v>
      </c>
      <c r="K415" s="14">
        <f t="shared" si="398"/>
        <v>0</v>
      </c>
      <c r="L415" s="14">
        <f t="shared" si="398"/>
        <v>0</v>
      </c>
      <c r="M415" s="14">
        <f t="shared" si="398"/>
        <v>0</v>
      </c>
      <c r="N415" s="14">
        <f t="shared" si="398"/>
        <v>0</v>
      </c>
      <c r="O415" s="557">
        <f t="shared" si="398"/>
        <v>0</v>
      </c>
      <c r="P415" s="105">
        <f t="shared" si="398"/>
        <v>0</v>
      </c>
      <c r="Q415" s="14">
        <f t="shared" si="398"/>
        <v>0</v>
      </c>
      <c r="R415" s="14">
        <f t="shared" si="398"/>
        <v>0</v>
      </c>
      <c r="S415" s="14">
        <f t="shared" si="398"/>
        <v>0</v>
      </c>
      <c r="T415" s="14">
        <f t="shared" si="398"/>
        <v>0</v>
      </c>
      <c r="U415" s="14">
        <f t="shared" si="398"/>
        <v>0</v>
      </c>
      <c r="V415" s="14">
        <f t="shared" si="398"/>
        <v>0</v>
      </c>
      <c r="W415" s="14">
        <f t="shared" si="398"/>
        <v>0</v>
      </c>
      <c r="X415" s="14">
        <f t="shared" si="398"/>
        <v>0</v>
      </c>
      <c r="Y415" s="14">
        <f t="shared" si="398"/>
        <v>0</v>
      </c>
      <c r="Z415" s="14">
        <f t="shared" si="398"/>
        <v>0</v>
      </c>
      <c r="AA415" s="14">
        <f t="shared" si="398"/>
        <v>0</v>
      </c>
      <c r="AB415" s="14">
        <f t="shared" si="398"/>
        <v>0</v>
      </c>
      <c r="AC415" s="14">
        <f t="shared" si="398"/>
        <v>0</v>
      </c>
      <c r="AD415" s="14">
        <f t="shared" si="398"/>
        <v>0</v>
      </c>
      <c r="AE415" s="14">
        <f t="shared" si="398"/>
        <v>0</v>
      </c>
      <c r="AF415" s="14">
        <f t="shared" si="398"/>
        <v>0</v>
      </c>
      <c r="AG415" s="14">
        <f t="shared" si="398"/>
        <v>0</v>
      </c>
      <c r="AH415" s="550">
        <f t="shared" si="398"/>
        <v>0</v>
      </c>
      <c r="AI415" s="556">
        <f t="shared" si="398"/>
        <v>0</v>
      </c>
      <c r="AJ415" s="11">
        <f t="shared" si="398"/>
        <v>0</v>
      </c>
      <c r="AK415" s="11">
        <f t="shared" si="398"/>
        <v>0</v>
      </c>
      <c r="AL415" s="11">
        <f t="shared" si="398"/>
        <v>0</v>
      </c>
      <c r="AM415" s="11">
        <f t="shared" si="398"/>
        <v>0</v>
      </c>
      <c r="AN415" s="11">
        <f t="shared" si="398"/>
        <v>0</v>
      </c>
      <c r="AO415" s="557">
        <f t="shared" si="398"/>
        <v>0</v>
      </c>
      <c r="AP415" s="104">
        <f t="shared" si="398"/>
        <v>0</v>
      </c>
      <c r="AQ415" s="14">
        <f t="shared" si="398"/>
        <v>0</v>
      </c>
      <c r="AR415" s="14">
        <f t="shared" si="398"/>
        <v>0</v>
      </c>
      <c r="AS415" s="14">
        <f t="shared" si="398"/>
        <v>0</v>
      </c>
      <c r="AT415" s="14">
        <f t="shared" si="398"/>
        <v>0</v>
      </c>
      <c r="AU415" s="14">
        <f t="shared" si="398"/>
        <v>0</v>
      </c>
      <c r="AV415" s="557">
        <f t="shared" si="398"/>
        <v>0</v>
      </c>
      <c r="AW415" s="104">
        <f t="shared" si="398"/>
        <v>0</v>
      </c>
      <c r="AX415" s="14">
        <f t="shared" si="398"/>
        <v>0</v>
      </c>
      <c r="AY415" s="14">
        <f t="shared" si="398"/>
        <v>0</v>
      </c>
      <c r="AZ415" s="14">
        <f t="shared" si="398"/>
        <v>0</v>
      </c>
      <c r="BA415" s="14">
        <f t="shared" si="398"/>
        <v>0</v>
      </c>
      <c r="BB415" s="14">
        <f t="shared" si="398"/>
        <v>0</v>
      </c>
      <c r="BC415" s="557">
        <f t="shared" si="398"/>
        <v>0</v>
      </c>
      <c r="BD415"/>
    </row>
    <row r="416" spans="1:56" ht="12.75" x14ac:dyDescent="0.2">
      <c r="A416"/>
      <c r="B416"/>
      <c r="C416"/>
      <c r="D416" s="8"/>
      <c r="E416" s="4"/>
      <c r="F416" s="8"/>
      <c r="G416" s="17"/>
      <c r="H416" s="2">
        <v>3143</v>
      </c>
      <c r="I416" s="341">
        <f t="shared" ref="I416:BC416" si="399">SUMIF($F$12:$F$405,"=3143",I$12:I$405)</f>
        <v>122560611</v>
      </c>
      <c r="J416" s="14">
        <f t="shared" si="399"/>
        <v>90668216</v>
      </c>
      <c r="K416" s="14">
        <f t="shared" si="399"/>
        <v>254000</v>
      </c>
      <c r="L416" s="14">
        <f t="shared" si="399"/>
        <v>30731712</v>
      </c>
      <c r="M416" s="14">
        <f t="shared" si="399"/>
        <v>906683</v>
      </c>
      <c r="N416" s="14">
        <f t="shared" si="399"/>
        <v>0</v>
      </c>
      <c r="O416" s="557">
        <f t="shared" si="399"/>
        <v>170.70800000000003</v>
      </c>
      <c r="P416" s="105">
        <f t="shared" si="399"/>
        <v>61000</v>
      </c>
      <c r="Q416" s="14">
        <f t="shared" si="399"/>
        <v>0</v>
      </c>
      <c r="R416" s="14">
        <f t="shared" si="399"/>
        <v>0</v>
      </c>
      <c r="S416" s="14">
        <f t="shared" si="399"/>
        <v>0</v>
      </c>
      <c r="T416" s="14">
        <f t="shared" si="399"/>
        <v>0</v>
      </c>
      <c r="U416" s="14">
        <f t="shared" si="399"/>
        <v>0</v>
      </c>
      <c r="V416" s="14">
        <f t="shared" si="399"/>
        <v>191442</v>
      </c>
      <c r="W416" s="14">
        <f t="shared" si="399"/>
        <v>252442</v>
      </c>
      <c r="X416" s="14">
        <f t="shared" si="399"/>
        <v>-61000</v>
      </c>
      <c r="Y416" s="14">
        <f t="shared" si="399"/>
        <v>0</v>
      </c>
      <c r="Z416" s="14">
        <f t="shared" si="399"/>
        <v>0</v>
      </c>
      <c r="AA416" s="14">
        <f t="shared" si="399"/>
        <v>-61000</v>
      </c>
      <c r="AB416" s="14">
        <f t="shared" si="399"/>
        <v>191442</v>
      </c>
      <c r="AC416" s="14">
        <f t="shared" si="399"/>
        <v>64707</v>
      </c>
      <c r="AD416" s="14">
        <f t="shared" si="399"/>
        <v>0</v>
      </c>
      <c r="AE416" s="14">
        <f t="shared" si="399"/>
        <v>64707</v>
      </c>
      <c r="AF416" s="14">
        <f t="shared" si="399"/>
        <v>2524</v>
      </c>
      <c r="AG416" s="14">
        <f t="shared" si="399"/>
        <v>0</v>
      </c>
      <c r="AH416" s="550">
        <f t="shared" si="399"/>
        <v>258673</v>
      </c>
      <c r="AI416" s="556">
        <f t="shared" si="399"/>
        <v>9.999999999999995E-3</v>
      </c>
      <c r="AJ416" s="11">
        <f t="shared" si="399"/>
        <v>0</v>
      </c>
      <c r="AK416" s="11">
        <f t="shared" si="399"/>
        <v>0</v>
      </c>
      <c r="AL416" s="11">
        <f t="shared" si="399"/>
        <v>0</v>
      </c>
      <c r="AM416" s="11">
        <f t="shared" si="399"/>
        <v>0</v>
      </c>
      <c r="AN416" s="11">
        <f t="shared" si="399"/>
        <v>0.38</v>
      </c>
      <c r="AO416" s="557">
        <f t="shared" si="399"/>
        <v>0.38999999999999996</v>
      </c>
      <c r="AP416" s="104">
        <f t="shared" si="399"/>
        <v>122819284</v>
      </c>
      <c r="AQ416" s="14">
        <f t="shared" si="399"/>
        <v>90920658</v>
      </c>
      <c r="AR416" s="14">
        <f t="shared" si="399"/>
        <v>193000</v>
      </c>
      <c r="AS416" s="14">
        <f t="shared" si="399"/>
        <v>30796419</v>
      </c>
      <c r="AT416" s="14">
        <f t="shared" si="399"/>
        <v>909207</v>
      </c>
      <c r="AU416" s="14">
        <f t="shared" si="399"/>
        <v>0</v>
      </c>
      <c r="AV416" s="557">
        <f t="shared" si="399"/>
        <v>171.09800000000001</v>
      </c>
      <c r="AW416" s="104">
        <f t="shared" si="399"/>
        <v>0</v>
      </c>
      <c r="AX416" s="14">
        <f t="shared" si="399"/>
        <v>0</v>
      </c>
      <c r="AY416" s="14">
        <f t="shared" si="399"/>
        <v>0</v>
      </c>
      <c r="AZ416" s="14">
        <f t="shared" si="399"/>
        <v>0</v>
      </c>
      <c r="BA416" s="14">
        <f t="shared" si="399"/>
        <v>0</v>
      </c>
      <c r="BB416" s="14">
        <f t="shared" si="399"/>
        <v>0</v>
      </c>
      <c r="BC416" s="557">
        <f t="shared" si="399"/>
        <v>0</v>
      </c>
      <c r="BD416"/>
    </row>
    <row r="417" spans="1:56" ht="12.75" x14ac:dyDescent="0.2">
      <c r="A417"/>
      <c r="B417"/>
      <c r="C417"/>
      <c r="D417" s="8"/>
      <c r="E417" s="4"/>
      <c r="F417" s="8"/>
      <c r="G417" s="17"/>
      <c r="H417" s="2">
        <v>3231</v>
      </c>
      <c r="I417" s="341">
        <f t="shared" ref="I417:BC417" si="400">SUMIF($F$12:$F$405,"=3231",I$12:I$405)</f>
        <v>92932340</v>
      </c>
      <c r="J417" s="14">
        <f t="shared" si="400"/>
        <v>68821796</v>
      </c>
      <c r="K417" s="14">
        <f t="shared" si="400"/>
        <v>120000</v>
      </c>
      <c r="L417" s="14">
        <f t="shared" si="400"/>
        <v>23302327</v>
      </c>
      <c r="M417" s="14">
        <f t="shared" si="400"/>
        <v>688217</v>
      </c>
      <c r="N417" s="14">
        <f t="shared" si="400"/>
        <v>0</v>
      </c>
      <c r="O417" s="557">
        <f t="shared" si="400"/>
        <v>103.21689999999998</v>
      </c>
      <c r="P417" s="105">
        <f t="shared" si="400"/>
        <v>-10000</v>
      </c>
      <c r="Q417" s="14">
        <f t="shared" si="400"/>
        <v>0</v>
      </c>
      <c r="R417" s="14">
        <f t="shared" si="400"/>
        <v>0</v>
      </c>
      <c r="S417" s="14">
        <f t="shared" si="400"/>
        <v>0</v>
      </c>
      <c r="T417" s="14">
        <f t="shared" si="400"/>
        <v>0</v>
      </c>
      <c r="U417" s="14">
        <f t="shared" si="400"/>
        <v>0</v>
      </c>
      <c r="V417" s="14">
        <f t="shared" si="400"/>
        <v>0</v>
      </c>
      <c r="W417" s="14">
        <f t="shared" si="400"/>
        <v>-10000</v>
      </c>
      <c r="X417" s="14">
        <f t="shared" si="400"/>
        <v>10000</v>
      </c>
      <c r="Y417" s="14">
        <f t="shared" si="400"/>
        <v>0</v>
      </c>
      <c r="Z417" s="14">
        <f t="shared" si="400"/>
        <v>0</v>
      </c>
      <c r="AA417" s="14">
        <f t="shared" si="400"/>
        <v>10000</v>
      </c>
      <c r="AB417" s="14">
        <f t="shared" si="400"/>
        <v>0</v>
      </c>
      <c r="AC417" s="14">
        <f t="shared" si="400"/>
        <v>0</v>
      </c>
      <c r="AD417" s="14">
        <f t="shared" si="400"/>
        <v>0</v>
      </c>
      <c r="AE417" s="14">
        <f t="shared" si="400"/>
        <v>0</v>
      </c>
      <c r="AF417" s="14">
        <f t="shared" si="400"/>
        <v>-100</v>
      </c>
      <c r="AG417" s="14">
        <f t="shared" si="400"/>
        <v>0</v>
      </c>
      <c r="AH417" s="550">
        <f t="shared" si="400"/>
        <v>-100</v>
      </c>
      <c r="AI417" s="556">
        <f t="shared" si="400"/>
        <v>-0.01</v>
      </c>
      <c r="AJ417" s="11">
        <f t="shared" si="400"/>
        <v>0</v>
      </c>
      <c r="AK417" s="11">
        <f t="shared" si="400"/>
        <v>0</v>
      </c>
      <c r="AL417" s="11">
        <f t="shared" si="400"/>
        <v>0</v>
      </c>
      <c r="AM417" s="11">
        <f t="shared" si="400"/>
        <v>0</v>
      </c>
      <c r="AN417" s="11">
        <f t="shared" si="400"/>
        <v>0</v>
      </c>
      <c r="AO417" s="557">
        <f t="shared" si="400"/>
        <v>-0.01</v>
      </c>
      <c r="AP417" s="104">
        <f t="shared" si="400"/>
        <v>92932240</v>
      </c>
      <c r="AQ417" s="14">
        <f t="shared" si="400"/>
        <v>68811796</v>
      </c>
      <c r="AR417" s="14">
        <f t="shared" si="400"/>
        <v>130000</v>
      </c>
      <c r="AS417" s="14">
        <f t="shared" si="400"/>
        <v>23302327</v>
      </c>
      <c r="AT417" s="14">
        <f t="shared" si="400"/>
        <v>688117</v>
      </c>
      <c r="AU417" s="14">
        <f t="shared" si="400"/>
        <v>0</v>
      </c>
      <c r="AV417" s="557">
        <f t="shared" si="400"/>
        <v>103.20689999999998</v>
      </c>
      <c r="AW417" s="104">
        <f t="shared" si="400"/>
        <v>0</v>
      </c>
      <c r="AX417" s="14">
        <f t="shared" si="400"/>
        <v>0</v>
      </c>
      <c r="AY417" s="14">
        <f t="shared" si="400"/>
        <v>0</v>
      </c>
      <c r="AZ417" s="14">
        <f t="shared" si="400"/>
        <v>0</v>
      </c>
      <c r="BA417" s="14">
        <f t="shared" si="400"/>
        <v>0</v>
      </c>
      <c r="BB417" s="14">
        <f t="shared" si="400"/>
        <v>0</v>
      </c>
      <c r="BC417" s="557">
        <f t="shared" si="400"/>
        <v>0</v>
      </c>
      <c r="BD417"/>
    </row>
    <row r="418" spans="1:56" ht="13.5" thickBot="1" x14ac:dyDescent="0.25">
      <c r="A418"/>
      <c r="B418"/>
      <c r="C418"/>
      <c r="D418" s="8"/>
      <c r="E418" s="4"/>
      <c r="F418" s="8"/>
      <c r="G418" s="17"/>
      <c r="H418" s="88">
        <v>3233</v>
      </c>
      <c r="I418" s="635">
        <f t="shared" ref="I418:BC418" si="401">SUMIF($F$12:$F$405,"=3233",I$12:I$405)</f>
        <v>10175741</v>
      </c>
      <c r="J418" s="108">
        <f t="shared" si="401"/>
        <v>6754704</v>
      </c>
      <c r="K418" s="108">
        <f t="shared" si="401"/>
        <v>800000</v>
      </c>
      <c r="L418" s="108">
        <f t="shared" si="401"/>
        <v>2553490</v>
      </c>
      <c r="M418" s="108">
        <f t="shared" si="401"/>
        <v>67547</v>
      </c>
      <c r="N418" s="108">
        <f t="shared" si="401"/>
        <v>0</v>
      </c>
      <c r="O418" s="559">
        <f t="shared" si="401"/>
        <v>11.41</v>
      </c>
      <c r="P418" s="110">
        <f t="shared" si="401"/>
        <v>270000</v>
      </c>
      <c r="Q418" s="108">
        <f t="shared" si="401"/>
        <v>0</v>
      </c>
      <c r="R418" s="108">
        <f t="shared" si="401"/>
        <v>0</v>
      </c>
      <c r="S418" s="108">
        <f t="shared" si="401"/>
        <v>0</v>
      </c>
      <c r="T418" s="108">
        <f t="shared" si="401"/>
        <v>0</v>
      </c>
      <c r="U418" s="108">
        <f t="shared" si="401"/>
        <v>0</v>
      </c>
      <c r="V418" s="108">
        <f t="shared" si="401"/>
        <v>0</v>
      </c>
      <c r="W418" s="108">
        <f t="shared" si="401"/>
        <v>270000</v>
      </c>
      <c r="X418" s="108">
        <f t="shared" si="401"/>
        <v>-270000</v>
      </c>
      <c r="Y418" s="108">
        <f t="shared" si="401"/>
        <v>0</v>
      </c>
      <c r="Z418" s="108">
        <f t="shared" si="401"/>
        <v>0</v>
      </c>
      <c r="AA418" s="108">
        <f t="shared" si="401"/>
        <v>-270000</v>
      </c>
      <c r="AB418" s="108">
        <f t="shared" si="401"/>
        <v>0</v>
      </c>
      <c r="AC418" s="108">
        <f t="shared" si="401"/>
        <v>0</v>
      </c>
      <c r="AD418" s="108">
        <f t="shared" si="401"/>
        <v>0</v>
      </c>
      <c r="AE418" s="108">
        <f t="shared" si="401"/>
        <v>0</v>
      </c>
      <c r="AF418" s="108">
        <f t="shared" si="401"/>
        <v>2700</v>
      </c>
      <c r="AG418" s="108">
        <f t="shared" si="401"/>
        <v>0</v>
      </c>
      <c r="AH418" s="551">
        <f t="shared" si="401"/>
        <v>2700</v>
      </c>
      <c r="AI418" s="558">
        <f t="shared" si="401"/>
        <v>0.45999999999999996</v>
      </c>
      <c r="AJ418" s="109">
        <f t="shared" si="401"/>
        <v>0</v>
      </c>
      <c r="AK418" s="109">
        <f t="shared" si="401"/>
        <v>0</v>
      </c>
      <c r="AL418" s="109">
        <f t="shared" si="401"/>
        <v>0</v>
      </c>
      <c r="AM418" s="109">
        <f t="shared" si="401"/>
        <v>0</v>
      </c>
      <c r="AN418" s="109">
        <f t="shared" si="401"/>
        <v>0</v>
      </c>
      <c r="AO418" s="559">
        <f t="shared" si="401"/>
        <v>0.45999999999999996</v>
      </c>
      <c r="AP418" s="107">
        <f t="shared" si="401"/>
        <v>10178441</v>
      </c>
      <c r="AQ418" s="108">
        <f t="shared" si="401"/>
        <v>7024704</v>
      </c>
      <c r="AR418" s="108">
        <f t="shared" si="401"/>
        <v>530000</v>
      </c>
      <c r="AS418" s="108">
        <f t="shared" si="401"/>
        <v>2553490</v>
      </c>
      <c r="AT418" s="108">
        <f t="shared" si="401"/>
        <v>70247</v>
      </c>
      <c r="AU418" s="108">
        <f t="shared" si="401"/>
        <v>0</v>
      </c>
      <c r="AV418" s="559">
        <f t="shared" si="401"/>
        <v>11.87</v>
      </c>
      <c r="AW418" s="107">
        <f t="shared" si="401"/>
        <v>0</v>
      </c>
      <c r="AX418" s="108">
        <f t="shared" si="401"/>
        <v>0</v>
      </c>
      <c r="AY418" s="108">
        <f t="shared" si="401"/>
        <v>0</v>
      </c>
      <c r="AZ418" s="108">
        <f t="shared" si="401"/>
        <v>0</v>
      </c>
      <c r="BA418" s="108">
        <f t="shared" si="401"/>
        <v>0</v>
      </c>
      <c r="BB418" s="108">
        <f t="shared" si="401"/>
        <v>0</v>
      </c>
      <c r="BC418" s="559">
        <f t="shared" si="401"/>
        <v>0</v>
      </c>
      <c r="BD418"/>
    </row>
    <row r="419" spans="1:56" x14ac:dyDescent="0.2">
      <c r="BC419" s="416"/>
    </row>
    <row r="430" spans="1:56" x14ac:dyDescent="0.2">
      <c r="E430" s="419"/>
      <c r="F430" s="419"/>
      <c r="G430" s="419"/>
      <c r="H430" s="419"/>
      <c r="J430" s="419"/>
      <c r="K430" s="419"/>
      <c r="L430" s="419"/>
      <c r="M430" s="419"/>
      <c r="N430" s="419"/>
      <c r="O430" s="581"/>
      <c r="P430" s="419"/>
      <c r="Q430" s="419"/>
    </row>
    <row r="431" spans="1:56" x14ac:dyDescent="0.2">
      <c r="E431" s="419"/>
      <c r="F431" s="419"/>
      <c r="G431" s="419"/>
      <c r="H431" s="419"/>
      <c r="J431" s="419"/>
      <c r="K431" s="419"/>
      <c r="L431" s="419"/>
      <c r="M431" s="419"/>
      <c r="N431" s="419"/>
      <c r="O431" s="581"/>
      <c r="P431" s="419"/>
      <c r="Q431" s="419"/>
    </row>
    <row r="432" spans="1:56" x14ac:dyDescent="0.2">
      <c r="E432" s="419"/>
      <c r="F432" s="419"/>
      <c r="G432" s="419"/>
      <c r="H432" s="419"/>
      <c r="J432" s="419"/>
      <c r="K432" s="419"/>
      <c r="L432" s="419"/>
      <c r="M432" s="419"/>
      <c r="N432" s="419"/>
      <c r="O432" s="581"/>
      <c r="P432" s="419"/>
      <c r="Q432" s="419"/>
    </row>
    <row r="433" spans="5:19" x14ac:dyDescent="0.2">
      <c r="E433" s="419"/>
      <c r="F433" s="419"/>
      <c r="G433" s="419"/>
      <c r="H433" s="419"/>
      <c r="J433" s="419"/>
      <c r="K433" s="419"/>
      <c r="L433" s="419"/>
      <c r="M433" s="419"/>
      <c r="N433" s="419"/>
      <c r="O433" s="581"/>
      <c r="P433" s="419"/>
      <c r="Q433" s="419"/>
    </row>
    <row r="434" spans="5:19" x14ac:dyDescent="0.2">
      <c r="E434" s="419"/>
      <c r="F434" s="419"/>
      <c r="G434" s="419"/>
      <c r="H434" s="419"/>
      <c r="J434" s="419"/>
      <c r="K434" s="419"/>
      <c r="L434" s="419"/>
      <c r="M434" s="419"/>
      <c r="N434" s="419"/>
      <c r="O434" s="581"/>
      <c r="P434" s="419"/>
      <c r="Q434" s="419"/>
    </row>
    <row r="435" spans="5:19" x14ac:dyDescent="0.2">
      <c r="E435" s="419"/>
      <c r="F435" s="419"/>
      <c r="G435" s="419"/>
      <c r="H435" s="419"/>
      <c r="J435" s="419"/>
      <c r="K435" s="419"/>
      <c r="L435" s="419"/>
      <c r="M435" s="419"/>
      <c r="N435" s="419"/>
      <c r="O435" s="581"/>
      <c r="P435" s="419"/>
      <c r="Q435" s="419"/>
    </row>
    <row r="436" spans="5:19" x14ac:dyDescent="0.2">
      <c r="E436" s="419"/>
      <c r="F436" s="419"/>
      <c r="G436" s="419"/>
      <c r="H436" s="419"/>
      <c r="J436" s="419"/>
      <c r="K436" s="419"/>
      <c r="L436" s="419"/>
      <c r="M436" s="419"/>
      <c r="N436" s="419"/>
      <c r="O436" s="581"/>
      <c r="P436" s="419"/>
      <c r="Q436" s="419"/>
    </row>
    <row r="437" spans="5:19" x14ac:dyDescent="0.2">
      <c r="E437" s="419"/>
      <c r="F437" s="419"/>
      <c r="G437" s="419"/>
      <c r="H437" s="419"/>
      <c r="J437" s="419"/>
      <c r="K437" s="419"/>
      <c r="L437" s="419"/>
      <c r="M437" s="419"/>
      <c r="N437" s="419"/>
      <c r="O437" s="581"/>
      <c r="P437" s="419"/>
      <c r="Q437" s="419"/>
    </row>
    <row r="438" spans="5:19" x14ac:dyDescent="0.2">
      <c r="E438" s="419"/>
      <c r="F438" s="419"/>
      <c r="G438" s="419"/>
      <c r="H438" s="419"/>
      <c r="J438" s="419"/>
      <c r="K438" s="419"/>
      <c r="L438" s="419"/>
      <c r="M438" s="419"/>
      <c r="N438" s="419"/>
      <c r="O438" s="581"/>
      <c r="P438" s="419"/>
      <c r="Q438" s="419"/>
    </row>
    <row r="439" spans="5:19" x14ac:dyDescent="0.2">
      <c r="E439" s="419"/>
      <c r="F439" s="419"/>
      <c r="G439" s="419"/>
      <c r="H439" s="419"/>
      <c r="J439" s="419"/>
      <c r="K439" s="419"/>
      <c r="L439" s="419"/>
      <c r="M439" s="419"/>
      <c r="N439" s="419"/>
      <c r="O439" s="581"/>
      <c r="P439" s="419"/>
      <c r="Q439" s="419"/>
    </row>
    <row r="440" spans="5:19" x14ac:dyDescent="0.2">
      <c r="E440" s="419"/>
      <c r="F440" s="419"/>
      <c r="G440" s="419"/>
      <c r="H440" s="419"/>
      <c r="J440" s="419"/>
      <c r="K440" s="419"/>
      <c r="L440" s="419"/>
      <c r="M440" s="419"/>
      <c r="N440" s="419"/>
      <c r="O440" s="581"/>
      <c r="P440" s="419"/>
      <c r="Q440" s="419"/>
    </row>
    <row r="441" spans="5:19" x14ac:dyDescent="0.2">
      <c r="E441" s="419"/>
      <c r="F441" s="419"/>
      <c r="G441" s="419"/>
      <c r="H441" s="419"/>
      <c r="J441" s="419"/>
      <c r="K441" s="419"/>
      <c r="L441" s="419"/>
      <c r="M441" s="419"/>
      <c r="N441" s="419"/>
      <c r="O441" s="581"/>
      <c r="P441" s="419"/>
      <c r="Q441" s="419"/>
    </row>
    <row r="442" spans="5:19" x14ac:dyDescent="0.2">
      <c r="E442" s="419"/>
      <c r="F442" s="419"/>
      <c r="G442" s="419"/>
      <c r="H442" s="419"/>
      <c r="J442" s="419"/>
      <c r="K442" s="419"/>
      <c r="L442" s="419"/>
      <c r="M442" s="419"/>
      <c r="N442" s="419"/>
      <c r="O442" s="581"/>
      <c r="P442" s="419"/>
      <c r="Q442" s="419"/>
    </row>
    <row r="443" spans="5:19" x14ac:dyDescent="0.2">
      <c r="E443" s="419"/>
      <c r="F443" s="419"/>
      <c r="G443" s="419"/>
      <c r="H443" s="419"/>
      <c r="J443" s="419"/>
      <c r="K443" s="419"/>
      <c r="L443" s="419"/>
      <c r="M443" s="419"/>
      <c r="N443" s="419"/>
      <c r="O443" s="581"/>
      <c r="P443" s="419"/>
      <c r="Q443" s="419"/>
    </row>
    <row r="444" spans="5:19" x14ac:dyDescent="0.2">
      <c r="E444" s="419"/>
      <c r="F444" s="419"/>
      <c r="G444" s="419"/>
      <c r="H444" s="419"/>
      <c r="J444" s="419"/>
      <c r="K444" s="419"/>
      <c r="L444" s="419"/>
      <c r="M444" s="419"/>
      <c r="N444" s="419"/>
      <c r="O444" s="581"/>
      <c r="P444" s="419"/>
      <c r="Q444" s="419"/>
    </row>
    <row r="445" spans="5:19" x14ac:dyDescent="0.2">
      <c r="E445" s="419"/>
      <c r="F445" s="419"/>
      <c r="G445" s="419"/>
      <c r="H445" s="419"/>
      <c r="J445" s="419"/>
      <c r="K445" s="419"/>
      <c r="L445" s="419"/>
      <c r="M445" s="419"/>
      <c r="N445" s="419"/>
      <c r="O445" s="581"/>
      <c r="P445" s="419"/>
      <c r="Q445" s="419"/>
    </row>
    <row r="447" spans="5:19" x14ac:dyDescent="0.2">
      <c r="E447" s="419"/>
      <c r="F447" s="419"/>
      <c r="G447" s="419"/>
      <c r="H447" s="419"/>
      <c r="J447" s="419"/>
      <c r="K447" s="419"/>
      <c r="L447" s="419"/>
      <c r="M447" s="419"/>
      <c r="N447" s="419"/>
      <c r="O447" s="581"/>
      <c r="P447" s="419"/>
      <c r="Q447" s="419"/>
      <c r="R447" s="419"/>
      <c r="S447" s="419"/>
    </row>
    <row r="448" spans="5:19" x14ac:dyDescent="0.2">
      <c r="E448" s="419"/>
      <c r="F448" s="419"/>
      <c r="G448" s="419"/>
      <c r="H448" s="419"/>
      <c r="J448" s="419"/>
      <c r="K448" s="419"/>
      <c r="L448" s="419"/>
      <c r="M448" s="419"/>
      <c r="N448" s="419"/>
      <c r="O448" s="581"/>
      <c r="P448" s="419"/>
      <c r="Q448" s="419"/>
      <c r="R448" s="419"/>
      <c r="S448" s="419"/>
    </row>
    <row r="449" spans="5:19" x14ac:dyDescent="0.2">
      <c r="E449" s="419"/>
      <c r="F449" s="419"/>
      <c r="G449" s="419"/>
      <c r="H449" s="419"/>
      <c r="J449" s="419"/>
      <c r="K449" s="419"/>
      <c r="L449" s="419"/>
      <c r="M449" s="419"/>
      <c r="N449" s="419"/>
      <c r="O449" s="581"/>
      <c r="P449" s="419"/>
      <c r="Q449" s="419"/>
      <c r="R449" s="419"/>
      <c r="S449" s="419"/>
    </row>
    <row r="450" spans="5:19" x14ac:dyDescent="0.2">
      <c r="E450" s="419"/>
      <c r="F450" s="419"/>
      <c r="G450" s="419"/>
      <c r="H450" s="419"/>
      <c r="J450" s="419"/>
      <c r="K450" s="419"/>
      <c r="L450" s="419"/>
      <c r="M450" s="419"/>
      <c r="N450" s="419"/>
      <c r="O450" s="581"/>
      <c r="P450" s="419"/>
      <c r="Q450" s="419"/>
      <c r="R450" s="419"/>
      <c r="S450" s="419"/>
    </row>
    <row r="451" spans="5:19" x14ac:dyDescent="0.2">
      <c r="E451" s="419"/>
      <c r="F451" s="419"/>
      <c r="G451" s="419"/>
      <c r="H451" s="419"/>
      <c r="J451" s="419"/>
      <c r="K451" s="419"/>
      <c r="L451" s="419"/>
      <c r="M451" s="419"/>
      <c r="N451" s="419"/>
      <c r="O451" s="581"/>
      <c r="P451" s="419"/>
      <c r="Q451" s="419"/>
      <c r="R451" s="419"/>
      <c r="S451" s="419"/>
    </row>
    <row r="452" spans="5:19" x14ac:dyDescent="0.2">
      <c r="E452" s="419"/>
      <c r="F452" s="419"/>
      <c r="G452" s="419"/>
      <c r="H452" s="419"/>
      <c r="J452" s="419"/>
      <c r="K452" s="419"/>
      <c r="L452" s="419"/>
      <c r="M452" s="419"/>
      <c r="N452" s="419"/>
      <c r="O452" s="581"/>
      <c r="P452" s="419"/>
      <c r="Q452" s="419"/>
      <c r="R452" s="419"/>
      <c r="S452" s="419"/>
    </row>
    <row r="453" spans="5:19" x14ac:dyDescent="0.2">
      <c r="E453" s="419"/>
      <c r="F453" s="419"/>
      <c r="G453" s="419"/>
      <c r="H453" s="419"/>
      <c r="J453" s="419"/>
      <c r="K453" s="419"/>
      <c r="L453" s="419"/>
      <c r="M453" s="419"/>
      <c r="N453" s="419"/>
      <c r="O453" s="581"/>
      <c r="P453" s="419"/>
      <c r="Q453" s="419"/>
      <c r="R453" s="419"/>
      <c r="S453" s="419"/>
    </row>
    <row r="454" spans="5:19" x14ac:dyDescent="0.2">
      <c r="E454" s="419"/>
      <c r="F454" s="419"/>
      <c r="G454" s="419"/>
      <c r="H454" s="419"/>
      <c r="J454" s="419"/>
      <c r="K454" s="419"/>
      <c r="L454" s="419"/>
      <c r="M454" s="419"/>
      <c r="N454" s="419"/>
      <c r="O454" s="581"/>
      <c r="P454" s="419"/>
      <c r="Q454" s="419"/>
      <c r="R454" s="419"/>
      <c r="S454" s="419"/>
    </row>
    <row r="455" spans="5:19" x14ac:dyDescent="0.2">
      <c r="E455" s="419"/>
      <c r="F455" s="419"/>
      <c r="G455" s="419"/>
      <c r="H455" s="419"/>
      <c r="J455" s="419"/>
      <c r="K455" s="419"/>
      <c r="L455" s="419"/>
      <c r="M455" s="419"/>
      <c r="N455" s="419"/>
      <c r="O455" s="581"/>
      <c r="P455" s="419"/>
      <c r="Q455" s="419"/>
      <c r="R455" s="419"/>
      <c r="S455" s="419"/>
    </row>
    <row r="456" spans="5:19" x14ac:dyDescent="0.2">
      <c r="E456" s="419"/>
      <c r="F456" s="419"/>
      <c r="G456" s="419"/>
      <c r="H456" s="419"/>
      <c r="J456" s="419"/>
      <c r="K456" s="419"/>
      <c r="L456" s="419"/>
      <c r="M456" s="419"/>
      <c r="N456" s="419"/>
      <c r="O456" s="581"/>
      <c r="P456" s="419"/>
      <c r="Q456" s="419"/>
      <c r="R456" s="419"/>
      <c r="S456" s="419"/>
    </row>
    <row r="457" spans="5:19" x14ac:dyDescent="0.2">
      <c r="E457" s="419"/>
      <c r="F457" s="419"/>
      <c r="G457" s="419"/>
      <c r="H457" s="419"/>
      <c r="J457" s="419"/>
      <c r="K457" s="419"/>
      <c r="L457" s="419"/>
      <c r="M457" s="419"/>
      <c r="N457" s="419"/>
      <c r="O457" s="581"/>
      <c r="P457" s="419"/>
      <c r="Q457" s="419"/>
      <c r="R457" s="419"/>
      <c r="S457" s="419"/>
    </row>
    <row r="458" spans="5:19" x14ac:dyDescent="0.2">
      <c r="E458" s="419"/>
      <c r="F458" s="419"/>
      <c r="G458" s="419"/>
      <c r="H458" s="419"/>
      <c r="J458" s="419"/>
      <c r="K458" s="419"/>
      <c r="L458" s="419"/>
      <c r="M458" s="419"/>
      <c r="N458" s="419"/>
      <c r="O458" s="581"/>
      <c r="P458" s="419"/>
      <c r="Q458" s="419"/>
      <c r="R458" s="419"/>
      <c r="S458" s="419"/>
    </row>
    <row r="459" spans="5:19" x14ac:dyDescent="0.2">
      <c r="E459" s="419"/>
      <c r="F459" s="419"/>
      <c r="G459" s="419"/>
      <c r="H459" s="419"/>
      <c r="J459" s="419"/>
      <c r="K459" s="419"/>
      <c r="L459" s="419"/>
      <c r="M459" s="419"/>
      <c r="N459" s="419"/>
      <c r="O459" s="581"/>
      <c r="P459" s="419"/>
      <c r="Q459" s="419"/>
      <c r="R459" s="419"/>
      <c r="S459" s="419"/>
    </row>
    <row r="460" spans="5:19" x14ac:dyDescent="0.2">
      <c r="E460" s="419"/>
      <c r="F460" s="419"/>
      <c r="G460" s="419"/>
      <c r="H460" s="419"/>
      <c r="J460" s="419"/>
      <c r="K460" s="419"/>
      <c r="L460" s="419"/>
      <c r="M460" s="419"/>
      <c r="N460" s="419"/>
      <c r="O460" s="581"/>
      <c r="P460" s="419"/>
      <c r="Q460" s="419"/>
      <c r="R460" s="419"/>
      <c r="S460" s="419"/>
    </row>
    <row r="461" spans="5:19" x14ac:dyDescent="0.2">
      <c r="E461" s="419"/>
      <c r="F461" s="419"/>
      <c r="G461" s="419"/>
      <c r="H461" s="419"/>
      <c r="J461" s="419"/>
      <c r="K461" s="419"/>
      <c r="L461" s="419"/>
      <c r="M461" s="419"/>
      <c r="N461" s="419"/>
      <c r="O461" s="581"/>
      <c r="P461" s="419"/>
      <c r="Q461" s="419"/>
      <c r="R461" s="419"/>
      <c r="S461" s="419"/>
    </row>
    <row r="462" spans="5:19" x14ac:dyDescent="0.2">
      <c r="E462" s="419"/>
      <c r="F462" s="419"/>
      <c r="G462" s="419"/>
      <c r="H462" s="419"/>
      <c r="J462" s="419"/>
      <c r="K462" s="419"/>
      <c r="L462" s="419"/>
      <c r="M462" s="419"/>
      <c r="N462" s="419"/>
      <c r="O462" s="581"/>
      <c r="P462" s="419"/>
      <c r="Q462" s="419"/>
      <c r="R462" s="419"/>
      <c r="S462" s="419"/>
    </row>
    <row r="463" spans="5:19" x14ac:dyDescent="0.2">
      <c r="E463" s="419"/>
      <c r="F463" s="419"/>
      <c r="G463" s="419"/>
      <c r="H463" s="419"/>
      <c r="J463" s="419"/>
      <c r="K463" s="419"/>
      <c r="L463" s="419"/>
      <c r="M463" s="419"/>
      <c r="N463" s="419"/>
      <c r="O463" s="581"/>
      <c r="P463" s="419"/>
      <c r="Q463" s="419"/>
      <c r="R463" s="419"/>
      <c r="S463" s="419"/>
    </row>
    <row r="464" spans="5:19" x14ac:dyDescent="0.2">
      <c r="E464" s="419"/>
      <c r="F464" s="419"/>
      <c r="G464" s="419"/>
      <c r="H464" s="419"/>
      <c r="J464" s="419"/>
      <c r="K464" s="419"/>
      <c r="L464" s="419"/>
      <c r="M464" s="419"/>
      <c r="N464" s="419"/>
      <c r="O464" s="581"/>
      <c r="P464" s="419"/>
      <c r="Q464" s="419"/>
      <c r="R464" s="419"/>
      <c r="S464" s="419"/>
    </row>
    <row r="465" spans="5:19" x14ac:dyDescent="0.2">
      <c r="E465" s="419"/>
      <c r="F465" s="419"/>
      <c r="G465" s="419"/>
      <c r="H465" s="419"/>
      <c r="J465" s="419"/>
      <c r="K465" s="419"/>
      <c r="L465" s="419"/>
      <c r="M465" s="419"/>
      <c r="N465" s="419"/>
      <c r="O465" s="581"/>
      <c r="P465" s="419"/>
      <c r="Q465" s="419"/>
      <c r="R465" s="419"/>
      <c r="S465" s="419"/>
    </row>
    <row r="466" spans="5:19" x14ac:dyDescent="0.2">
      <c r="E466" s="419"/>
      <c r="F466" s="419"/>
      <c r="G466" s="419"/>
      <c r="H466" s="419"/>
      <c r="J466" s="419"/>
      <c r="K466" s="419"/>
      <c r="L466" s="419"/>
      <c r="M466" s="419"/>
      <c r="N466" s="419"/>
      <c r="O466" s="581"/>
      <c r="P466" s="419"/>
      <c r="Q466" s="419"/>
      <c r="R466" s="419"/>
      <c r="S466" s="419"/>
    </row>
    <row r="468" spans="5:19" ht="15" customHeight="1" x14ac:dyDescent="0.2"/>
  </sheetData>
  <mergeCells count="51">
    <mergeCell ref="AM8:AM10"/>
    <mergeCell ref="AN8:AN10"/>
    <mergeCell ref="Z9:Z10"/>
    <mergeCell ref="AO8:AO10"/>
    <mergeCell ref="AL8:AL10"/>
    <mergeCell ref="AH7:AH10"/>
    <mergeCell ref="P7:W8"/>
    <mergeCell ref="AA9:AA10"/>
    <mergeCell ref="X7:AA8"/>
    <mergeCell ref="AI8:AI10"/>
    <mergeCell ref="T9:T10"/>
    <mergeCell ref="V9:V10"/>
    <mergeCell ref="U9:U10"/>
    <mergeCell ref="R9:R10"/>
    <mergeCell ref="Q9:Q10"/>
    <mergeCell ref="AC7:AD8"/>
    <mergeCell ref="AE7:AE10"/>
    <mergeCell ref="AC9:AC10"/>
    <mergeCell ref="AD9:AD10"/>
    <mergeCell ref="P6:AO6"/>
    <mergeCell ref="J8:M8"/>
    <mergeCell ref="I8:I10"/>
    <mergeCell ref="J9:J10"/>
    <mergeCell ref="L9:L10"/>
    <mergeCell ref="AB7:AB10"/>
    <mergeCell ref="X9:X10"/>
    <mergeCell ref="M9:M10"/>
    <mergeCell ref="Y9:Y10"/>
    <mergeCell ref="P9:P10"/>
    <mergeCell ref="K9:K10"/>
    <mergeCell ref="W9:W10"/>
    <mergeCell ref="N9:N10"/>
    <mergeCell ref="AF7:AF10"/>
    <mergeCell ref="S9:S10"/>
    <mergeCell ref="AI7:AO7"/>
    <mergeCell ref="AW6:BC6"/>
    <mergeCell ref="AW7:BC9"/>
    <mergeCell ref="AG7:AG10"/>
    <mergeCell ref="AK8:AK10"/>
    <mergeCell ref="O8:O10"/>
    <mergeCell ref="AP6:AV7"/>
    <mergeCell ref="AV8:AV10"/>
    <mergeCell ref="AQ9:AQ10"/>
    <mergeCell ref="AR9:AR10"/>
    <mergeCell ref="AQ8:AT8"/>
    <mergeCell ref="AS9:AS10"/>
    <mergeCell ref="AT9:AT10"/>
    <mergeCell ref="AP8:AP10"/>
    <mergeCell ref="AU9:AU10"/>
    <mergeCell ref="AJ8:AJ10"/>
    <mergeCell ref="I6:O7"/>
  </mergeCells>
  <printOptions horizontalCentered="1"/>
  <pageMargins left="0.19685039370078741" right="0.19685039370078741" top="0.78740157480314965" bottom="0.78740157480314965" header="0.31496062992125984" footer="0.31496062992125984"/>
  <pageSetup paperSize="8" scale="85" fitToWidth="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BC154"/>
  <sheetViews>
    <sheetView zoomScaleNormal="100" workbookViewId="0">
      <pane xSplit="8" ySplit="11" topLeftCell="S85" activePane="bottomRight" state="frozen"/>
      <selection pane="topRight" activeCell="I1" sqref="I1"/>
      <selection pane="bottomLeft" activeCell="A12" sqref="A12"/>
      <selection pane="bottomRight" activeCell="AA161" sqref="AA161"/>
    </sheetView>
  </sheetViews>
  <sheetFormatPr defaultColWidth="9.140625" defaultRowHeight="15" x14ac:dyDescent="0.25"/>
  <cols>
    <col min="1" max="1" width="5" style="50" customWidth="1"/>
    <col min="2" max="2" width="4.7109375" style="49" bestFit="1" customWidth="1"/>
    <col min="3" max="3" width="8.7109375" style="49" customWidth="1"/>
    <col min="4" max="4" width="7.85546875" style="49" customWidth="1"/>
    <col min="5" max="5" width="30.85546875" style="50" customWidth="1"/>
    <col min="6" max="6" width="4.42578125" style="50" customWidth="1"/>
    <col min="7" max="7" width="10.28515625" style="50" customWidth="1"/>
    <col min="8" max="8" width="8" style="50" customWidth="1"/>
    <col min="9" max="9" width="12" style="150" customWidth="1"/>
    <col min="10" max="11" width="11.28515625" style="150" customWidth="1"/>
    <col min="12" max="12" width="13.5703125" style="150" customWidth="1"/>
    <col min="13" max="14" width="12.28515625" style="150" customWidth="1"/>
    <col min="15" max="15" width="8.7109375" style="151" customWidth="1"/>
    <col min="16" max="16" width="10.85546875" style="38" customWidth="1"/>
    <col min="17" max="17" width="10" style="38" customWidth="1"/>
    <col min="18" max="19" width="10.85546875" style="38" customWidth="1"/>
    <col min="20" max="20" width="10.5703125" style="38" customWidth="1"/>
    <col min="21" max="21" width="9.5703125" style="38" customWidth="1"/>
    <col min="22" max="28" width="10.85546875" style="38" customWidth="1"/>
    <col min="29" max="31" width="9.28515625" style="38" customWidth="1"/>
    <col min="32" max="32" width="10.85546875" style="38" customWidth="1"/>
    <col min="33" max="33" width="9.28515625" style="38" customWidth="1"/>
    <col min="34" max="34" width="10.85546875" style="38" customWidth="1"/>
    <col min="35" max="38" width="9.28515625" style="39" customWidth="1"/>
    <col min="39" max="39" width="10.5703125" style="39" customWidth="1"/>
    <col min="40" max="40" width="10.42578125" style="39" customWidth="1"/>
    <col min="41" max="41" width="9.28515625" style="39" customWidth="1"/>
    <col min="42" max="42" width="13" style="38" customWidth="1"/>
    <col min="43" max="47" width="10.85546875" style="38" customWidth="1"/>
    <col min="48" max="48" width="10.7109375" style="39" customWidth="1"/>
    <col min="49" max="54" width="9.140625" style="38" customWidth="1"/>
    <col min="55" max="55" width="9.140625" style="49" customWidth="1"/>
    <col min="56" max="16384" width="9.140625" style="49"/>
  </cols>
  <sheetData>
    <row r="1" spans="1:55" s="415" customFormat="1" ht="12.75" x14ac:dyDescent="0.2">
      <c r="A1" s="35" t="s">
        <v>2</v>
      </c>
      <c r="B1" s="35"/>
      <c r="C1" s="27"/>
      <c r="D1" s="35"/>
      <c r="E1" s="35"/>
      <c r="F1" s="418"/>
      <c r="G1" s="418"/>
      <c r="H1" s="418"/>
      <c r="I1" s="418"/>
      <c r="J1" s="418"/>
      <c r="K1" s="418"/>
      <c r="L1" s="418"/>
      <c r="M1" s="418"/>
      <c r="N1" s="418"/>
      <c r="O1" s="420"/>
      <c r="P1" s="420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20"/>
      <c r="AK1" s="420"/>
      <c r="AL1" s="420"/>
      <c r="AM1" s="420"/>
      <c r="AN1" s="420"/>
      <c r="AO1" s="420"/>
      <c r="AP1" s="418"/>
      <c r="AQ1" s="418"/>
      <c r="AR1" s="420"/>
      <c r="AS1" s="420"/>
      <c r="AT1" s="420"/>
      <c r="AU1" s="420"/>
      <c r="AV1" s="420"/>
      <c r="AW1" s="417"/>
      <c r="AX1" s="417"/>
      <c r="AY1" s="417"/>
      <c r="AZ1" s="417"/>
      <c r="BA1" s="417"/>
      <c r="BB1" s="417"/>
      <c r="BC1" s="416"/>
    </row>
    <row r="2" spans="1:55" ht="12.75" customHeight="1" x14ac:dyDescent="0.25">
      <c r="A2" s="35" t="s">
        <v>3</v>
      </c>
      <c r="B2" s="35"/>
      <c r="C2" s="27"/>
      <c r="D2" s="35"/>
      <c r="E2" s="35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  <c r="AJ2" s="416"/>
      <c r="AK2" s="416"/>
      <c r="AL2" s="416"/>
      <c r="AM2" s="416"/>
      <c r="AN2" s="416"/>
      <c r="AO2" s="416"/>
    </row>
    <row r="3" spans="1:55" ht="12.75" customHeight="1" x14ac:dyDescent="0.25">
      <c r="A3" s="29" t="s">
        <v>4</v>
      </c>
      <c r="B3" s="29"/>
      <c r="C3" s="29"/>
      <c r="D3" s="29"/>
      <c r="E3" s="29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  <c r="AO3" s="416"/>
    </row>
    <row r="4" spans="1:55" ht="15" customHeight="1" x14ac:dyDescent="0.25">
      <c r="A4" s="49"/>
      <c r="B4" s="35"/>
      <c r="C4" s="35"/>
      <c r="D4" s="35"/>
      <c r="E4" s="35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  <c r="AG4" s="416"/>
      <c r="AH4" s="416"/>
      <c r="AI4" s="416"/>
      <c r="AJ4" s="674"/>
      <c r="AK4" s="674"/>
      <c r="AL4" s="674"/>
      <c r="AM4" s="674"/>
      <c r="AN4" s="674"/>
      <c r="AO4" s="674"/>
      <c r="AP4" s="39"/>
      <c r="AQ4" s="39"/>
      <c r="AR4" s="39"/>
      <c r="AS4" s="39"/>
      <c r="AT4" s="39"/>
      <c r="AU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I5" s="355"/>
      <c r="J5" s="355"/>
      <c r="K5" s="355"/>
      <c r="L5" s="355"/>
      <c r="M5" s="355"/>
      <c r="N5" s="355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39"/>
      <c r="AT5" s="39"/>
      <c r="AU5" s="39"/>
    </row>
    <row r="6" spans="1:55" ht="15.75" customHeight="1" thickBot="1" x14ac:dyDescent="0.3">
      <c r="A6" s="358"/>
      <c r="B6" s="359"/>
      <c r="C6" s="360"/>
      <c r="D6" s="360"/>
      <c r="E6" s="359"/>
      <c r="F6" s="359"/>
      <c r="G6" s="36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49"/>
      <c r="B7" s="5"/>
      <c r="C7"/>
      <c r="D7" s="9"/>
      <c r="E7" s="5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22" t="s">
        <v>801</v>
      </c>
      <c r="AJ7" s="1123"/>
      <c r="AK7" s="1123"/>
      <c r="AL7" s="1123"/>
      <c r="AM7" s="1123"/>
      <c r="AN7" s="1123"/>
      <c r="AO7" s="1124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s="51" customFormat="1" ht="15" customHeight="1" x14ac:dyDescent="0.25">
      <c r="A8" s="76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25" t="s">
        <v>265</v>
      </c>
      <c r="AJ8" s="1095" t="s">
        <v>266</v>
      </c>
      <c r="AK8" s="1074" t="s">
        <v>794</v>
      </c>
      <c r="AL8" s="1095" t="s">
        <v>756</v>
      </c>
      <c r="AM8" s="1095" t="s">
        <v>822</v>
      </c>
      <c r="AN8" s="1131" t="s">
        <v>267</v>
      </c>
      <c r="AO8" s="113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s="52" customFormat="1" ht="22.5" customHeight="1" thickBot="1" x14ac:dyDescent="0.25">
      <c r="A9" s="75" t="s">
        <v>718</v>
      </c>
      <c r="B9"/>
      <c r="C9"/>
      <c r="D9" s="10"/>
      <c r="E9"/>
      <c r="F9" s="40"/>
      <c r="G9" s="41"/>
      <c r="H9" s="4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25"/>
      <c r="AJ9" s="1095"/>
      <c r="AK9" s="1074"/>
      <c r="AL9" s="1095"/>
      <c r="AM9" s="1095"/>
      <c r="AN9" s="1132"/>
      <c r="AO9" s="1135"/>
      <c r="AP9" s="1093"/>
      <c r="AQ9" s="1085" t="s">
        <v>257</v>
      </c>
      <c r="AR9" s="1087" t="s">
        <v>263</v>
      </c>
      <c r="AS9" s="1139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s="52" customFormat="1" ht="23.25" thickBot="1" x14ac:dyDescent="0.25">
      <c r="A10" s="42" t="s">
        <v>723</v>
      </c>
      <c r="B10" s="43" t="s">
        <v>506</v>
      </c>
      <c r="C10" s="43" t="s">
        <v>507</v>
      </c>
      <c r="D10" s="43" t="s">
        <v>248</v>
      </c>
      <c r="E10" s="100" t="s">
        <v>725</v>
      </c>
      <c r="F10" s="43" t="s">
        <v>0</v>
      </c>
      <c r="G10" s="79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26"/>
      <c r="AJ10" s="1096"/>
      <c r="AK10" s="1075"/>
      <c r="AL10" s="1096"/>
      <c r="AM10" s="1096"/>
      <c r="AN10" s="1133"/>
      <c r="AO10" s="1136"/>
      <c r="AP10" s="1094"/>
      <c r="AQ10" s="1086"/>
      <c r="AR10" s="1088"/>
      <c r="AS10" s="1140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80" customFormat="1" ht="11.25" customHeight="1" thickBot="1" x14ac:dyDescent="0.25">
      <c r="A11" s="81" t="s">
        <v>508</v>
      </c>
      <c r="B11" s="82" t="s">
        <v>509</v>
      </c>
      <c r="C11" s="82" t="s">
        <v>250</v>
      </c>
      <c r="D11" s="82" t="s">
        <v>251</v>
      </c>
      <c r="E11" s="82" t="s">
        <v>510</v>
      </c>
      <c r="F11" s="82" t="s">
        <v>0</v>
      </c>
      <c r="G11" s="82" t="s">
        <v>511</v>
      </c>
      <c r="H11" s="83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256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473" t="s">
        <v>271</v>
      </c>
      <c r="AF11" s="473" t="s">
        <v>272</v>
      </c>
      <c r="AG11" s="473" t="s">
        <v>792</v>
      </c>
      <c r="AH11" s="651" t="s">
        <v>274</v>
      </c>
      <c r="AI11" s="653" t="s">
        <v>799</v>
      </c>
      <c r="AJ11" s="654" t="s">
        <v>799</v>
      </c>
      <c r="AK11" s="611" t="s">
        <v>799</v>
      </c>
      <c r="AL11" s="611" t="s">
        <v>799</v>
      </c>
      <c r="AM11" s="611" t="s">
        <v>799</v>
      </c>
      <c r="AN11" s="726" t="s">
        <v>799</v>
      </c>
      <c r="AO11" s="652" t="s">
        <v>799</v>
      </c>
      <c r="AP11" s="474" t="s">
        <v>252</v>
      </c>
      <c r="AQ11" s="473" t="s">
        <v>253</v>
      </c>
      <c r="AR11" s="473" t="s">
        <v>258</v>
      </c>
      <c r="AS11" s="473" t="s">
        <v>254</v>
      </c>
      <c r="AT11" s="473" t="s">
        <v>255</v>
      </c>
      <c r="AU11" s="651" t="s">
        <v>793</v>
      </c>
      <c r="AV11" s="652" t="s">
        <v>256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s="56" customFormat="1" ht="14.1" customHeight="1" x14ac:dyDescent="0.2">
      <c r="A12" s="77">
        <v>1</v>
      </c>
      <c r="B12" s="45">
        <v>2314</v>
      </c>
      <c r="C12" s="53">
        <v>600080358</v>
      </c>
      <c r="D12" s="45">
        <v>46745751</v>
      </c>
      <c r="E12" s="45" t="s">
        <v>677</v>
      </c>
      <c r="F12" s="54">
        <v>3114</v>
      </c>
      <c r="G12" s="102" t="s">
        <v>505</v>
      </c>
      <c r="H12" s="55" t="s">
        <v>260</v>
      </c>
      <c r="I12" s="516">
        <v>12295833</v>
      </c>
      <c r="J12" s="396">
        <v>9121537</v>
      </c>
      <c r="K12" s="396">
        <v>0</v>
      </c>
      <c r="L12" s="396">
        <v>3083080</v>
      </c>
      <c r="M12" s="396">
        <v>91216</v>
      </c>
      <c r="N12" s="396">
        <v>0</v>
      </c>
      <c r="O12" s="711">
        <v>11.9346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4881</v>
      </c>
      <c r="W12" s="464">
        <f>SUM(P12:V12)</f>
        <v>4881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4881</v>
      </c>
      <c r="AC12" s="545">
        <f>ROUND((W12+X12+Y12)*33.8%,0)</f>
        <v>1650</v>
      </c>
      <c r="AD12" s="464">
        <v>0</v>
      </c>
      <c r="AE12" s="464">
        <f>AC12+AD12</f>
        <v>1650</v>
      </c>
      <c r="AF12" s="545">
        <f>ROUND(W12*1%,0)</f>
        <v>49</v>
      </c>
      <c r="AG12" s="396">
        <v>0</v>
      </c>
      <c r="AH12" s="904">
        <f>AB12+AE12+AF12+AG12</f>
        <v>6580</v>
      </c>
      <c r="AI12" s="869">
        <v>0</v>
      </c>
      <c r="AJ12" s="463">
        <v>0</v>
      </c>
      <c r="AK12" s="1022">
        <v>0</v>
      </c>
      <c r="AL12" s="463">
        <v>0</v>
      </c>
      <c r="AM12" s="1022">
        <v>0</v>
      </c>
      <c r="AN12" s="463">
        <v>0</v>
      </c>
      <c r="AO12" s="930">
        <f>SUM(AI12:AN12)</f>
        <v>0</v>
      </c>
      <c r="AP12" s="544">
        <f>I12+AH12</f>
        <v>12302413</v>
      </c>
      <c r="AQ12" s="464">
        <f>J12+W12</f>
        <v>9126418</v>
      </c>
      <c r="AR12" s="464">
        <f>K12+AA12</f>
        <v>0</v>
      </c>
      <c r="AS12" s="464">
        <f>L12+AE12</f>
        <v>3084730</v>
      </c>
      <c r="AT12" s="464">
        <f>M12+AF12</f>
        <v>91265</v>
      </c>
      <c r="AU12" s="464">
        <f>N12+AG12</f>
        <v>0</v>
      </c>
      <c r="AV12" s="534">
        <f>O12+AO12</f>
        <v>11.9346</v>
      </c>
      <c r="AW12" s="932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s="56" customFormat="1" ht="14.1" customHeight="1" x14ac:dyDescent="0.2">
      <c r="A13" s="77">
        <v>1</v>
      </c>
      <c r="B13" s="45">
        <v>2314</v>
      </c>
      <c r="C13" s="53">
        <v>600080358</v>
      </c>
      <c r="D13" s="45">
        <v>46745751</v>
      </c>
      <c r="E13" s="45" t="s">
        <v>677</v>
      </c>
      <c r="F13" s="54">
        <v>3114</v>
      </c>
      <c r="G13" s="28" t="s">
        <v>277</v>
      </c>
      <c r="H13" s="55" t="s">
        <v>260</v>
      </c>
      <c r="I13" s="517">
        <v>3560961</v>
      </c>
      <c r="J13" s="14">
        <v>2641663</v>
      </c>
      <c r="K13" s="14">
        <v>0</v>
      </c>
      <c r="L13" s="14">
        <v>892882</v>
      </c>
      <c r="M13" s="14">
        <v>26416</v>
      </c>
      <c r="N13" s="14">
        <v>0</v>
      </c>
      <c r="O13" s="106">
        <v>6.4447999999999999</v>
      </c>
      <c r="P13" s="579">
        <f>X13*-1</f>
        <v>0</v>
      </c>
      <c r="Q13" s="434">
        <v>0</v>
      </c>
      <c r="R13" s="434">
        <v>0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78" si="0">SUM(P13:V13)</f>
        <v>0</v>
      </c>
      <c r="X13" s="434">
        <v>0</v>
      </c>
      <c r="Y13" s="434">
        <v>0</v>
      </c>
      <c r="Z13" s="434">
        <v>0</v>
      </c>
      <c r="AA13" s="434">
        <f>X13+Y13+Z13</f>
        <v>0</v>
      </c>
      <c r="AB13" s="434">
        <f>W13+AA13</f>
        <v>0</v>
      </c>
      <c r="AC13" s="435">
        <f t="shared" ref="AC13:AC78" si="1">ROUND((W13+X13+Y13)*33.8%,0)</f>
        <v>0</v>
      </c>
      <c r="AD13" s="434">
        <v>0</v>
      </c>
      <c r="AE13" s="434">
        <f t="shared" ref="AE13:AE78" si="2">AC13+AD13</f>
        <v>0</v>
      </c>
      <c r="AF13" s="435">
        <f>ROUND(W13*1%,0)</f>
        <v>0</v>
      </c>
      <c r="AG13" s="14">
        <v>0</v>
      </c>
      <c r="AH13" s="905">
        <f t="shared" ref="AH13:AH76" si="3">AB13+AE13+AF13+AG13</f>
        <v>0</v>
      </c>
      <c r="AI13" s="870">
        <v>0</v>
      </c>
      <c r="AJ13" s="433">
        <v>0</v>
      </c>
      <c r="AK13" s="1022">
        <v>0</v>
      </c>
      <c r="AL13" s="433">
        <v>0</v>
      </c>
      <c r="AM13" s="433">
        <v>0</v>
      </c>
      <c r="AN13" s="433">
        <v>0</v>
      </c>
      <c r="AO13" s="931">
        <f>SUM(AI13:AN13)</f>
        <v>0</v>
      </c>
      <c r="AP13" s="579">
        <f>I13+AH13</f>
        <v>3560961</v>
      </c>
      <c r="AQ13" s="434">
        <f>J13+W13</f>
        <v>2641663</v>
      </c>
      <c r="AR13" s="434">
        <f>K13+AA13</f>
        <v>0</v>
      </c>
      <c r="AS13" s="434">
        <f t="shared" ref="AS13:AU78" si="4">L13+AE13</f>
        <v>892882</v>
      </c>
      <c r="AT13" s="434">
        <f t="shared" si="4"/>
        <v>26416</v>
      </c>
      <c r="AU13" s="434">
        <f t="shared" si="4"/>
        <v>0</v>
      </c>
      <c r="AV13" s="535">
        <f>O13+AO13</f>
        <v>6.4447999999999999</v>
      </c>
      <c r="AW13" s="933">
        <f t="shared" ref="AW13:AW78" si="5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s="56" customFormat="1" ht="14.1" customHeight="1" x14ac:dyDescent="0.2">
      <c r="A14" s="77">
        <v>1</v>
      </c>
      <c r="B14" s="45">
        <v>2314</v>
      </c>
      <c r="C14" s="53">
        <v>600080358</v>
      </c>
      <c r="D14" s="45">
        <v>46745751</v>
      </c>
      <c r="E14" s="45" t="s">
        <v>677</v>
      </c>
      <c r="F14" s="54">
        <v>3114</v>
      </c>
      <c r="G14" s="28" t="s">
        <v>276</v>
      </c>
      <c r="H14" s="55" t="s">
        <v>261</v>
      </c>
      <c r="I14" s="517">
        <v>0</v>
      </c>
      <c r="J14" s="386">
        <v>0</v>
      </c>
      <c r="K14" s="386">
        <v>0</v>
      </c>
      <c r="L14" s="14">
        <v>0</v>
      </c>
      <c r="M14" s="14">
        <v>0</v>
      </c>
      <c r="N14" s="14">
        <v>0</v>
      </c>
      <c r="O14" s="698">
        <v>0</v>
      </c>
      <c r="P14" s="579">
        <f>X14*-1</f>
        <v>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si="0"/>
        <v>0</v>
      </c>
      <c r="X14" s="434">
        <v>0</v>
      </c>
      <c r="Y14" s="434">
        <v>0</v>
      </c>
      <c r="Z14" s="434">
        <v>0</v>
      </c>
      <c r="AA14" s="434">
        <f>X14+Y14+Z14</f>
        <v>0</v>
      </c>
      <c r="AB14" s="434">
        <f>W14+AA14</f>
        <v>0</v>
      </c>
      <c r="AC14" s="435">
        <f t="shared" si="1"/>
        <v>0</v>
      </c>
      <c r="AD14" s="434">
        <v>0</v>
      </c>
      <c r="AE14" s="434">
        <f t="shared" si="2"/>
        <v>0</v>
      </c>
      <c r="AF14" s="435">
        <f>ROUND(W14*1%,0)</f>
        <v>0</v>
      </c>
      <c r="AG14" s="14">
        <v>0</v>
      </c>
      <c r="AH14" s="905">
        <f t="shared" si="3"/>
        <v>0</v>
      </c>
      <c r="AI14" s="870">
        <v>0</v>
      </c>
      <c r="AJ14" s="433">
        <v>0</v>
      </c>
      <c r="AK14" s="1022">
        <v>0</v>
      </c>
      <c r="AL14" s="433">
        <v>0</v>
      </c>
      <c r="AM14" s="433">
        <v>0</v>
      </c>
      <c r="AN14" s="433">
        <v>0</v>
      </c>
      <c r="AO14" s="931">
        <f>SUM(AI14:AN14)</f>
        <v>0</v>
      </c>
      <c r="AP14" s="579">
        <f>I14+AH14</f>
        <v>0</v>
      </c>
      <c r="AQ14" s="434">
        <f>J14+W14</f>
        <v>0</v>
      </c>
      <c r="AR14" s="434">
        <f>K14+AA14</f>
        <v>0</v>
      </c>
      <c r="AS14" s="434">
        <f t="shared" si="4"/>
        <v>0</v>
      </c>
      <c r="AT14" s="434">
        <f t="shared" si="4"/>
        <v>0</v>
      </c>
      <c r="AU14" s="434">
        <f t="shared" si="4"/>
        <v>0</v>
      </c>
      <c r="AV14" s="535">
        <f>O14+AO14</f>
        <v>0</v>
      </c>
      <c r="AW14" s="933">
        <f t="shared" si="5"/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s="56" customFormat="1" ht="14.1" customHeight="1" x14ac:dyDescent="0.2">
      <c r="A15" s="77">
        <v>1</v>
      </c>
      <c r="B15" s="45">
        <v>2314</v>
      </c>
      <c r="C15" s="53">
        <v>600080358</v>
      </c>
      <c r="D15" s="45">
        <v>46745751</v>
      </c>
      <c r="E15" s="45" t="s">
        <v>677</v>
      </c>
      <c r="F15" s="54">
        <v>3143</v>
      </c>
      <c r="G15" s="45" t="s">
        <v>784</v>
      </c>
      <c r="H15" s="55" t="s">
        <v>260</v>
      </c>
      <c r="I15" s="517">
        <v>852847</v>
      </c>
      <c r="J15" s="14">
        <v>632676</v>
      </c>
      <c r="K15" s="14">
        <v>0</v>
      </c>
      <c r="L15" s="14">
        <v>213844</v>
      </c>
      <c r="M15" s="14">
        <v>6327</v>
      </c>
      <c r="N15" s="14">
        <v>0</v>
      </c>
      <c r="O15" s="106">
        <v>1.3214999999999999</v>
      </c>
      <c r="P15" s="579">
        <f>X15*-1</f>
        <v>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0"/>
        <v>0</v>
      </c>
      <c r="X15" s="434">
        <v>0</v>
      </c>
      <c r="Y15" s="434">
        <v>0</v>
      </c>
      <c r="Z15" s="434">
        <v>0</v>
      </c>
      <c r="AA15" s="434">
        <f>X15+Y15+Z15</f>
        <v>0</v>
      </c>
      <c r="AB15" s="434">
        <f>W15+AA15</f>
        <v>0</v>
      </c>
      <c r="AC15" s="435">
        <f t="shared" si="1"/>
        <v>0</v>
      </c>
      <c r="AD15" s="434">
        <v>0</v>
      </c>
      <c r="AE15" s="434">
        <f t="shared" si="2"/>
        <v>0</v>
      </c>
      <c r="AF15" s="435">
        <f>ROUND(W15*1%,0)</f>
        <v>0</v>
      </c>
      <c r="AG15" s="14">
        <v>0</v>
      </c>
      <c r="AH15" s="905">
        <f t="shared" si="3"/>
        <v>0</v>
      </c>
      <c r="AI15" s="870">
        <v>0</v>
      </c>
      <c r="AJ15" s="433">
        <v>0</v>
      </c>
      <c r="AK15" s="1022">
        <v>0</v>
      </c>
      <c r="AL15" s="433">
        <v>0</v>
      </c>
      <c r="AM15" s="433">
        <v>0</v>
      </c>
      <c r="AN15" s="433">
        <v>0</v>
      </c>
      <c r="AO15" s="931">
        <f>SUM(AI15:AN15)</f>
        <v>0</v>
      </c>
      <c r="AP15" s="579">
        <f>I15+AH15</f>
        <v>852847</v>
      </c>
      <c r="AQ15" s="434">
        <f>J15+W15</f>
        <v>632676</v>
      </c>
      <c r="AR15" s="434">
        <f>K15+AA15</f>
        <v>0</v>
      </c>
      <c r="AS15" s="434">
        <f t="shared" si="4"/>
        <v>213844</v>
      </c>
      <c r="AT15" s="434">
        <f t="shared" si="4"/>
        <v>6327</v>
      </c>
      <c r="AU15" s="434">
        <f t="shared" si="4"/>
        <v>0</v>
      </c>
      <c r="AV15" s="535">
        <f>O15+AO15</f>
        <v>1.3214999999999999</v>
      </c>
      <c r="AW15" s="933">
        <f t="shared" si="5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s="56" customFormat="1" ht="14.1" customHeight="1" x14ac:dyDescent="0.2">
      <c r="A16" s="78">
        <v>1</v>
      </c>
      <c r="B16" s="57">
        <v>2314</v>
      </c>
      <c r="C16" s="58">
        <v>600080358</v>
      </c>
      <c r="D16" s="57">
        <v>46745751</v>
      </c>
      <c r="E16" s="57" t="s">
        <v>678</v>
      </c>
      <c r="F16" s="59"/>
      <c r="G16" s="60"/>
      <c r="H16" s="61"/>
      <c r="I16" s="518">
        <v>16709641</v>
      </c>
      <c r="J16" s="314">
        <v>12395876</v>
      </c>
      <c r="K16" s="314">
        <v>0</v>
      </c>
      <c r="L16" s="314">
        <v>4189806</v>
      </c>
      <c r="M16" s="314">
        <v>123959</v>
      </c>
      <c r="N16" s="314">
        <v>0</v>
      </c>
      <c r="O16" s="648">
        <v>19.700900000000001</v>
      </c>
      <c r="P16" s="518">
        <f t="shared" ref="P16:BC16" si="6">SUM(P12:P15)</f>
        <v>0</v>
      </c>
      <c r="Q16" s="314">
        <f t="shared" si="6"/>
        <v>0</v>
      </c>
      <c r="R16" s="314">
        <f t="shared" si="6"/>
        <v>0</v>
      </c>
      <c r="S16" s="314">
        <f t="shared" si="6"/>
        <v>0</v>
      </c>
      <c r="T16" s="314">
        <f t="shared" si="6"/>
        <v>0</v>
      </c>
      <c r="U16" s="314">
        <f t="shared" si="6"/>
        <v>0</v>
      </c>
      <c r="V16" s="314">
        <f t="shared" si="6"/>
        <v>4881</v>
      </c>
      <c r="W16" s="314">
        <f t="shared" si="6"/>
        <v>4881</v>
      </c>
      <c r="X16" s="314">
        <f t="shared" si="6"/>
        <v>0</v>
      </c>
      <c r="Y16" s="314">
        <f t="shared" si="6"/>
        <v>0</v>
      </c>
      <c r="Z16" s="314">
        <f t="shared" si="6"/>
        <v>0</v>
      </c>
      <c r="AA16" s="314">
        <f t="shared" si="6"/>
        <v>0</v>
      </c>
      <c r="AB16" s="314">
        <f t="shared" si="6"/>
        <v>4881</v>
      </c>
      <c r="AC16" s="314">
        <f t="shared" si="6"/>
        <v>1650</v>
      </c>
      <c r="AD16" s="314">
        <f t="shared" si="6"/>
        <v>0</v>
      </c>
      <c r="AE16" s="314">
        <f t="shared" si="6"/>
        <v>1650</v>
      </c>
      <c r="AF16" s="314">
        <f t="shared" si="6"/>
        <v>49</v>
      </c>
      <c r="AG16" s="314">
        <f t="shared" si="6"/>
        <v>0</v>
      </c>
      <c r="AH16" s="940">
        <f t="shared" si="6"/>
        <v>6580</v>
      </c>
      <c r="AI16" s="937">
        <f t="shared" si="6"/>
        <v>0</v>
      </c>
      <c r="AJ16" s="315">
        <f t="shared" si="6"/>
        <v>0</v>
      </c>
      <c r="AK16" s="315">
        <f t="shared" si="6"/>
        <v>0</v>
      </c>
      <c r="AL16" s="315">
        <f t="shared" si="6"/>
        <v>0</v>
      </c>
      <c r="AM16" s="315">
        <f t="shared" si="6"/>
        <v>0</v>
      </c>
      <c r="AN16" s="315">
        <f t="shared" si="6"/>
        <v>0</v>
      </c>
      <c r="AO16" s="648">
        <f t="shared" si="6"/>
        <v>0</v>
      </c>
      <c r="AP16" s="518">
        <f t="shared" si="6"/>
        <v>16716221</v>
      </c>
      <c r="AQ16" s="314">
        <f t="shared" si="6"/>
        <v>12400757</v>
      </c>
      <c r="AR16" s="314">
        <f t="shared" si="6"/>
        <v>0</v>
      </c>
      <c r="AS16" s="314">
        <f t="shared" si="6"/>
        <v>4191456</v>
      </c>
      <c r="AT16" s="314">
        <f t="shared" si="6"/>
        <v>124008</v>
      </c>
      <c r="AU16" s="314">
        <f t="shared" si="6"/>
        <v>0</v>
      </c>
      <c r="AV16" s="63">
        <f t="shared" si="6"/>
        <v>19.700900000000001</v>
      </c>
      <c r="AW16" s="934">
        <f t="shared" si="6"/>
        <v>0</v>
      </c>
      <c r="AX16" s="806">
        <f t="shared" si="6"/>
        <v>0</v>
      </c>
      <c r="AY16" s="806">
        <f t="shared" si="6"/>
        <v>0</v>
      </c>
      <c r="AZ16" s="806">
        <f t="shared" si="6"/>
        <v>0</v>
      </c>
      <c r="BA16" s="806">
        <f t="shared" si="6"/>
        <v>0</v>
      </c>
      <c r="BB16" s="806">
        <f t="shared" si="6"/>
        <v>0</v>
      </c>
      <c r="BC16" s="803">
        <f t="shared" si="6"/>
        <v>0</v>
      </c>
    </row>
    <row r="17" spans="1:55" s="56" customFormat="1" ht="14.1" customHeight="1" x14ac:dyDescent="0.2">
      <c r="A17" s="77">
        <v>2</v>
      </c>
      <c r="B17" s="62">
        <v>2448</v>
      </c>
      <c r="C17" s="53">
        <v>600080269</v>
      </c>
      <c r="D17" s="45">
        <v>63154617</v>
      </c>
      <c r="E17" s="45" t="s">
        <v>679</v>
      </c>
      <c r="F17" s="54">
        <v>3111</v>
      </c>
      <c r="G17" s="45" t="s">
        <v>275</v>
      </c>
      <c r="H17" s="55" t="s">
        <v>260</v>
      </c>
      <c r="I17" s="517">
        <v>17049588</v>
      </c>
      <c r="J17" s="14">
        <v>12548804</v>
      </c>
      <c r="K17" s="14">
        <v>100000</v>
      </c>
      <c r="L17" s="14">
        <v>4275296</v>
      </c>
      <c r="M17" s="14">
        <v>125488</v>
      </c>
      <c r="N17" s="14">
        <v>0</v>
      </c>
      <c r="O17" s="106">
        <v>20.61</v>
      </c>
      <c r="P17" s="579">
        <f t="shared" ref="P17:P24" si="7">X17*-1</f>
        <v>-45000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0"/>
        <v>-45000</v>
      </c>
      <c r="X17" s="434">
        <v>45000</v>
      </c>
      <c r="Y17" s="434">
        <v>0</v>
      </c>
      <c r="Z17" s="434">
        <v>0</v>
      </c>
      <c r="AA17" s="434">
        <f t="shared" ref="AA17:AA24" si="8">X17+Y17+Z17</f>
        <v>45000</v>
      </c>
      <c r="AB17" s="434">
        <f t="shared" ref="AB17:AB24" si="9">W17+AA17</f>
        <v>0</v>
      </c>
      <c r="AC17" s="435">
        <f t="shared" si="1"/>
        <v>0</v>
      </c>
      <c r="AD17" s="434">
        <v>0</v>
      </c>
      <c r="AE17" s="434">
        <f t="shared" si="2"/>
        <v>0</v>
      </c>
      <c r="AF17" s="435">
        <f t="shared" ref="AF17:AF24" si="10">ROUND(W17*1%,0)</f>
        <v>-450</v>
      </c>
      <c r="AG17" s="14">
        <v>0</v>
      </c>
      <c r="AH17" s="905">
        <f t="shared" si="3"/>
        <v>-450</v>
      </c>
      <c r="AI17" s="870">
        <v>0</v>
      </c>
      <c r="AJ17" s="433">
        <v>0</v>
      </c>
      <c r="AK17" s="1022">
        <v>0</v>
      </c>
      <c r="AL17" s="433">
        <v>0</v>
      </c>
      <c r="AM17" s="433">
        <v>0</v>
      </c>
      <c r="AN17" s="433">
        <v>0</v>
      </c>
      <c r="AO17" s="931">
        <f t="shared" ref="AO17:AO24" si="11">SUM(AI17:AN17)</f>
        <v>0</v>
      </c>
      <c r="AP17" s="579">
        <f t="shared" ref="AP17:AP24" si="12">I17+AH17</f>
        <v>17049138</v>
      </c>
      <c r="AQ17" s="434">
        <f t="shared" ref="AQ17:AQ24" si="13">J17+W17</f>
        <v>12503804</v>
      </c>
      <c r="AR17" s="434">
        <f t="shared" ref="AR17:AR24" si="14">K17+AA17</f>
        <v>145000</v>
      </c>
      <c r="AS17" s="434">
        <f t="shared" si="4"/>
        <v>4275296</v>
      </c>
      <c r="AT17" s="434">
        <f t="shared" si="4"/>
        <v>125038</v>
      </c>
      <c r="AU17" s="434">
        <f t="shared" si="4"/>
        <v>0</v>
      </c>
      <c r="AV17" s="535">
        <f t="shared" ref="AV17:AV24" si="15">O17+AO17</f>
        <v>20.61</v>
      </c>
      <c r="AW17" s="933">
        <f t="shared" si="5"/>
        <v>0</v>
      </c>
      <c r="AX17" s="432">
        <v>0</v>
      </c>
      <c r="AY17" s="432">
        <v>0</v>
      </c>
      <c r="AZ17" s="432">
        <v>0</v>
      </c>
      <c r="BA17" s="432">
        <v>0</v>
      </c>
      <c r="BB17" s="432">
        <v>0</v>
      </c>
      <c r="BC17" s="600">
        <v>0</v>
      </c>
    </row>
    <row r="18" spans="1:55" s="56" customFormat="1" ht="14.1" customHeight="1" x14ac:dyDescent="0.2">
      <c r="A18" s="77">
        <v>2</v>
      </c>
      <c r="B18" s="62">
        <v>2448</v>
      </c>
      <c r="C18" s="53">
        <v>600080269</v>
      </c>
      <c r="D18" s="45">
        <v>63154617</v>
      </c>
      <c r="E18" s="45" t="s">
        <v>679</v>
      </c>
      <c r="F18" s="54">
        <v>3113</v>
      </c>
      <c r="G18" s="45" t="s">
        <v>278</v>
      </c>
      <c r="H18" s="55" t="s">
        <v>260</v>
      </c>
      <c r="I18" s="517">
        <v>60635106</v>
      </c>
      <c r="J18" s="14">
        <v>44540278</v>
      </c>
      <c r="K18" s="14">
        <v>45000</v>
      </c>
      <c r="L18" s="14">
        <v>15069824</v>
      </c>
      <c r="M18" s="14">
        <v>445404</v>
      </c>
      <c r="N18" s="14">
        <v>534600</v>
      </c>
      <c r="O18" s="106">
        <v>59.0593</v>
      </c>
      <c r="P18" s="579">
        <f t="shared" si="7"/>
        <v>-39000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0"/>
        <v>-39000</v>
      </c>
      <c r="X18" s="434">
        <v>39000</v>
      </c>
      <c r="Y18" s="434">
        <v>0</v>
      </c>
      <c r="Z18" s="434">
        <v>138498</v>
      </c>
      <c r="AA18" s="434">
        <f t="shared" si="8"/>
        <v>177498</v>
      </c>
      <c r="AB18" s="434">
        <f t="shared" si="9"/>
        <v>138498</v>
      </c>
      <c r="AC18" s="435">
        <f t="shared" si="1"/>
        <v>0</v>
      </c>
      <c r="AD18" s="434">
        <v>0</v>
      </c>
      <c r="AE18" s="434">
        <f t="shared" si="2"/>
        <v>0</v>
      </c>
      <c r="AF18" s="435">
        <f t="shared" si="10"/>
        <v>-390</v>
      </c>
      <c r="AG18" s="14">
        <v>0</v>
      </c>
      <c r="AH18" s="905">
        <f t="shared" si="3"/>
        <v>138108</v>
      </c>
      <c r="AI18" s="870">
        <v>0</v>
      </c>
      <c r="AJ18" s="433">
        <v>0</v>
      </c>
      <c r="AK18" s="1022">
        <v>0</v>
      </c>
      <c r="AL18" s="433">
        <v>0</v>
      </c>
      <c r="AM18" s="433">
        <v>0</v>
      </c>
      <c r="AN18" s="433">
        <v>0</v>
      </c>
      <c r="AO18" s="931">
        <f t="shared" si="11"/>
        <v>0</v>
      </c>
      <c r="AP18" s="579">
        <f t="shared" si="12"/>
        <v>60773214</v>
      </c>
      <c r="AQ18" s="434">
        <f t="shared" si="13"/>
        <v>44501278</v>
      </c>
      <c r="AR18" s="434">
        <f t="shared" si="14"/>
        <v>222498</v>
      </c>
      <c r="AS18" s="434">
        <f t="shared" si="4"/>
        <v>15069824</v>
      </c>
      <c r="AT18" s="434">
        <f t="shared" si="4"/>
        <v>445014</v>
      </c>
      <c r="AU18" s="434">
        <f t="shared" si="4"/>
        <v>534600</v>
      </c>
      <c r="AV18" s="535">
        <f t="shared" si="15"/>
        <v>59.0593</v>
      </c>
      <c r="AW18" s="933">
        <f t="shared" si="5"/>
        <v>1153373</v>
      </c>
      <c r="AX18" s="432">
        <v>459030</v>
      </c>
      <c r="AY18" s="432">
        <v>0</v>
      </c>
      <c r="AZ18" s="432">
        <v>155152</v>
      </c>
      <c r="BA18" s="432">
        <v>4591</v>
      </c>
      <c r="BB18" s="432">
        <v>534600</v>
      </c>
      <c r="BC18" s="600">
        <v>0.83</v>
      </c>
    </row>
    <row r="19" spans="1:55" s="56" customFormat="1" ht="14.1" customHeight="1" x14ac:dyDescent="0.2">
      <c r="A19" s="77">
        <v>2</v>
      </c>
      <c r="B19" s="62">
        <v>2448</v>
      </c>
      <c r="C19" s="53">
        <v>600080269</v>
      </c>
      <c r="D19" s="45">
        <v>63154617</v>
      </c>
      <c r="E19" s="45" t="s">
        <v>679</v>
      </c>
      <c r="F19" s="54">
        <v>3113</v>
      </c>
      <c r="G19" s="45" t="s">
        <v>789</v>
      </c>
      <c r="H19" s="55" t="s">
        <v>260</v>
      </c>
      <c r="I19" s="517">
        <v>1334811</v>
      </c>
      <c r="J19" s="14">
        <v>990216</v>
      </c>
      <c r="K19" s="14">
        <v>0</v>
      </c>
      <c r="L19" s="14">
        <v>334693</v>
      </c>
      <c r="M19" s="14">
        <v>9902</v>
      </c>
      <c r="N19" s="14">
        <v>0</v>
      </c>
      <c r="O19" s="106">
        <v>2</v>
      </c>
      <c r="P19" s="579">
        <f t="shared" si="7"/>
        <v>0</v>
      </c>
      <c r="Q19" s="434">
        <v>0</v>
      </c>
      <c r="R19" s="434">
        <v>0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0"/>
        <v>0</v>
      </c>
      <c r="X19" s="434">
        <v>0</v>
      </c>
      <c r="Y19" s="434">
        <v>0</v>
      </c>
      <c r="Z19" s="434">
        <v>0</v>
      </c>
      <c r="AA19" s="434">
        <f t="shared" si="8"/>
        <v>0</v>
      </c>
      <c r="AB19" s="434">
        <f t="shared" si="9"/>
        <v>0</v>
      </c>
      <c r="AC19" s="435">
        <f t="shared" si="1"/>
        <v>0</v>
      </c>
      <c r="AD19" s="434">
        <v>0</v>
      </c>
      <c r="AE19" s="434">
        <f t="shared" si="2"/>
        <v>0</v>
      </c>
      <c r="AF19" s="435">
        <f t="shared" si="10"/>
        <v>0</v>
      </c>
      <c r="AG19" s="14">
        <v>0</v>
      </c>
      <c r="AH19" s="905">
        <f t="shared" si="3"/>
        <v>0</v>
      </c>
      <c r="AI19" s="870">
        <v>0</v>
      </c>
      <c r="AJ19" s="433">
        <v>0</v>
      </c>
      <c r="AK19" s="1022">
        <v>0</v>
      </c>
      <c r="AL19" s="433">
        <v>0</v>
      </c>
      <c r="AM19" s="433">
        <v>0</v>
      </c>
      <c r="AN19" s="433">
        <v>0</v>
      </c>
      <c r="AO19" s="931">
        <f t="shared" si="11"/>
        <v>0</v>
      </c>
      <c r="AP19" s="579">
        <f t="shared" si="12"/>
        <v>1334811</v>
      </c>
      <c r="AQ19" s="434">
        <f t="shared" si="13"/>
        <v>990216</v>
      </c>
      <c r="AR19" s="434">
        <f t="shared" si="14"/>
        <v>0</v>
      </c>
      <c r="AS19" s="434">
        <f t="shared" si="4"/>
        <v>334693</v>
      </c>
      <c r="AT19" s="434">
        <f t="shared" si="4"/>
        <v>9902</v>
      </c>
      <c r="AU19" s="434">
        <f t="shared" si="4"/>
        <v>0</v>
      </c>
      <c r="AV19" s="535">
        <f t="shared" si="15"/>
        <v>2</v>
      </c>
      <c r="AW19" s="933">
        <f t="shared" si="5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s="56" customFormat="1" ht="14.1" customHeight="1" x14ac:dyDescent="0.2">
      <c r="A20" s="77">
        <v>2</v>
      </c>
      <c r="B20" s="62">
        <v>2448</v>
      </c>
      <c r="C20" s="53">
        <v>600080269</v>
      </c>
      <c r="D20" s="45">
        <v>63154617</v>
      </c>
      <c r="E20" s="45" t="s">
        <v>679</v>
      </c>
      <c r="F20" s="54">
        <v>3113</v>
      </c>
      <c r="G20" s="45" t="s">
        <v>828</v>
      </c>
      <c r="H20" s="436" t="s">
        <v>260</v>
      </c>
      <c r="I20" s="517">
        <v>0</v>
      </c>
      <c r="J20" s="386">
        <v>0</v>
      </c>
      <c r="K20" s="386">
        <v>0</v>
      </c>
      <c r="L20" s="14">
        <v>0</v>
      </c>
      <c r="M20" s="14">
        <v>0</v>
      </c>
      <c r="N20" s="14">
        <v>0</v>
      </c>
      <c r="O20" s="698">
        <v>0</v>
      </c>
      <c r="P20" s="579">
        <f>X20*-1</f>
        <v>0</v>
      </c>
      <c r="Q20" s="434">
        <v>0</v>
      </c>
      <c r="R20" s="434">
        <v>0</v>
      </c>
      <c r="S20" s="434">
        <v>0</v>
      </c>
      <c r="T20" s="434">
        <v>0</v>
      </c>
      <c r="U20" s="434">
        <v>314227</v>
      </c>
      <c r="V20" s="434">
        <v>0</v>
      </c>
      <c r="W20" s="434">
        <f t="shared" si="0"/>
        <v>314227</v>
      </c>
      <c r="X20" s="434">
        <v>0</v>
      </c>
      <c r="Y20" s="434">
        <v>0</v>
      </c>
      <c r="Z20" s="434">
        <v>0</v>
      </c>
      <c r="AA20" s="434">
        <f>X20+Y20+Z20</f>
        <v>0</v>
      </c>
      <c r="AB20" s="434">
        <f>W20+AA20</f>
        <v>314227</v>
      </c>
      <c r="AC20" s="435">
        <f t="shared" si="1"/>
        <v>106209</v>
      </c>
      <c r="AD20" s="434">
        <v>0</v>
      </c>
      <c r="AE20" s="434">
        <f t="shared" si="2"/>
        <v>106209</v>
      </c>
      <c r="AF20" s="435">
        <f>ROUND(W20*1%,0)</f>
        <v>3142</v>
      </c>
      <c r="AG20" s="14">
        <v>0</v>
      </c>
      <c r="AH20" s="905">
        <f t="shared" si="3"/>
        <v>423578</v>
      </c>
      <c r="AI20" s="870">
        <v>0</v>
      </c>
      <c r="AJ20" s="433">
        <v>0</v>
      </c>
      <c r="AK20" s="1022">
        <v>0</v>
      </c>
      <c r="AL20" s="433">
        <v>0</v>
      </c>
      <c r="AM20" s="433">
        <v>0.75</v>
      </c>
      <c r="AN20" s="433">
        <v>0</v>
      </c>
      <c r="AO20" s="931">
        <f>SUM(AI20:AN20)</f>
        <v>0.75</v>
      </c>
      <c r="AP20" s="579">
        <f>I20+AH20</f>
        <v>423578</v>
      </c>
      <c r="AQ20" s="434">
        <f>J20+W20</f>
        <v>314227</v>
      </c>
      <c r="AR20" s="434">
        <f>K20+AA20</f>
        <v>0</v>
      </c>
      <c r="AS20" s="434">
        <f t="shared" si="4"/>
        <v>106209</v>
      </c>
      <c r="AT20" s="434">
        <f t="shared" si="4"/>
        <v>3142</v>
      </c>
      <c r="AU20" s="434">
        <f t="shared" si="4"/>
        <v>0</v>
      </c>
      <c r="AV20" s="535">
        <f>O20+AO20</f>
        <v>0.75</v>
      </c>
      <c r="AW20" s="933">
        <f t="shared" si="5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s="56" customFormat="1" ht="14.1" customHeight="1" x14ac:dyDescent="0.2">
      <c r="A21" s="77">
        <v>2</v>
      </c>
      <c r="B21" s="45">
        <v>2448</v>
      </c>
      <c r="C21" s="53">
        <v>600080269</v>
      </c>
      <c r="D21" s="45">
        <v>63154617</v>
      </c>
      <c r="E21" s="45" t="s">
        <v>679</v>
      </c>
      <c r="F21" s="54">
        <v>3113</v>
      </c>
      <c r="G21" s="45" t="s">
        <v>276</v>
      </c>
      <c r="H21" s="55" t="s">
        <v>261</v>
      </c>
      <c r="I21" s="517">
        <v>10010384</v>
      </c>
      <c r="J21" s="386">
        <v>7426102</v>
      </c>
      <c r="K21" s="386">
        <v>0</v>
      </c>
      <c r="L21" s="14">
        <v>2510022</v>
      </c>
      <c r="M21" s="14">
        <v>74260</v>
      </c>
      <c r="N21" s="14">
        <v>0</v>
      </c>
      <c r="O21" s="698">
        <v>18.820000000000004</v>
      </c>
      <c r="P21" s="579">
        <f t="shared" si="7"/>
        <v>0</v>
      </c>
      <c r="Q21" s="434">
        <v>0</v>
      </c>
      <c r="R21" s="434">
        <v>187404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0"/>
        <v>187404</v>
      </c>
      <c r="X21" s="434">
        <v>0</v>
      </c>
      <c r="Y21" s="434">
        <v>0</v>
      </c>
      <c r="Z21" s="434">
        <v>0</v>
      </c>
      <c r="AA21" s="434">
        <f t="shared" si="8"/>
        <v>0</v>
      </c>
      <c r="AB21" s="434">
        <f t="shared" si="9"/>
        <v>187404</v>
      </c>
      <c r="AC21" s="435">
        <f t="shared" si="1"/>
        <v>63343</v>
      </c>
      <c r="AD21" s="434">
        <v>0</v>
      </c>
      <c r="AE21" s="434">
        <f t="shared" si="2"/>
        <v>63343</v>
      </c>
      <c r="AF21" s="435">
        <f t="shared" si="10"/>
        <v>1874</v>
      </c>
      <c r="AG21" s="14">
        <v>0</v>
      </c>
      <c r="AH21" s="905">
        <f t="shared" si="3"/>
        <v>252621</v>
      </c>
      <c r="AI21" s="870">
        <v>0</v>
      </c>
      <c r="AJ21" s="433">
        <v>0.47</v>
      </c>
      <c r="AK21" s="1022">
        <v>0</v>
      </c>
      <c r="AL21" s="433">
        <v>0</v>
      </c>
      <c r="AM21" s="433">
        <v>0</v>
      </c>
      <c r="AN21" s="433">
        <v>0</v>
      </c>
      <c r="AO21" s="931">
        <f t="shared" si="11"/>
        <v>0.47</v>
      </c>
      <c r="AP21" s="579">
        <f t="shared" si="12"/>
        <v>10263005</v>
      </c>
      <c r="AQ21" s="434">
        <f t="shared" si="13"/>
        <v>7613506</v>
      </c>
      <c r="AR21" s="434">
        <f t="shared" si="14"/>
        <v>0</v>
      </c>
      <c r="AS21" s="434">
        <f t="shared" si="4"/>
        <v>2573365</v>
      </c>
      <c r="AT21" s="434">
        <f t="shared" si="4"/>
        <v>76134</v>
      </c>
      <c r="AU21" s="434">
        <f t="shared" si="4"/>
        <v>0</v>
      </c>
      <c r="AV21" s="535">
        <f t="shared" si="15"/>
        <v>19.290000000000003</v>
      </c>
      <c r="AW21" s="933">
        <f t="shared" si="5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s="56" customFormat="1" ht="14.1" customHeight="1" x14ac:dyDescent="0.2">
      <c r="A22" s="77">
        <v>2</v>
      </c>
      <c r="B22" s="45">
        <v>2448</v>
      </c>
      <c r="C22" s="53">
        <v>600080269</v>
      </c>
      <c r="D22" s="45">
        <v>63154617</v>
      </c>
      <c r="E22" s="45" t="s">
        <v>679</v>
      </c>
      <c r="F22" s="54">
        <v>3143</v>
      </c>
      <c r="G22" s="45" t="s">
        <v>784</v>
      </c>
      <c r="H22" s="55" t="s">
        <v>260</v>
      </c>
      <c r="I22" s="517">
        <v>4663090</v>
      </c>
      <c r="J22" s="14">
        <v>3409637</v>
      </c>
      <c r="K22" s="14">
        <v>50000</v>
      </c>
      <c r="L22" s="14">
        <v>1169357</v>
      </c>
      <c r="M22" s="14">
        <v>34096</v>
      </c>
      <c r="N22" s="14">
        <v>0</v>
      </c>
      <c r="O22" s="106">
        <v>6.3</v>
      </c>
      <c r="P22" s="579">
        <f t="shared" si="7"/>
        <v>-19000</v>
      </c>
      <c r="Q22" s="434">
        <v>0</v>
      </c>
      <c r="R22" s="434">
        <v>0</v>
      </c>
      <c r="S22" s="434">
        <v>0</v>
      </c>
      <c r="T22" s="434">
        <v>0</v>
      </c>
      <c r="U22" s="434">
        <v>0</v>
      </c>
      <c r="V22" s="434">
        <v>0</v>
      </c>
      <c r="W22" s="434">
        <f t="shared" si="0"/>
        <v>-19000</v>
      </c>
      <c r="X22" s="434">
        <v>19000</v>
      </c>
      <c r="Y22" s="434">
        <v>0</v>
      </c>
      <c r="Z22" s="434">
        <v>0</v>
      </c>
      <c r="AA22" s="434">
        <f t="shared" si="8"/>
        <v>19000</v>
      </c>
      <c r="AB22" s="434">
        <f t="shared" si="9"/>
        <v>0</v>
      </c>
      <c r="AC22" s="435">
        <f t="shared" si="1"/>
        <v>0</v>
      </c>
      <c r="AD22" s="434">
        <v>0</v>
      </c>
      <c r="AE22" s="434">
        <f t="shared" si="2"/>
        <v>0</v>
      </c>
      <c r="AF22" s="435">
        <f t="shared" si="10"/>
        <v>-190</v>
      </c>
      <c r="AG22" s="14">
        <v>0</v>
      </c>
      <c r="AH22" s="905">
        <f t="shared" si="3"/>
        <v>-190</v>
      </c>
      <c r="AI22" s="870">
        <v>0</v>
      </c>
      <c r="AJ22" s="433">
        <v>0</v>
      </c>
      <c r="AK22" s="1022">
        <v>0</v>
      </c>
      <c r="AL22" s="433">
        <v>0</v>
      </c>
      <c r="AM22" s="433">
        <v>0</v>
      </c>
      <c r="AN22" s="433">
        <v>0</v>
      </c>
      <c r="AO22" s="931">
        <f t="shared" si="11"/>
        <v>0</v>
      </c>
      <c r="AP22" s="579">
        <f t="shared" si="12"/>
        <v>4662900</v>
      </c>
      <c r="AQ22" s="434">
        <f t="shared" si="13"/>
        <v>3390637</v>
      </c>
      <c r="AR22" s="434">
        <f t="shared" si="14"/>
        <v>69000</v>
      </c>
      <c r="AS22" s="434">
        <f t="shared" si="4"/>
        <v>1169357</v>
      </c>
      <c r="AT22" s="434">
        <f t="shared" si="4"/>
        <v>33906</v>
      </c>
      <c r="AU22" s="434">
        <f t="shared" si="4"/>
        <v>0</v>
      </c>
      <c r="AV22" s="535">
        <f t="shared" si="15"/>
        <v>6.3</v>
      </c>
      <c r="AW22" s="933">
        <f t="shared" si="5"/>
        <v>0</v>
      </c>
      <c r="AX22" s="432">
        <v>0</v>
      </c>
      <c r="AY22" s="432">
        <v>0</v>
      </c>
      <c r="AZ22" s="432">
        <v>0</v>
      </c>
      <c r="BA22" s="432">
        <v>0</v>
      </c>
      <c r="BB22" s="432">
        <v>0</v>
      </c>
      <c r="BC22" s="600">
        <v>0</v>
      </c>
    </row>
    <row r="23" spans="1:55" s="56" customFormat="1" ht="14.1" customHeight="1" x14ac:dyDescent="0.2">
      <c r="A23" s="77">
        <v>2</v>
      </c>
      <c r="B23" s="45">
        <v>2448</v>
      </c>
      <c r="C23" s="53">
        <v>600080269</v>
      </c>
      <c r="D23" s="45">
        <v>63154617</v>
      </c>
      <c r="E23" s="45" t="s">
        <v>679</v>
      </c>
      <c r="F23" s="54">
        <v>3231</v>
      </c>
      <c r="G23" s="45" t="s">
        <v>279</v>
      </c>
      <c r="H23" s="55" t="s">
        <v>260</v>
      </c>
      <c r="I23" s="517">
        <v>9669278</v>
      </c>
      <c r="J23" s="14">
        <v>7068834</v>
      </c>
      <c r="K23" s="14">
        <v>105000</v>
      </c>
      <c r="L23" s="14">
        <v>2424756</v>
      </c>
      <c r="M23" s="14">
        <v>70688</v>
      </c>
      <c r="N23" s="14">
        <v>0</v>
      </c>
      <c r="O23" s="570">
        <v>10.623699999999999</v>
      </c>
      <c r="P23" s="579">
        <f t="shared" si="7"/>
        <v>-19000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0"/>
        <v>-19000</v>
      </c>
      <c r="X23" s="434">
        <v>19000</v>
      </c>
      <c r="Y23" s="434">
        <v>0</v>
      </c>
      <c r="Z23" s="434">
        <v>0</v>
      </c>
      <c r="AA23" s="434">
        <f t="shared" si="8"/>
        <v>19000</v>
      </c>
      <c r="AB23" s="434">
        <f t="shared" si="9"/>
        <v>0</v>
      </c>
      <c r="AC23" s="435">
        <f t="shared" si="1"/>
        <v>0</v>
      </c>
      <c r="AD23" s="434">
        <v>0</v>
      </c>
      <c r="AE23" s="434">
        <f t="shared" si="2"/>
        <v>0</v>
      </c>
      <c r="AF23" s="435">
        <f t="shared" si="10"/>
        <v>-190</v>
      </c>
      <c r="AG23" s="14">
        <v>0</v>
      </c>
      <c r="AH23" s="905">
        <f t="shared" si="3"/>
        <v>-190</v>
      </c>
      <c r="AI23" s="870">
        <v>-0.03</v>
      </c>
      <c r="AJ23" s="433">
        <v>0</v>
      </c>
      <c r="AK23" s="1022">
        <v>0</v>
      </c>
      <c r="AL23" s="433">
        <v>0</v>
      </c>
      <c r="AM23" s="433">
        <v>0</v>
      </c>
      <c r="AN23" s="433">
        <v>0</v>
      </c>
      <c r="AO23" s="931">
        <f t="shared" si="11"/>
        <v>-0.03</v>
      </c>
      <c r="AP23" s="579">
        <f t="shared" si="12"/>
        <v>9669088</v>
      </c>
      <c r="AQ23" s="434">
        <f t="shared" si="13"/>
        <v>7049834</v>
      </c>
      <c r="AR23" s="434">
        <f t="shared" si="14"/>
        <v>124000</v>
      </c>
      <c r="AS23" s="434">
        <f t="shared" si="4"/>
        <v>2424756</v>
      </c>
      <c r="AT23" s="434">
        <f t="shared" si="4"/>
        <v>70498</v>
      </c>
      <c r="AU23" s="434">
        <f t="shared" si="4"/>
        <v>0</v>
      </c>
      <c r="AV23" s="535">
        <f t="shared" si="15"/>
        <v>10.5937</v>
      </c>
      <c r="AW23" s="933">
        <f t="shared" si="5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s="56" customFormat="1" ht="14.1" customHeight="1" x14ac:dyDescent="0.2">
      <c r="A24" s="77">
        <v>2</v>
      </c>
      <c r="B24" s="45">
        <v>2448</v>
      </c>
      <c r="C24" s="53">
        <v>600080269</v>
      </c>
      <c r="D24" s="45">
        <v>63154617</v>
      </c>
      <c r="E24" s="45" t="s">
        <v>679</v>
      </c>
      <c r="F24" s="54">
        <v>3233</v>
      </c>
      <c r="G24" s="45" t="s">
        <v>281</v>
      </c>
      <c r="H24" s="55" t="s">
        <v>261</v>
      </c>
      <c r="I24" s="517">
        <v>1620584</v>
      </c>
      <c r="J24" s="386">
        <v>1202214</v>
      </c>
      <c r="K24" s="386">
        <v>0</v>
      </c>
      <c r="L24" s="14">
        <v>406348</v>
      </c>
      <c r="M24" s="14">
        <v>12022</v>
      </c>
      <c r="N24" s="14">
        <v>0</v>
      </c>
      <c r="O24" s="698">
        <v>2.0299999999999998</v>
      </c>
      <c r="P24" s="579">
        <f t="shared" si="7"/>
        <v>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0</v>
      </c>
      <c r="W24" s="434">
        <f t="shared" si="0"/>
        <v>0</v>
      </c>
      <c r="X24" s="434">
        <v>0</v>
      </c>
      <c r="Y24" s="434">
        <v>0</v>
      </c>
      <c r="Z24" s="434">
        <v>0</v>
      </c>
      <c r="AA24" s="434">
        <f t="shared" si="8"/>
        <v>0</v>
      </c>
      <c r="AB24" s="434">
        <f t="shared" si="9"/>
        <v>0</v>
      </c>
      <c r="AC24" s="435">
        <f t="shared" si="1"/>
        <v>0</v>
      </c>
      <c r="AD24" s="434">
        <v>0</v>
      </c>
      <c r="AE24" s="434">
        <f t="shared" si="2"/>
        <v>0</v>
      </c>
      <c r="AF24" s="435">
        <f t="shared" si="10"/>
        <v>0</v>
      </c>
      <c r="AG24" s="14">
        <v>0</v>
      </c>
      <c r="AH24" s="905">
        <f t="shared" si="3"/>
        <v>0</v>
      </c>
      <c r="AI24" s="870">
        <v>0</v>
      </c>
      <c r="AJ24" s="433">
        <v>0</v>
      </c>
      <c r="AK24" s="1022">
        <v>0</v>
      </c>
      <c r="AL24" s="433">
        <v>0</v>
      </c>
      <c r="AM24" s="433">
        <v>0</v>
      </c>
      <c r="AN24" s="433">
        <v>0</v>
      </c>
      <c r="AO24" s="931">
        <f t="shared" si="11"/>
        <v>0</v>
      </c>
      <c r="AP24" s="579">
        <f t="shared" si="12"/>
        <v>1620584</v>
      </c>
      <c r="AQ24" s="434">
        <f t="shared" si="13"/>
        <v>1202214</v>
      </c>
      <c r="AR24" s="434">
        <f t="shared" si="14"/>
        <v>0</v>
      </c>
      <c r="AS24" s="434">
        <f t="shared" si="4"/>
        <v>406348</v>
      </c>
      <c r="AT24" s="434">
        <f t="shared" si="4"/>
        <v>12022</v>
      </c>
      <c r="AU24" s="434">
        <f t="shared" si="4"/>
        <v>0</v>
      </c>
      <c r="AV24" s="535">
        <f t="shared" si="15"/>
        <v>2.0299999999999998</v>
      </c>
      <c r="AW24" s="933">
        <f t="shared" si="5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s="56" customFormat="1" ht="14.1" customHeight="1" x14ac:dyDescent="0.2">
      <c r="A25" s="78">
        <v>2</v>
      </c>
      <c r="B25" s="57">
        <v>2448</v>
      </c>
      <c r="C25" s="58">
        <v>600080269</v>
      </c>
      <c r="D25" s="57">
        <v>63154617</v>
      </c>
      <c r="E25" s="57" t="s">
        <v>680</v>
      </c>
      <c r="F25" s="59"/>
      <c r="G25" s="60"/>
      <c r="H25" s="61"/>
      <c r="I25" s="518">
        <v>104982841</v>
      </c>
      <c r="J25" s="314">
        <v>77186085</v>
      </c>
      <c r="K25" s="314">
        <v>300000</v>
      </c>
      <c r="L25" s="314">
        <v>26190296</v>
      </c>
      <c r="M25" s="314">
        <v>771860</v>
      </c>
      <c r="N25" s="314">
        <v>534600</v>
      </c>
      <c r="O25" s="648">
        <v>119.443</v>
      </c>
      <c r="P25" s="518">
        <f t="shared" ref="P25:Q25" si="16">SUM(P17:P24)</f>
        <v>-122000</v>
      </c>
      <c r="Q25" s="314">
        <f t="shared" si="16"/>
        <v>0</v>
      </c>
      <c r="R25" s="314">
        <f>SUM(R17:R24)</f>
        <v>187404</v>
      </c>
      <c r="S25" s="314">
        <f>SUM(S17:S24)</f>
        <v>0</v>
      </c>
      <c r="T25" s="314">
        <f t="shared" ref="T25:BC25" si="17">SUM(T17:T24)</f>
        <v>0</v>
      </c>
      <c r="U25" s="314">
        <f t="shared" si="17"/>
        <v>314227</v>
      </c>
      <c r="V25" s="314">
        <f t="shared" si="17"/>
        <v>0</v>
      </c>
      <c r="W25" s="314">
        <f t="shared" si="17"/>
        <v>379631</v>
      </c>
      <c r="X25" s="314">
        <f t="shared" si="17"/>
        <v>122000</v>
      </c>
      <c r="Y25" s="314">
        <f t="shared" si="17"/>
        <v>0</v>
      </c>
      <c r="Z25" s="314">
        <f t="shared" si="17"/>
        <v>138498</v>
      </c>
      <c r="AA25" s="314">
        <f t="shared" si="17"/>
        <v>260498</v>
      </c>
      <c r="AB25" s="314">
        <f t="shared" si="17"/>
        <v>640129</v>
      </c>
      <c r="AC25" s="314">
        <f t="shared" si="17"/>
        <v>169552</v>
      </c>
      <c r="AD25" s="314">
        <f t="shared" si="17"/>
        <v>0</v>
      </c>
      <c r="AE25" s="314">
        <f t="shared" si="17"/>
        <v>169552</v>
      </c>
      <c r="AF25" s="314">
        <f t="shared" si="17"/>
        <v>3796</v>
      </c>
      <c r="AG25" s="314">
        <f t="shared" si="17"/>
        <v>0</v>
      </c>
      <c r="AH25" s="940">
        <f t="shared" si="17"/>
        <v>813477</v>
      </c>
      <c r="AI25" s="937">
        <f t="shared" si="17"/>
        <v>-0.03</v>
      </c>
      <c r="AJ25" s="315">
        <f t="shared" si="17"/>
        <v>0.47</v>
      </c>
      <c r="AK25" s="315">
        <f t="shared" si="17"/>
        <v>0</v>
      </c>
      <c r="AL25" s="315">
        <f t="shared" si="17"/>
        <v>0</v>
      </c>
      <c r="AM25" s="315">
        <f t="shared" si="17"/>
        <v>0.75</v>
      </c>
      <c r="AN25" s="315">
        <f t="shared" si="17"/>
        <v>0</v>
      </c>
      <c r="AO25" s="648">
        <f t="shared" si="17"/>
        <v>1.19</v>
      </c>
      <c r="AP25" s="518">
        <f t="shared" si="17"/>
        <v>105796318</v>
      </c>
      <c r="AQ25" s="314">
        <f t="shared" si="17"/>
        <v>77565716</v>
      </c>
      <c r="AR25" s="314">
        <f t="shared" si="17"/>
        <v>560498</v>
      </c>
      <c r="AS25" s="314">
        <f t="shared" si="17"/>
        <v>26359848</v>
      </c>
      <c r="AT25" s="314">
        <f t="shared" si="17"/>
        <v>775656</v>
      </c>
      <c r="AU25" s="314">
        <f t="shared" si="17"/>
        <v>534600</v>
      </c>
      <c r="AV25" s="63">
        <f t="shared" si="17"/>
        <v>120.633</v>
      </c>
      <c r="AW25" s="934">
        <f t="shared" si="17"/>
        <v>1153373</v>
      </c>
      <c r="AX25" s="806">
        <f t="shared" si="17"/>
        <v>459030</v>
      </c>
      <c r="AY25" s="806">
        <f t="shared" si="17"/>
        <v>0</v>
      </c>
      <c r="AZ25" s="806">
        <f t="shared" si="17"/>
        <v>155152</v>
      </c>
      <c r="BA25" s="806">
        <f t="shared" si="17"/>
        <v>4591</v>
      </c>
      <c r="BB25" s="806">
        <f t="shared" si="17"/>
        <v>534600</v>
      </c>
      <c r="BC25" s="803">
        <f t="shared" si="17"/>
        <v>0.83</v>
      </c>
    </row>
    <row r="26" spans="1:55" s="56" customFormat="1" ht="14.1" customHeight="1" x14ac:dyDescent="0.2">
      <c r="A26" s="77">
        <v>3</v>
      </c>
      <c r="B26" s="62">
        <v>2450</v>
      </c>
      <c r="C26" s="53">
        <v>600080234</v>
      </c>
      <c r="D26" s="45">
        <v>72745045</v>
      </c>
      <c r="E26" s="45" t="s">
        <v>681</v>
      </c>
      <c r="F26" s="54">
        <v>3111</v>
      </c>
      <c r="G26" s="45" t="s">
        <v>275</v>
      </c>
      <c r="H26" s="55" t="s">
        <v>260</v>
      </c>
      <c r="I26" s="517">
        <v>1244952</v>
      </c>
      <c r="J26" s="14">
        <v>834223</v>
      </c>
      <c r="K26" s="14">
        <v>90000</v>
      </c>
      <c r="L26" s="14">
        <v>312387</v>
      </c>
      <c r="M26" s="14">
        <v>8342</v>
      </c>
      <c r="N26" s="14">
        <v>0</v>
      </c>
      <c r="O26" s="106">
        <v>1.706</v>
      </c>
      <c r="P26" s="579">
        <f>X26*-1</f>
        <v>65000</v>
      </c>
      <c r="Q26" s="434">
        <v>0</v>
      </c>
      <c r="R26" s="434">
        <v>0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0"/>
        <v>65000</v>
      </c>
      <c r="X26" s="434">
        <v>-65000</v>
      </c>
      <c r="Y26" s="434">
        <v>0</v>
      </c>
      <c r="Z26" s="434">
        <v>0</v>
      </c>
      <c r="AA26" s="434">
        <f>X26+Y26+Z26</f>
        <v>-65000</v>
      </c>
      <c r="AB26" s="434">
        <f>W26+AA26</f>
        <v>0</v>
      </c>
      <c r="AC26" s="435">
        <f t="shared" si="1"/>
        <v>0</v>
      </c>
      <c r="AD26" s="434">
        <v>0</v>
      </c>
      <c r="AE26" s="434">
        <f t="shared" si="2"/>
        <v>0</v>
      </c>
      <c r="AF26" s="435">
        <f>ROUND(W26*1%,0)</f>
        <v>650</v>
      </c>
      <c r="AG26" s="14">
        <v>0</v>
      </c>
      <c r="AH26" s="905">
        <f t="shared" si="3"/>
        <v>650</v>
      </c>
      <c r="AI26" s="870">
        <v>0</v>
      </c>
      <c r="AJ26" s="433">
        <v>0</v>
      </c>
      <c r="AK26" s="1022">
        <v>0</v>
      </c>
      <c r="AL26" s="433">
        <v>0</v>
      </c>
      <c r="AM26" s="433">
        <v>0</v>
      </c>
      <c r="AN26" s="433">
        <v>0</v>
      </c>
      <c r="AO26" s="931">
        <f>SUM(AI26:AN26)</f>
        <v>0</v>
      </c>
      <c r="AP26" s="579">
        <f>I26+AH26</f>
        <v>1245602</v>
      </c>
      <c r="AQ26" s="434">
        <f>J26+W26</f>
        <v>899223</v>
      </c>
      <c r="AR26" s="434">
        <f>K26+AA26</f>
        <v>25000</v>
      </c>
      <c r="AS26" s="434">
        <f t="shared" si="4"/>
        <v>312387</v>
      </c>
      <c r="AT26" s="434">
        <f t="shared" si="4"/>
        <v>8992</v>
      </c>
      <c r="AU26" s="434">
        <f t="shared" si="4"/>
        <v>0</v>
      </c>
      <c r="AV26" s="535">
        <f>O26+AO26</f>
        <v>1.706</v>
      </c>
      <c r="AW26" s="933">
        <f t="shared" si="5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s="56" customFormat="1" ht="14.1" customHeight="1" x14ac:dyDescent="0.2">
      <c r="A27" s="77">
        <v>3</v>
      </c>
      <c r="B27" s="64">
        <v>2450</v>
      </c>
      <c r="C27" s="53">
        <v>600080234</v>
      </c>
      <c r="D27" s="45">
        <v>72745045</v>
      </c>
      <c r="E27" s="64" t="s">
        <v>681</v>
      </c>
      <c r="F27" s="65">
        <v>3117</v>
      </c>
      <c r="G27" s="64" t="s">
        <v>292</v>
      </c>
      <c r="H27" s="55" t="s">
        <v>260</v>
      </c>
      <c r="I27" s="517">
        <v>2068940</v>
      </c>
      <c r="J27" s="14">
        <v>1534821</v>
      </c>
      <c r="K27" s="14">
        <v>0</v>
      </c>
      <c r="L27" s="14">
        <v>518770</v>
      </c>
      <c r="M27" s="14">
        <v>15349</v>
      </c>
      <c r="N27" s="14">
        <v>0</v>
      </c>
      <c r="O27" s="106">
        <v>2.4805999999999999</v>
      </c>
      <c r="P27" s="579">
        <f>X27*-1</f>
        <v>0</v>
      </c>
      <c r="Q27" s="434">
        <v>0</v>
      </c>
      <c r="R27" s="434">
        <v>0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0"/>
        <v>0</v>
      </c>
      <c r="X27" s="434">
        <v>0</v>
      </c>
      <c r="Y27" s="434">
        <v>0</v>
      </c>
      <c r="Z27" s="434">
        <v>0</v>
      </c>
      <c r="AA27" s="434">
        <f>X27+Y27+Z27</f>
        <v>0</v>
      </c>
      <c r="AB27" s="434">
        <f>W27+AA27</f>
        <v>0</v>
      </c>
      <c r="AC27" s="435">
        <f t="shared" si="1"/>
        <v>0</v>
      </c>
      <c r="AD27" s="434">
        <v>0</v>
      </c>
      <c r="AE27" s="434">
        <f t="shared" si="2"/>
        <v>0</v>
      </c>
      <c r="AF27" s="435">
        <f>ROUND(W27*1%,0)</f>
        <v>0</v>
      </c>
      <c r="AG27" s="14">
        <v>0</v>
      </c>
      <c r="AH27" s="905">
        <f t="shared" si="3"/>
        <v>0</v>
      </c>
      <c r="AI27" s="870">
        <v>0</v>
      </c>
      <c r="AJ27" s="433">
        <v>0</v>
      </c>
      <c r="AK27" s="1022">
        <v>0</v>
      </c>
      <c r="AL27" s="433">
        <v>0</v>
      </c>
      <c r="AM27" s="433">
        <v>0</v>
      </c>
      <c r="AN27" s="433">
        <v>0</v>
      </c>
      <c r="AO27" s="931">
        <f>SUM(AI27:AN27)</f>
        <v>0</v>
      </c>
      <c r="AP27" s="579">
        <f>I27+AH27</f>
        <v>2068940</v>
      </c>
      <c r="AQ27" s="434">
        <f>J27+W27</f>
        <v>1534821</v>
      </c>
      <c r="AR27" s="434">
        <f>K27+AA27</f>
        <v>0</v>
      </c>
      <c r="AS27" s="434">
        <f t="shared" si="4"/>
        <v>518770</v>
      </c>
      <c r="AT27" s="434">
        <f t="shared" si="4"/>
        <v>15349</v>
      </c>
      <c r="AU27" s="434">
        <f t="shared" si="4"/>
        <v>0</v>
      </c>
      <c r="AV27" s="535">
        <f>O27+AO27</f>
        <v>2.4805999999999999</v>
      </c>
      <c r="AW27" s="933">
        <f t="shared" si="5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s="56" customFormat="1" ht="14.1" customHeight="1" x14ac:dyDescent="0.2">
      <c r="A28" s="77">
        <v>3</v>
      </c>
      <c r="B28" s="62">
        <v>2450</v>
      </c>
      <c r="C28" s="53">
        <v>600080234</v>
      </c>
      <c r="D28" s="45">
        <v>72745045</v>
      </c>
      <c r="E28" s="62" t="s">
        <v>681</v>
      </c>
      <c r="F28" s="54">
        <v>3117</v>
      </c>
      <c r="G28" s="45" t="s">
        <v>276</v>
      </c>
      <c r="H28" s="55" t="s">
        <v>261</v>
      </c>
      <c r="I28" s="517">
        <v>509509</v>
      </c>
      <c r="J28" s="386">
        <v>377974</v>
      </c>
      <c r="K28" s="386">
        <v>0</v>
      </c>
      <c r="L28" s="14">
        <v>127755</v>
      </c>
      <c r="M28" s="14">
        <v>3780</v>
      </c>
      <c r="N28" s="14">
        <v>0</v>
      </c>
      <c r="O28" s="698">
        <v>0.87</v>
      </c>
      <c r="P28" s="579">
        <f>X28*-1</f>
        <v>0</v>
      </c>
      <c r="Q28" s="434">
        <v>0</v>
      </c>
      <c r="R28" s="434">
        <v>126045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0"/>
        <v>126045</v>
      </c>
      <c r="X28" s="434">
        <v>0</v>
      </c>
      <c r="Y28" s="434">
        <v>0</v>
      </c>
      <c r="Z28" s="434">
        <v>0</v>
      </c>
      <c r="AA28" s="434">
        <f>X28+Y28+Z28</f>
        <v>0</v>
      </c>
      <c r="AB28" s="434">
        <f>W28+AA28</f>
        <v>126045</v>
      </c>
      <c r="AC28" s="435">
        <f t="shared" si="1"/>
        <v>42603</v>
      </c>
      <c r="AD28" s="434">
        <v>0</v>
      </c>
      <c r="AE28" s="434">
        <f t="shared" si="2"/>
        <v>42603</v>
      </c>
      <c r="AF28" s="435">
        <f>ROUND(W28*1%,0)</f>
        <v>1260</v>
      </c>
      <c r="AG28" s="14">
        <v>0</v>
      </c>
      <c r="AH28" s="905">
        <f t="shared" si="3"/>
        <v>169908</v>
      </c>
      <c r="AI28" s="870">
        <v>0</v>
      </c>
      <c r="AJ28" s="433">
        <v>0.43</v>
      </c>
      <c r="AK28" s="1022">
        <v>0</v>
      </c>
      <c r="AL28" s="433">
        <v>0</v>
      </c>
      <c r="AM28" s="433">
        <v>0</v>
      </c>
      <c r="AN28" s="433">
        <v>0</v>
      </c>
      <c r="AO28" s="931">
        <f>SUM(AI28:AN28)</f>
        <v>0.43</v>
      </c>
      <c r="AP28" s="579">
        <f>I28+AH28</f>
        <v>679417</v>
      </c>
      <c r="AQ28" s="434">
        <f>J28+W28</f>
        <v>504019</v>
      </c>
      <c r="AR28" s="434">
        <f>K28+AA28</f>
        <v>0</v>
      </c>
      <c r="AS28" s="434">
        <f t="shared" si="4"/>
        <v>170358</v>
      </c>
      <c r="AT28" s="434">
        <f t="shared" si="4"/>
        <v>5040</v>
      </c>
      <c r="AU28" s="434">
        <f t="shared" si="4"/>
        <v>0</v>
      </c>
      <c r="AV28" s="535">
        <f>O28+AO28</f>
        <v>1.3</v>
      </c>
      <c r="AW28" s="933">
        <f t="shared" si="5"/>
        <v>0</v>
      </c>
      <c r="AX28" s="432">
        <v>0</v>
      </c>
      <c r="AY28" s="432">
        <v>0</v>
      </c>
      <c r="AZ28" s="432">
        <v>0</v>
      </c>
      <c r="BA28" s="432">
        <v>0</v>
      </c>
      <c r="BB28" s="432">
        <v>0</v>
      </c>
      <c r="BC28" s="600">
        <v>0</v>
      </c>
    </row>
    <row r="29" spans="1:55" s="56" customFormat="1" ht="14.1" customHeight="1" x14ac:dyDescent="0.2">
      <c r="A29" s="77">
        <v>3</v>
      </c>
      <c r="B29" s="45">
        <v>2450</v>
      </c>
      <c r="C29" s="53">
        <v>600080234</v>
      </c>
      <c r="D29" s="45">
        <v>72745045</v>
      </c>
      <c r="E29" s="45" t="s">
        <v>681</v>
      </c>
      <c r="F29" s="54">
        <v>3143</v>
      </c>
      <c r="G29" s="45" t="s">
        <v>784</v>
      </c>
      <c r="H29" s="55" t="s">
        <v>260</v>
      </c>
      <c r="I29" s="517">
        <v>676365</v>
      </c>
      <c r="J29" s="14">
        <v>491829</v>
      </c>
      <c r="K29" s="14">
        <v>10000</v>
      </c>
      <c r="L29" s="14">
        <v>169618</v>
      </c>
      <c r="M29" s="14">
        <v>4918</v>
      </c>
      <c r="N29" s="14">
        <v>0</v>
      </c>
      <c r="O29" s="106">
        <v>1</v>
      </c>
      <c r="P29" s="579">
        <f>X29*-1</f>
        <v>10000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0"/>
        <v>10000</v>
      </c>
      <c r="X29" s="434">
        <v>-10000</v>
      </c>
      <c r="Y29" s="434">
        <v>0</v>
      </c>
      <c r="Z29" s="434">
        <v>0</v>
      </c>
      <c r="AA29" s="434">
        <f>X29+Y29+Z29</f>
        <v>-10000</v>
      </c>
      <c r="AB29" s="434">
        <f>W29+AA29</f>
        <v>0</v>
      </c>
      <c r="AC29" s="435">
        <f t="shared" si="1"/>
        <v>0</v>
      </c>
      <c r="AD29" s="434">
        <v>0</v>
      </c>
      <c r="AE29" s="434">
        <f t="shared" si="2"/>
        <v>0</v>
      </c>
      <c r="AF29" s="435">
        <f>ROUND(W29*1%,0)</f>
        <v>100</v>
      </c>
      <c r="AG29" s="14">
        <v>0</v>
      </c>
      <c r="AH29" s="905">
        <f t="shared" si="3"/>
        <v>100</v>
      </c>
      <c r="AI29" s="870">
        <v>0</v>
      </c>
      <c r="AJ29" s="433">
        <v>0</v>
      </c>
      <c r="AK29" s="1022">
        <v>0</v>
      </c>
      <c r="AL29" s="433">
        <v>0</v>
      </c>
      <c r="AM29" s="433">
        <v>0</v>
      </c>
      <c r="AN29" s="433">
        <v>0</v>
      </c>
      <c r="AO29" s="931">
        <f>SUM(AI29:AN29)</f>
        <v>0</v>
      </c>
      <c r="AP29" s="579">
        <f>I29+AH29</f>
        <v>676465</v>
      </c>
      <c r="AQ29" s="434">
        <f>J29+W29</f>
        <v>501829</v>
      </c>
      <c r="AR29" s="434">
        <f>K29+AA29</f>
        <v>0</v>
      </c>
      <c r="AS29" s="434">
        <f t="shared" si="4"/>
        <v>169618</v>
      </c>
      <c r="AT29" s="434">
        <f t="shared" si="4"/>
        <v>5018</v>
      </c>
      <c r="AU29" s="434">
        <f t="shared" si="4"/>
        <v>0</v>
      </c>
      <c r="AV29" s="535">
        <f>O29+AO29</f>
        <v>1</v>
      </c>
      <c r="AW29" s="933">
        <f t="shared" si="5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s="56" customFormat="1" ht="14.1" customHeight="1" x14ac:dyDescent="0.2">
      <c r="A30" s="78">
        <v>3</v>
      </c>
      <c r="B30" s="57">
        <v>2450</v>
      </c>
      <c r="C30" s="58">
        <v>600080234</v>
      </c>
      <c r="D30" s="57">
        <v>72745045</v>
      </c>
      <c r="E30" s="57" t="s">
        <v>682</v>
      </c>
      <c r="F30" s="66"/>
      <c r="G30" s="60"/>
      <c r="H30" s="61"/>
      <c r="I30" s="518">
        <v>4499766</v>
      </c>
      <c r="J30" s="314">
        <v>3238847</v>
      </c>
      <c r="K30" s="314">
        <v>100000</v>
      </c>
      <c r="L30" s="314">
        <v>1128530</v>
      </c>
      <c r="M30" s="314">
        <v>32389</v>
      </c>
      <c r="N30" s="314">
        <v>0</v>
      </c>
      <c r="O30" s="648">
        <v>6.0566000000000004</v>
      </c>
      <c r="P30" s="518">
        <f t="shared" ref="P30:BC30" si="18">SUM(P26:P29)</f>
        <v>75000</v>
      </c>
      <c r="Q30" s="314">
        <f t="shared" si="18"/>
        <v>0</v>
      </c>
      <c r="R30" s="314">
        <f t="shared" si="18"/>
        <v>126045</v>
      </c>
      <c r="S30" s="314">
        <f t="shared" si="18"/>
        <v>0</v>
      </c>
      <c r="T30" s="314">
        <f t="shared" si="18"/>
        <v>0</v>
      </c>
      <c r="U30" s="314">
        <f t="shared" si="18"/>
        <v>0</v>
      </c>
      <c r="V30" s="314">
        <f t="shared" si="18"/>
        <v>0</v>
      </c>
      <c r="W30" s="314">
        <f t="shared" si="18"/>
        <v>201045</v>
      </c>
      <c r="X30" s="314">
        <f t="shared" si="18"/>
        <v>-75000</v>
      </c>
      <c r="Y30" s="314">
        <f t="shared" si="18"/>
        <v>0</v>
      </c>
      <c r="Z30" s="314">
        <f t="shared" si="18"/>
        <v>0</v>
      </c>
      <c r="AA30" s="314">
        <f t="shared" si="18"/>
        <v>-75000</v>
      </c>
      <c r="AB30" s="314">
        <f t="shared" si="18"/>
        <v>126045</v>
      </c>
      <c r="AC30" s="314">
        <f t="shared" si="18"/>
        <v>42603</v>
      </c>
      <c r="AD30" s="314">
        <f t="shared" si="18"/>
        <v>0</v>
      </c>
      <c r="AE30" s="314">
        <f t="shared" si="18"/>
        <v>42603</v>
      </c>
      <c r="AF30" s="314">
        <f t="shared" si="18"/>
        <v>2010</v>
      </c>
      <c r="AG30" s="314">
        <f t="shared" si="18"/>
        <v>0</v>
      </c>
      <c r="AH30" s="940">
        <f t="shared" si="18"/>
        <v>170658</v>
      </c>
      <c r="AI30" s="937">
        <f t="shared" si="18"/>
        <v>0</v>
      </c>
      <c r="AJ30" s="315">
        <f t="shared" si="18"/>
        <v>0.43</v>
      </c>
      <c r="AK30" s="315">
        <f t="shared" si="18"/>
        <v>0</v>
      </c>
      <c r="AL30" s="315">
        <f t="shared" si="18"/>
        <v>0</v>
      </c>
      <c r="AM30" s="315">
        <f t="shared" si="18"/>
        <v>0</v>
      </c>
      <c r="AN30" s="315">
        <f t="shared" si="18"/>
        <v>0</v>
      </c>
      <c r="AO30" s="648">
        <f t="shared" si="18"/>
        <v>0.43</v>
      </c>
      <c r="AP30" s="518">
        <f t="shared" si="18"/>
        <v>4670424</v>
      </c>
      <c r="AQ30" s="314">
        <f t="shared" si="18"/>
        <v>3439892</v>
      </c>
      <c r="AR30" s="314">
        <f t="shared" si="18"/>
        <v>25000</v>
      </c>
      <c r="AS30" s="314">
        <f t="shared" si="18"/>
        <v>1171133</v>
      </c>
      <c r="AT30" s="314">
        <f t="shared" si="18"/>
        <v>34399</v>
      </c>
      <c r="AU30" s="314">
        <f t="shared" si="18"/>
        <v>0</v>
      </c>
      <c r="AV30" s="63">
        <f t="shared" si="18"/>
        <v>6.4866000000000001</v>
      </c>
      <c r="AW30" s="934">
        <f t="shared" si="18"/>
        <v>0</v>
      </c>
      <c r="AX30" s="806">
        <f t="shared" si="18"/>
        <v>0</v>
      </c>
      <c r="AY30" s="806">
        <f t="shared" si="18"/>
        <v>0</v>
      </c>
      <c r="AZ30" s="806">
        <f t="shared" si="18"/>
        <v>0</v>
      </c>
      <c r="BA30" s="806">
        <f t="shared" si="18"/>
        <v>0</v>
      </c>
      <c r="BB30" s="806">
        <f t="shared" si="18"/>
        <v>0</v>
      </c>
      <c r="BC30" s="803">
        <f t="shared" si="18"/>
        <v>0</v>
      </c>
    </row>
    <row r="31" spans="1:55" s="56" customFormat="1" ht="14.1" customHeight="1" x14ac:dyDescent="0.2">
      <c r="A31" s="77">
        <v>4</v>
      </c>
      <c r="B31" s="62">
        <v>2451</v>
      </c>
      <c r="C31" s="53">
        <v>650037901</v>
      </c>
      <c r="D31" s="45">
        <v>72744880</v>
      </c>
      <c r="E31" s="45" t="s">
        <v>683</v>
      </c>
      <c r="F31" s="54">
        <v>3111</v>
      </c>
      <c r="G31" s="45" t="s">
        <v>275</v>
      </c>
      <c r="H31" s="55" t="s">
        <v>260</v>
      </c>
      <c r="I31" s="517">
        <v>1553262</v>
      </c>
      <c r="J31" s="14">
        <v>1152271</v>
      </c>
      <c r="K31" s="14">
        <v>0</v>
      </c>
      <c r="L31" s="14">
        <v>389468</v>
      </c>
      <c r="M31" s="14">
        <v>11523</v>
      </c>
      <c r="N31" s="14">
        <v>0</v>
      </c>
      <c r="O31" s="106">
        <v>2</v>
      </c>
      <c r="P31" s="579">
        <f>X31*-1</f>
        <v>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0"/>
        <v>0</v>
      </c>
      <c r="X31" s="434">
        <v>0</v>
      </c>
      <c r="Y31" s="434">
        <v>0</v>
      </c>
      <c r="Z31" s="434">
        <v>0</v>
      </c>
      <c r="AA31" s="434">
        <f>X31+Y31+Z31</f>
        <v>0</v>
      </c>
      <c r="AB31" s="434">
        <f>W31+AA31</f>
        <v>0</v>
      </c>
      <c r="AC31" s="435">
        <f t="shared" si="1"/>
        <v>0</v>
      </c>
      <c r="AD31" s="434">
        <v>0</v>
      </c>
      <c r="AE31" s="434">
        <f t="shared" si="2"/>
        <v>0</v>
      </c>
      <c r="AF31" s="435">
        <f>ROUND(W31*1%,0)</f>
        <v>0</v>
      </c>
      <c r="AG31" s="14">
        <v>0</v>
      </c>
      <c r="AH31" s="905">
        <f t="shared" si="3"/>
        <v>0</v>
      </c>
      <c r="AI31" s="870">
        <v>0</v>
      </c>
      <c r="AJ31" s="433">
        <v>0</v>
      </c>
      <c r="AK31" s="1022">
        <v>0</v>
      </c>
      <c r="AL31" s="433">
        <v>0</v>
      </c>
      <c r="AM31" s="433">
        <v>0</v>
      </c>
      <c r="AN31" s="433">
        <v>0</v>
      </c>
      <c r="AO31" s="931">
        <f>SUM(AI31:AN31)</f>
        <v>0</v>
      </c>
      <c r="AP31" s="579">
        <f>I31+AH31</f>
        <v>1553262</v>
      </c>
      <c r="AQ31" s="434">
        <f>J31+W31</f>
        <v>1152271</v>
      </c>
      <c r="AR31" s="434">
        <f>K31+AA31</f>
        <v>0</v>
      </c>
      <c r="AS31" s="434">
        <f t="shared" si="4"/>
        <v>389468</v>
      </c>
      <c r="AT31" s="434">
        <f t="shared" si="4"/>
        <v>11523</v>
      </c>
      <c r="AU31" s="434">
        <f t="shared" si="4"/>
        <v>0</v>
      </c>
      <c r="AV31" s="535">
        <f>O31+AO31</f>
        <v>2</v>
      </c>
      <c r="AW31" s="933">
        <f t="shared" si="5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s="56" customFormat="1" ht="14.1" customHeight="1" x14ac:dyDescent="0.2">
      <c r="A32" s="77">
        <v>4</v>
      </c>
      <c r="B32" s="64">
        <v>2451</v>
      </c>
      <c r="C32" s="53">
        <v>650037901</v>
      </c>
      <c r="D32" s="45">
        <v>72744880</v>
      </c>
      <c r="E32" s="64" t="s">
        <v>683</v>
      </c>
      <c r="F32" s="65">
        <v>3117</v>
      </c>
      <c r="G32" s="64" t="s">
        <v>292</v>
      </c>
      <c r="H32" s="55" t="s">
        <v>260</v>
      </c>
      <c r="I32" s="517">
        <v>3704593</v>
      </c>
      <c r="J32" s="14">
        <v>2748215</v>
      </c>
      <c r="K32" s="14">
        <v>0</v>
      </c>
      <c r="L32" s="14">
        <v>928896</v>
      </c>
      <c r="M32" s="14">
        <v>27482</v>
      </c>
      <c r="N32" s="14">
        <v>0</v>
      </c>
      <c r="O32" s="106">
        <v>4</v>
      </c>
      <c r="P32" s="579">
        <f>X32*-1</f>
        <v>-30000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0"/>
        <v>-30000</v>
      </c>
      <c r="X32" s="434">
        <v>30000</v>
      </c>
      <c r="Y32" s="434">
        <v>0</v>
      </c>
      <c r="Z32" s="434">
        <v>0</v>
      </c>
      <c r="AA32" s="434">
        <f>X32+Y32+Z32</f>
        <v>30000</v>
      </c>
      <c r="AB32" s="434">
        <f>W32+AA32</f>
        <v>0</v>
      </c>
      <c r="AC32" s="435">
        <f t="shared" si="1"/>
        <v>0</v>
      </c>
      <c r="AD32" s="434">
        <v>0</v>
      </c>
      <c r="AE32" s="434">
        <f t="shared" si="2"/>
        <v>0</v>
      </c>
      <c r="AF32" s="435">
        <f>ROUND(W32*1%,0)</f>
        <v>-300</v>
      </c>
      <c r="AG32" s="14">
        <v>0</v>
      </c>
      <c r="AH32" s="905">
        <f t="shared" si="3"/>
        <v>-300</v>
      </c>
      <c r="AI32" s="870">
        <v>-0.04</v>
      </c>
      <c r="AJ32" s="433">
        <v>0</v>
      </c>
      <c r="AK32" s="1022">
        <v>0</v>
      </c>
      <c r="AL32" s="433">
        <v>0</v>
      </c>
      <c r="AM32" s="433">
        <v>0</v>
      </c>
      <c r="AN32" s="433">
        <v>0</v>
      </c>
      <c r="AO32" s="931">
        <f>SUM(AI32:AN32)</f>
        <v>-0.04</v>
      </c>
      <c r="AP32" s="579">
        <f>I32+AH32</f>
        <v>3704293</v>
      </c>
      <c r="AQ32" s="434">
        <f>J32+W32</f>
        <v>2718215</v>
      </c>
      <c r="AR32" s="434">
        <f>K32+AA32</f>
        <v>30000</v>
      </c>
      <c r="AS32" s="434">
        <f t="shared" si="4"/>
        <v>928896</v>
      </c>
      <c r="AT32" s="434">
        <f t="shared" si="4"/>
        <v>27182</v>
      </c>
      <c r="AU32" s="434">
        <f t="shared" si="4"/>
        <v>0</v>
      </c>
      <c r="AV32" s="535">
        <f>O32+AO32</f>
        <v>3.96</v>
      </c>
      <c r="AW32" s="933">
        <f t="shared" si="5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s="56" customFormat="1" ht="14.1" customHeight="1" x14ac:dyDescent="0.2">
      <c r="A33" s="77">
        <v>4</v>
      </c>
      <c r="B33" s="62">
        <v>2451</v>
      </c>
      <c r="C33" s="53">
        <v>650037901</v>
      </c>
      <c r="D33" s="45">
        <v>72744880</v>
      </c>
      <c r="E33" s="62" t="s">
        <v>683</v>
      </c>
      <c r="F33" s="54">
        <v>3117</v>
      </c>
      <c r="G33" s="45" t="s">
        <v>276</v>
      </c>
      <c r="H33" s="55" t="s">
        <v>261</v>
      </c>
      <c r="I33" s="517">
        <v>1325987</v>
      </c>
      <c r="J33" s="386">
        <v>983670</v>
      </c>
      <c r="K33" s="386">
        <v>0</v>
      </c>
      <c r="L33" s="14">
        <v>332480</v>
      </c>
      <c r="M33" s="14">
        <v>9837</v>
      </c>
      <c r="N33" s="14">
        <v>0</v>
      </c>
      <c r="O33" s="698">
        <v>2.2999999999999998</v>
      </c>
      <c r="P33" s="579">
        <f>X33*-1</f>
        <v>0</v>
      </c>
      <c r="Q33" s="434">
        <v>0</v>
      </c>
      <c r="R33" s="434">
        <v>-26490</v>
      </c>
      <c r="S33" s="434">
        <v>0</v>
      </c>
      <c r="T33" s="434">
        <v>0</v>
      </c>
      <c r="U33" s="434">
        <v>0</v>
      </c>
      <c r="V33" s="434">
        <v>0</v>
      </c>
      <c r="W33" s="434">
        <f t="shared" si="0"/>
        <v>-26490</v>
      </c>
      <c r="X33" s="434">
        <v>0</v>
      </c>
      <c r="Y33" s="434">
        <v>0</v>
      </c>
      <c r="Z33" s="434">
        <v>0</v>
      </c>
      <c r="AA33" s="434">
        <f>X33+Y33+Z33</f>
        <v>0</v>
      </c>
      <c r="AB33" s="434">
        <f>W33+AA33</f>
        <v>-26490</v>
      </c>
      <c r="AC33" s="435">
        <f t="shared" si="1"/>
        <v>-8954</v>
      </c>
      <c r="AD33" s="434">
        <v>0</v>
      </c>
      <c r="AE33" s="434">
        <f t="shared" si="2"/>
        <v>-8954</v>
      </c>
      <c r="AF33" s="435">
        <f>ROUND(W33*1%,0)</f>
        <v>-265</v>
      </c>
      <c r="AG33" s="14">
        <v>0</v>
      </c>
      <c r="AH33" s="905">
        <f t="shared" si="3"/>
        <v>-35709</v>
      </c>
      <c r="AI33" s="870">
        <v>0</v>
      </c>
      <c r="AJ33" s="433">
        <v>-0.04</v>
      </c>
      <c r="AK33" s="1022">
        <v>0</v>
      </c>
      <c r="AL33" s="433">
        <v>0</v>
      </c>
      <c r="AM33" s="433">
        <v>0</v>
      </c>
      <c r="AN33" s="433">
        <v>0</v>
      </c>
      <c r="AO33" s="931">
        <f>SUM(AI33:AN33)</f>
        <v>-0.04</v>
      </c>
      <c r="AP33" s="579">
        <f>I33+AH33</f>
        <v>1290278</v>
      </c>
      <c r="AQ33" s="434">
        <f>J33+W33</f>
        <v>957180</v>
      </c>
      <c r="AR33" s="434">
        <f>K33+AA33</f>
        <v>0</v>
      </c>
      <c r="AS33" s="434">
        <f t="shared" si="4"/>
        <v>323526</v>
      </c>
      <c r="AT33" s="434">
        <f t="shared" si="4"/>
        <v>9572</v>
      </c>
      <c r="AU33" s="434">
        <f t="shared" si="4"/>
        <v>0</v>
      </c>
      <c r="AV33" s="535">
        <f>O33+AO33</f>
        <v>2.2599999999999998</v>
      </c>
      <c r="AW33" s="933">
        <f t="shared" si="5"/>
        <v>0</v>
      </c>
      <c r="AX33" s="432">
        <v>0</v>
      </c>
      <c r="AY33" s="432">
        <v>0</v>
      </c>
      <c r="AZ33" s="432">
        <v>0</v>
      </c>
      <c r="BA33" s="432">
        <v>0</v>
      </c>
      <c r="BB33" s="432">
        <v>0</v>
      </c>
      <c r="BC33" s="600">
        <v>0</v>
      </c>
    </row>
    <row r="34" spans="1:55" s="56" customFormat="1" ht="14.1" customHeight="1" x14ac:dyDescent="0.2">
      <c r="A34" s="77">
        <v>4</v>
      </c>
      <c r="B34" s="45">
        <v>2451</v>
      </c>
      <c r="C34" s="53">
        <v>650037901</v>
      </c>
      <c r="D34" s="45">
        <v>72744880</v>
      </c>
      <c r="E34" s="45" t="s">
        <v>683</v>
      </c>
      <c r="F34" s="54">
        <v>3143</v>
      </c>
      <c r="G34" s="45" t="s">
        <v>784</v>
      </c>
      <c r="H34" s="55" t="s">
        <v>260</v>
      </c>
      <c r="I34" s="517">
        <v>690013</v>
      </c>
      <c r="J34" s="14">
        <v>511879</v>
      </c>
      <c r="K34" s="14">
        <v>0</v>
      </c>
      <c r="L34" s="14">
        <v>173015</v>
      </c>
      <c r="M34" s="14">
        <v>5119</v>
      </c>
      <c r="N34" s="14">
        <v>0</v>
      </c>
      <c r="O34" s="106">
        <v>1</v>
      </c>
      <c r="P34" s="579">
        <f>X34*-1</f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0"/>
        <v>0</v>
      </c>
      <c r="X34" s="434">
        <v>0</v>
      </c>
      <c r="Y34" s="434">
        <v>0</v>
      </c>
      <c r="Z34" s="434">
        <v>0</v>
      </c>
      <c r="AA34" s="434">
        <f>X34+Y34+Z34</f>
        <v>0</v>
      </c>
      <c r="AB34" s="434">
        <f>W34+AA34</f>
        <v>0</v>
      </c>
      <c r="AC34" s="435">
        <f t="shared" si="1"/>
        <v>0</v>
      </c>
      <c r="AD34" s="434">
        <v>0</v>
      </c>
      <c r="AE34" s="434">
        <f t="shared" si="2"/>
        <v>0</v>
      </c>
      <c r="AF34" s="435">
        <f>ROUND(W34*1%,0)</f>
        <v>0</v>
      </c>
      <c r="AG34" s="14">
        <v>0</v>
      </c>
      <c r="AH34" s="905">
        <f t="shared" si="3"/>
        <v>0</v>
      </c>
      <c r="AI34" s="870">
        <v>0</v>
      </c>
      <c r="AJ34" s="433">
        <v>0</v>
      </c>
      <c r="AK34" s="1022">
        <v>0</v>
      </c>
      <c r="AL34" s="433">
        <v>0</v>
      </c>
      <c r="AM34" s="433">
        <v>0</v>
      </c>
      <c r="AN34" s="433">
        <v>0</v>
      </c>
      <c r="AO34" s="931">
        <f>SUM(AI34:AN34)</f>
        <v>0</v>
      </c>
      <c r="AP34" s="579">
        <f>I34+AH34</f>
        <v>690013</v>
      </c>
      <c r="AQ34" s="434">
        <f>J34+W34</f>
        <v>511879</v>
      </c>
      <c r="AR34" s="434">
        <f>K34+AA34</f>
        <v>0</v>
      </c>
      <c r="AS34" s="434">
        <f t="shared" si="4"/>
        <v>173015</v>
      </c>
      <c r="AT34" s="434">
        <f t="shared" si="4"/>
        <v>5119</v>
      </c>
      <c r="AU34" s="434">
        <f t="shared" si="4"/>
        <v>0</v>
      </c>
      <c r="AV34" s="535">
        <f>O34+AO34</f>
        <v>1</v>
      </c>
      <c r="AW34" s="933">
        <f t="shared" si="5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s="56" customFormat="1" ht="14.1" customHeight="1" x14ac:dyDescent="0.2">
      <c r="A35" s="78">
        <v>4</v>
      </c>
      <c r="B35" s="57">
        <v>2451</v>
      </c>
      <c r="C35" s="58">
        <v>650037901</v>
      </c>
      <c r="D35" s="57">
        <v>72744880</v>
      </c>
      <c r="E35" s="57" t="s">
        <v>684</v>
      </c>
      <c r="F35" s="66"/>
      <c r="G35" s="60"/>
      <c r="H35" s="61"/>
      <c r="I35" s="518">
        <v>7273855</v>
      </c>
      <c r="J35" s="314">
        <v>5396035</v>
      </c>
      <c r="K35" s="314">
        <v>0</v>
      </c>
      <c r="L35" s="314">
        <v>1823859</v>
      </c>
      <c r="M35" s="314">
        <v>53961</v>
      </c>
      <c r="N35" s="314">
        <v>0</v>
      </c>
      <c r="O35" s="648">
        <v>9.3000000000000007</v>
      </c>
      <c r="P35" s="518">
        <f t="shared" ref="P35:BC35" si="19">SUM(P31:P34)</f>
        <v>-30000</v>
      </c>
      <c r="Q35" s="314">
        <f t="shared" si="19"/>
        <v>0</v>
      </c>
      <c r="R35" s="314">
        <f t="shared" si="19"/>
        <v>-26490</v>
      </c>
      <c r="S35" s="314">
        <f t="shared" si="19"/>
        <v>0</v>
      </c>
      <c r="T35" s="314">
        <f t="shared" si="19"/>
        <v>0</v>
      </c>
      <c r="U35" s="314">
        <f t="shared" si="19"/>
        <v>0</v>
      </c>
      <c r="V35" s="314">
        <f t="shared" si="19"/>
        <v>0</v>
      </c>
      <c r="W35" s="314">
        <f t="shared" si="19"/>
        <v>-56490</v>
      </c>
      <c r="X35" s="314">
        <f t="shared" si="19"/>
        <v>30000</v>
      </c>
      <c r="Y35" s="314">
        <f t="shared" si="19"/>
        <v>0</v>
      </c>
      <c r="Z35" s="314">
        <f t="shared" si="19"/>
        <v>0</v>
      </c>
      <c r="AA35" s="314">
        <f t="shared" si="19"/>
        <v>30000</v>
      </c>
      <c r="AB35" s="314">
        <f t="shared" si="19"/>
        <v>-26490</v>
      </c>
      <c r="AC35" s="314">
        <f t="shared" si="19"/>
        <v>-8954</v>
      </c>
      <c r="AD35" s="314">
        <f t="shared" si="19"/>
        <v>0</v>
      </c>
      <c r="AE35" s="314">
        <f t="shared" si="19"/>
        <v>-8954</v>
      </c>
      <c r="AF35" s="314">
        <f t="shared" si="19"/>
        <v>-565</v>
      </c>
      <c r="AG35" s="314">
        <f t="shared" si="19"/>
        <v>0</v>
      </c>
      <c r="AH35" s="940">
        <f t="shared" si="19"/>
        <v>-36009</v>
      </c>
      <c r="AI35" s="937">
        <f t="shared" si="19"/>
        <v>-0.04</v>
      </c>
      <c r="AJ35" s="315">
        <f t="shared" si="19"/>
        <v>-0.04</v>
      </c>
      <c r="AK35" s="315">
        <f t="shared" si="19"/>
        <v>0</v>
      </c>
      <c r="AL35" s="315">
        <f t="shared" si="19"/>
        <v>0</v>
      </c>
      <c r="AM35" s="315">
        <f t="shared" si="19"/>
        <v>0</v>
      </c>
      <c r="AN35" s="315">
        <f t="shared" si="19"/>
        <v>0</v>
      </c>
      <c r="AO35" s="648">
        <f t="shared" si="19"/>
        <v>-0.08</v>
      </c>
      <c r="AP35" s="518">
        <f t="shared" si="19"/>
        <v>7237846</v>
      </c>
      <c r="AQ35" s="314">
        <f t="shared" si="19"/>
        <v>5339545</v>
      </c>
      <c r="AR35" s="314">
        <f t="shared" si="19"/>
        <v>30000</v>
      </c>
      <c r="AS35" s="314">
        <f t="shared" si="19"/>
        <v>1814905</v>
      </c>
      <c r="AT35" s="314">
        <f t="shared" si="19"/>
        <v>53396</v>
      </c>
      <c r="AU35" s="314">
        <f t="shared" si="19"/>
        <v>0</v>
      </c>
      <c r="AV35" s="63">
        <f t="shared" si="19"/>
        <v>9.2199999999999989</v>
      </c>
      <c r="AW35" s="934">
        <f t="shared" si="19"/>
        <v>0</v>
      </c>
      <c r="AX35" s="806">
        <f t="shared" si="19"/>
        <v>0</v>
      </c>
      <c r="AY35" s="806">
        <f t="shared" si="19"/>
        <v>0</v>
      </c>
      <c r="AZ35" s="806">
        <f t="shared" si="19"/>
        <v>0</v>
      </c>
      <c r="BA35" s="806">
        <f t="shared" si="19"/>
        <v>0</v>
      </c>
      <c r="BB35" s="806">
        <f t="shared" si="19"/>
        <v>0</v>
      </c>
      <c r="BC35" s="803">
        <f t="shared" si="19"/>
        <v>0</v>
      </c>
    </row>
    <row r="36" spans="1:55" s="56" customFormat="1" ht="14.1" customHeight="1" x14ac:dyDescent="0.2">
      <c r="A36" s="77">
        <v>5</v>
      </c>
      <c r="B36" s="62">
        <v>2453</v>
      </c>
      <c r="C36" s="53">
        <v>600079686</v>
      </c>
      <c r="D36" s="45">
        <v>72743603</v>
      </c>
      <c r="E36" s="45" t="s">
        <v>685</v>
      </c>
      <c r="F36" s="54">
        <v>3111</v>
      </c>
      <c r="G36" s="45" t="s">
        <v>275</v>
      </c>
      <c r="H36" s="55" t="s">
        <v>260</v>
      </c>
      <c r="I36" s="517">
        <v>3831673</v>
      </c>
      <c r="J36" s="14">
        <v>2820650</v>
      </c>
      <c r="K36" s="14">
        <v>22000</v>
      </c>
      <c r="L36" s="14">
        <v>960816</v>
      </c>
      <c r="M36" s="14">
        <v>28207</v>
      </c>
      <c r="N36" s="14">
        <v>0</v>
      </c>
      <c r="O36" s="106">
        <v>4.4761000000000006</v>
      </c>
      <c r="P36" s="579">
        <f>X36*-1</f>
        <v>6000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f t="shared" si="0"/>
        <v>6000</v>
      </c>
      <c r="X36" s="434">
        <v>-6000</v>
      </c>
      <c r="Y36" s="434">
        <v>0</v>
      </c>
      <c r="Z36" s="434">
        <v>0</v>
      </c>
      <c r="AA36" s="434">
        <f>X36+Y36+Z36</f>
        <v>-6000</v>
      </c>
      <c r="AB36" s="434">
        <f>W36+AA36</f>
        <v>0</v>
      </c>
      <c r="AC36" s="435">
        <f t="shared" si="1"/>
        <v>0</v>
      </c>
      <c r="AD36" s="434">
        <v>0</v>
      </c>
      <c r="AE36" s="434">
        <f t="shared" si="2"/>
        <v>0</v>
      </c>
      <c r="AF36" s="435">
        <f>ROUND(W36*1%,0)</f>
        <v>60</v>
      </c>
      <c r="AG36" s="14">
        <v>0</v>
      </c>
      <c r="AH36" s="905">
        <f t="shared" si="3"/>
        <v>60</v>
      </c>
      <c r="AI36" s="870">
        <v>0.01</v>
      </c>
      <c r="AJ36" s="433">
        <v>0</v>
      </c>
      <c r="AK36" s="1022">
        <v>0</v>
      </c>
      <c r="AL36" s="433">
        <v>0</v>
      </c>
      <c r="AM36" s="433">
        <v>0</v>
      </c>
      <c r="AN36" s="433">
        <v>0</v>
      </c>
      <c r="AO36" s="931">
        <f>SUM(AI36:AN36)</f>
        <v>0.01</v>
      </c>
      <c r="AP36" s="579">
        <f>I36+AH36</f>
        <v>3831733</v>
      </c>
      <c r="AQ36" s="434">
        <f>J36+W36</f>
        <v>2826650</v>
      </c>
      <c r="AR36" s="434">
        <f>K36+AA36</f>
        <v>16000</v>
      </c>
      <c r="AS36" s="434">
        <f t="shared" si="4"/>
        <v>960816</v>
      </c>
      <c r="AT36" s="434">
        <f t="shared" si="4"/>
        <v>28267</v>
      </c>
      <c r="AU36" s="434">
        <f t="shared" si="4"/>
        <v>0</v>
      </c>
      <c r="AV36" s="535">
        <f>O36+AO36</f>
        <v>4.4861000000000004</v>
      </c>
      <c r="AW36" s="933">
        <f t="shared" si="5"/>
        <v>0</v>
      </c>
      <c r="AX36" s="432">
        <v>0</v>
      </c>
      <c r="AY36" s="432">
        <v>0</v>
      </c>
      <c r="AZ36" s="432">
        <v>0</v>
      </c>
      <c r="BA36" s="432">
        <v>0</v>
      </c>
      <c r="BB36" s="432">
        <v>0</v>
      </c>
      <c r="BC36" s="600">
        <v>0</v>
      </c>
    </row>
    <row r="37" spans="1:55" s="56" customFormat="1" ht="14.1" customHeight="1" x14ac:dyDescent="0.2">
      <c r="A37" s="77">
        <v>5</v>
      </c>
      <c r="B37" s="64">
        <v>2453</v>
      </c>
      <c r="C37" s="53">
        <v>600079686</v>
      </c>
      <c r="D37" s="45">
        <v>72743603</v>
      </c>
      <c r="E37" s="64" t="s">
        <v>685</v>
      </c>
      <c r="F37" s="65">
        <v>3117</v>
      </c>
      <c r="G37" s="64" t="s">
        <v>292</v>
      </c>
      <c r="H37" s="55" t="s">
        <v>260</v>
      </c>
      <c r="I37" s="517">
        <v>6035529</v>
      </c>
      <c r="J37" s="14">
        <v>4370767</v>
      </c>
      <c r="K37" s="14">
        <v>107425</v>
      </c>
      <c r="L37" s="14">
        <v>1513629</v>
      </c>
      <c r="M37" s="14">
        <v>43708</v>
      </c>
      <c r="N37" s="14">
        <v>0</v>
      </c>
      <c r="O37" s="106">
        <v>6.3974000000000002</v>
      </c>
      <c r="P37" s="579">
        <f>X37*-1</f>
        <v>67425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0"/>
        <v>67425</v>
      </c>
      <c r="X37" s="434">
        <v>-67425</v>
      </c>
      <c r="Y37" s="434">
        <v>0</v>
      </c>
      <c r="Z37" s="434">
        <v>0</v>
      </c>
      <c r="AA37" s="434">
        <f>X37+Y37+Z37</f>
        <v>-67425</v>
      </c>
      <c r="AB37" s="434">
        <f>W37+AA37</f>
        <v>0</v>
      </c>
      <c r="AC37" s="435">
        <f t="shared" si="1"/>
        <v>0</v>
      </c>
      <c r="AD37" s="434">
        <v>0</v>
      </c>
      <c r="AE37" s="434">
        <f t="shared" si="2"/>
        <v>0</v>
      </c>
      <c r="AF37" s="435">
        <f>ROUND(W37*1%,0)</f>
        <v>674</v>
      </c>
      <c r="AG37" s="14">
        <v>0</v>
      </c>
      <c r="AH37" s="905">
        <f t="shared" si="3"/>
        <v>674</v>
      </c>
      <c r="AI37" s="870">
        <v>0.06</v>
      </c>
      <c r="AJ37" s="433">
        <v>0</v>
      </c>
      <c r="AK37" s="1022">
        <v>0</v>
      </c>
      <c r="AL37" s="433">
        <v>0</v>
      </c>
      <c r="AM37" s="433">
        <v>0</v>
      </c>
      <c r="AN37" s="433">
        <v>0</v>
      </c>
      <c r="AO37" s="931">
        <f>SUM(AI37:AN37)</f>
        <v>0.06</v>
      </c>
      <c r="AP37" s="579">
        <f>I37+AH37</f>
        <v>6036203</v>
      </c>
      <c r="AQ37" s="434">
        <f>J37+W37</f>
        <v>4438192</v>
      </c>
      <c r="AR37" s="434">
        <f>K37+AA37</f>
        <v>40000</v>
      </c>
      <c r="AS37" s="434">
        <f t="shared" si="4"/>
        <v>1513629</v>
      </c>
      <c r="AT37" s="434">
        <f t="shared" si="4"/>
        <v>44382</v>
      </c>
      <c r="AU37" s="434">
        <f t="shared" si="4"/>
        <v>0</v>
      </c>
      <c r="AV37" s="535">
        <f>O37+AO37</f>
        <v>6.4573999999999998</v>
      </c>
      <c r="AW37" s="933">
        <f t="shared" si="5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s="56" customFormat="1" ht="14.1" customHeight="1" x14ac:dyDescent="0.2">
      <c r="A38" s="77">
        <v>5</v>
      </c>
      <c r="B38" s="64">
        <v>2453</v>
      </c>
      <c r="C38" s="53">
        <v>600079686</v>
      </c>
      <c r="D38" s="45">
        <v>72743603</v>
      </c>
      <c r="E38" s="64" t="s">
        <v>685</v>
      </c>
      <c r="F38" s="65">
        <v>3117</v>
      </c>
      <c r="G38" s="45" t="s">
        <v>828</v>
      </c>
      <c r="H38" s="436" t="s">
        <v>260</v>
      </c>
      <c r="I38" s="517">
        <v>0</v>
      </c>
      <c r="J38" s="386">
        <v>0</v>
      </c>
      <c r="K38" s="386">
        <v>0</v>
      </c>
      <c r="L38" s="14">
        <v>0</v>
      </c>
      <c r="M38" s="14">
        <v>0</v>
      </c>
      <c r="N38" s="14">
        <v>0</v>
      </c>
      <c r="O38" s="698">
        <v>0</v>
      </c>
      <c r="P38" s="579">
        <f>X38*-1</f>
        <v>0</v>
      </c>
      <c r="Q38" s="434">
        <v>0</v>
      </c>
      <c r="R38" s="434">
        <v>0</v>
      </c>
      <c r="S38" s="434">
        <v>0</v>
      </c>
      <c r="T38" s="434">
        <v>0</v>
      </c>
      <c r="U38" s="434">
        <v>78557</v>
      </c>
      <c r="V38" s="434">
        <v>0</v>
      </c>
      <c r="W38" s="434">
        <f t="shared" si="0"/>
        <v>78557</v>
      </c>
      <c r="X38" s="434">
        <v>0</v>
      </c>
      <c r="Y38" s="434">
        <v>0</v>
      </c>
      <c r="Z38" s="434">
        <v>0</v>
      </c>
      <c r="AA38" s="434">
        <f>X38+Y38+Z38</f>
        <v>0</v>
      </c>
      <c r="AB38" s="434">
        <f>W38+AA38</f>
        <v>78557</v>
      </c>
      <c r="AC38" s="435">
        <f t="shared" si="1"/>
        <v>26552</v>
      </c>
      <c r="AD38" s="434">
        <v>0</v>
      </c>
      <c r="AE38" s="434">
        <f t="shared" si="2"/>
        <v>26552</v>
      </c>
      <c r="AF38" s="435">
        <f>ROUND(W38*1%,0)</f>
        <v>786</v>
      </c>
      <c r="AG38" s="14">
        <v>0</v>
      </c>
      <c r="AH38" s="905">
        <f t="shared" si="3"/>
        <v>105895</v>
      </c>
      <c r="AI38" s="870">
        <v>0</v>
      </c>
      <c r="AJ38" s="433">
        <v>0</v>
      </c>
      <c r="AK38" s="1022">
        <v>0</v>
      </c>
      <c r="AL38" s="433">
        <v>0</v>
      </c>
      <c r="AM38" s="433">
        <v>0.19</v>
      </c>
      <c r="AN38" s="433">
        <v>0</v>
      </c>
      <c r="AO38" s="931">
        <f>SUM(AI38:AN38)</f>
        <v>0.19</v>
      </c>
      <c r="AP38" s="579">
        <f>I38+AH38</f>
        <v>105895</v>
      </c>
      <c r="AQ38" s="434">
        <f>J38+W38</f>
        <v>78557</v>
      </c>
      <c r="AR38" s="434">
        <f>K38+AA38</f>
        <v>0</v>
      </c>
      <c r="AS38" s="434">
        <f t="shared" si="4"/>
        <v>26552</v>
      </c>
      <c r="AT38" s="434">
        <f t="shared" si="4"/>
        <v>786</v>
      </c>
      <c r="AU38" s="434">
        <f t="shared" si="4"/>
        <v>0</v>
      </c>
      <c r="AV38" s="535">
        <f>O38+AO38</f>
        <v>0.19</v>
      </c>
      <c r="AW38" s="933">
        <f t="shared" si="5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s="56" customFormat="1" ht="14.1" customHeight="1" x14ac:dyDescent="0.2">
      <c r="A39" s="77">
        <v>5</v>
      </c>
      <c r="B39" s="62">
        <v>2453</v>
      </c>
      <c r="C39" s="53">
        <v>600079686</v>
      </c>
      <c r="D39" s="45">
        <v>72743603</v>
      </c>
      <c r="E39" s="62" t="s">
        <v>685</v>
      </c>
      <c r="F39" s="54">
        <v>3117</v>
      </c>
      <c r="G39" s="45" t="s">
        <v>276</v>
      </c>
      <c r="H39" s="55" t="s">
        <v>261</v>
      </c>
      <c r="I39" s="517">
        <v>2535485</v>
      </c>
      <c r="J39" s="386">
        <v>1880924</v>
      </c>
      <c r="K39" s="386">
        <v>0</v>
      </c>
      <c r="L39" s="14">
        <v>635752</v>
      </c>
      <c r="M39" s="14">
        <v>18809</v>
      </c>
      <c r="N39" s="14">
        <v>0</v>
      </c>
      <c r="O39" s="698">
        <v>4.59</v>
      </c>
      <c r="P39" s="579">
        <f>X39*-1</f>
        <v>0</v>
      </c>
      <c r="Q39" s="434">
        <v>0</v>
      </c>
      <c r="R39" s="434">
        <v>-231494</v>
      </c>
      <c r="S39" s="434">
        <v>0</v>
      </c>
      <c r="T39" s="434">
        <v>0</v>
      </c>
      <c r="U39" s="434">
        <v>0</v>
      </c>
      <c r="V39" s="434">
        <v>0</v>
      </c>
      <c r="W39" s="434">
        <f t="shared" si="0"/>
        <v>-231494</v>
      </c>
      <c r="X39" s="434">
        <v>0</v>
      </c>
      <c r="Y39" s="434">
        <v>0</v>
      </c>
      <c r="Z39" s="434">
        <v>0</v>
      </c>
      <c r="AA39" s="434">
        <f>X39+Y39+Z39</f>
        <v>0</v>
      </c>
      <c r="AB39" s="434">
        <f>W39+AA39</f>
        <v>-231494</v>
      </c>
      <c r="AC39" s="435">
        <f t="shared" si="1"/>
        <v>-78245</v>
      </c>
      <c r="AD39" s="434">
        <v>0</v>
      </c>
      <c r="AE39" s="434">
        <f t="shared" si="2"/>
        <v>-78245</v>
      </c>
      <c r="AF39" s="435">
        <f>ROUND(W39*1%,0)</f>
        <v>-2315</v>
      </c>
      <c r="AG39" s="14">
        <v>0</v>
      </c>
      <c r="AH39" s="905">
        <f t="shared" si="3"/>
        <v>-312054</v>
      </c>
      <c r="AI39" s="870">
        <v>0</v>
      </c>
      <c r="AJ39" s="433">
        <v>-0.57999999999999996</v>
      </c>
      <c r="AK39" s="1022">
        <v>0</v>
      </c>
      <c r="AL39" s="433">
        <v>0</v>
      </c>
      <c r="AM39" s="433">
        <v>0</v>
      </c>
      <c r="AN39" s="433">
        <v>0</v>
      </c>
      <c r="AO39" s="931">
        <f>SUM(AI39:AN39)</f>
        <v>-0.57999999999999996</v>
      </c>
      <c r="AP39" s="579">
        <f>I39+AH39</f>
        <v>2223431</v>
      </c>
      <c r="AQ39" s="434">
        <f>J39+W39</f>
        <v>1649430</v>
      </c>
      <c r="AR39" s="434">
        <f>K39+AA39</f>
        <v>0</v>
      </c>
      <c r="AS39" s="434">
        <f t="shared" si="4"/>
        <v>557507</v>
      </c>
      <c r="AT39" s="434">
        <f t="shared" si="4"/>
        <v>16494</v>
      </c>
      <c r="AU39" s="434">
        <f t="shared" si="4"/>
        <v>0</v>
      </c>
      <c r="AV39" s="535">
        <f>O39+AO39</f>
        <v>4.01</v>
      </c>
      <c r="AW39" s="933">
        <f t="shared" si="5"/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s="56" customFormat="1" ht="14.1" customHeight="1" x14ac:dyDescent="0.2">
      <c r="A40" s="77">
        <v>5</v>
      </c>
      <c r="B40" s="45">
        <v>2453</v>
      </c>
      <c r="C40" s="53">
        <v>600079686</v>
      </c>
      <c r="D40" s="45">
        <v>72743603</v>
      </c>
      <c r="E40" s="45" t="s">
        <v>685</v>
      </c>
      <c r="F40" s="54">
        <v>3143</v>
      </c>
      <c r="G40" s="45" t="s">
        <v>785</v>
      </c>
      <c r="H40" s="55" t="s">
        <v>260</v>
      </c>
      <c r="I40" s="517">
        <v>1477185</v>
      </c>
      <c r="J40" s="14">
        <v>1095835</v>
      </c>
      <c r="K40" s="14">
        <v>0</v>
      </c>
      <c r="L40" s="14">
        <v>370392</v>
      </c>
      <c r="M40" s="14">
        <v>10958</v>
      </c>
      <c r="N40" s="14">
        <v>0</v>
      </c>
      <c r="O40" s="106">
        <v>1.9822</v>
      </c>
      <c r="P40" s="579">
        <f>X40*-1</f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0"/>
        <v>0</v>
      </c>
      <c r="X40" s="434">
        <v>0</v>
      </c>
      <c r="Y40" s="434">
        <v>0</v>
      </c>
      <c r="Z40" s="434">
        <v>0</v>
      </c>
      <c r="AA40" s="434">
        <f>X40+Y40+Z40</f>
        <v>0</v>
      </c>
      <c r="AB40" s="434">
        <f>W40+AA40</f>
        <v>0</v>
      </c>
      <c r="AC40" s="435">
        <f t="shared" si="1"/>
        <v>0</v>
      </c>
      <c r="AD40" s="434">
        <v>0</v>
      </c>
      <c r="AE40" s="434">
        <f t="shared" si="2"/>
        <v>0</v>
      </c>
      <c r="AF40" s="435">
        <f>ROUND(W40*1%,0)</f>
        <v>0</v>
      </c>
      <c r="AG40" s="14">
        <v>0</v>
      </c>
      <c r="AH40" s="905">
        <f t="shared" si="3"/>
        <v>0</v>
      </c>
      <c r="AI40" s="870">
        <v>0</v>
      </c>
      <c r="AJ40" s="433">
        <v>0</v>
      </c>
      <c r="AK40" s="1022">
        <v>0</v>
      </c>
      <c r="AL40" s="433">
        <v>0</v>
      </c>
      <c r="AM40" s="433">
        <v>0</v>
      </c>
      <c r="AN40" s="433">
        <v>0</v>
      </c>
      <c r="AO40" s="931">
        <f>SUM(AI40:AN40)</f>
        <v>0</v>
      </c>
      <c r="AP40" s="579">
        <f>I40+AH40</f>
        <v>1477185</v>
      </c>
      <c r="AQ40" s="434">
        <f>J40+W40</f>
        <v>1095835</v>
      </c>
      <c r="AR40" s="434">
        <f>K40+AA40</f>
        <v>0</v>
      </c>
      <c r="AS40" s="434">
        <f t="shared" si="4"/>
        <v>370392</v>
      </c>
      <c r="AT40" s="434">
        <f t="shared" si="4"/>
        <v>10958</v>
      </c>
      <c r="AU40" s="434">
        <f t="shared" si="4"/>
        <v>0</v>
      </c>
      <c r="AV40" s="535">
        <f>O40+AO40</f>
        <v>1.9822</v>
      </c>
      <c r="AW40" s="933">
        <f t="shared" si="5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s="56" customFormat="1" ht="14.1" customHeight="1" x14ac:dyDescent="0.2">
      <c r="A41" s="78">
        <v>5</v>
      </c>
      <c r="B41" s="57">
        <v>2453</v>
      </c>
      <c r="C41" s="58">
        <v>600079686</v>
      </c>
      <c r="D41" s="57">
        <v>72743603</v>
      </c>
      <c r="E41" s="57" t="s">
        <v>686</v>
      </c>
      <c r="F41" s="66"/>
      <c r="G41" s="60"/>
      <c r="H41" s="61"/>
      <c r="I41" s="518">
        <v>13879872</v>
      </c>
      <c r="J41" s="314">
        <v>10168176</v>
      </c>
      <c r="K41" s="314">
        <v>129425</v>
      </c>
      <c r="L41" s="314">
        <v>3480589</v>
      </c>
      <c r="M41" s="314">
        <v>101682</v>
      </c>
      <c r="N41" s="314">
        <v>0</v>
      </c>
      <c r="O41" s="648">
        <v>17.445699999999999</v>
      </c>
      <c r="P41" s="518">
        <f t="shared" ref="P41:Q41" si="20">SUM(P36:P40)</f>
        <v>73425</v>
      </c>
      <c r="Q41" s="314">
        <f t="shared" si="20"/>
        <v>0</v>
      </c>
      <c r="R41" s="314">
        <f>SUM(R36:R40)</f>
        <v>-231494</v>
      </c>
      <c r="S41" s="314">
        <f>SUM(S36:S40)</f>
        <v>0</v>
      </c>
      <c r="T41" s="314">
        <f t="shared" ref="T41:BC41" si="21">SUM(T36:T40)</f>
        <v>0</v>
      </c>
      <c r="U41" s="314">
        <f t="shared" si="21"/>
        <v>78557</v>
      </c>
      <c r="V41" s="314">
        <f t="shared" si="21"/>
        <v>0</v>
      </c>
      <c r="W41" s="314">
        <f t="shared" si="21"/>
        <v>-79512</v>
      </c>
      <c r="X41" s="314">
        <f t="shared" si="21"/>
        <v>-73425</v>
      </c>
      <c r="Y41" s="314">
        <f t="shared" si="21"/>
        <v>0</v>
      </c>
      <c r="Z41" s="314">
        <f t="shared" si="21"/>
        <v>0</v>
      </c>
      <c r="AA41" s="314">
        <f t="shared" si="21"/>
        <v>-73425</v>
      </c>
      <c r="AB41" s="314">
        <f t="shared" si="21"/>
        <v>-152937</v>
      </c>
      <c r="AC41" s="314">
        <f t="shared" si="21"/>
        <v>-51693</v>
      </c>
      <c r="AD41" s="314">
        <f t="shared" si="21"/>
        <v>0</v>
      </c>
      <c r="AE41" s="314">
        <f t="shared" si="21"/>
        <v>-51693</v>
      </c>
      <c r="AF41" s="314">
        <f t="shared" si="21"/>
        <v>-795</v>
      </c>
      <c r="AG41" s="314">
        <f t="shared" si="21"/>
        <v>0</v>
      </c>
      <c r="AH41" s="940">
        <f t="shared" si="21"/>
        <v>-205425</v>
      </c>
      <c r="AI41" s="937">
        <f t="shared" si="21"/>
        <v>6.9999999999999993E-2</v>
      </c>
      <c r="AJ41" s="315">
        <f t="shared" si="21"/>
        <v>-0.57999999999999996</v>
      </c>
      <c r="AK41" s="315">
        <f t="shared" si="21"/>
        <v>0</v>
      </c>
      <c r="AL41" s="315">
        <f t="shared" si="21"/>
        <v>0</v>
      </c>
      <c r="AM41" s="315">
        <f t="shared" si="21"/>
        <v>0.19</v>
      </c>
      <c r="AN41" s="315">
        <f t="shared" si="21"/>
        <v>0</v>
      </c>
      <c r="AO41" s="648">
        <f t="shared" si="21"/>
        <v>-0.31999999999999995</v>
      </c>
      <c r="AP41" s="518">
        <f t="shared" si="21"/>
        <v>13674447</v>
      </c>
      <c r="AQ41" s="314">
        <f t="shared" si="21"/>
        <v>10088664</v>
      </c>
      <c r="AR41" s="314">
        <f t="shared" si="21"/>
        <v>56000</v>
      </c>
      <c r="AS41" s="314">
        <f t="shared" si="21"/>
        <v>3428896</v>
      </c>
      <c r="AT41" s="314">
        <f t="shared" si="21"/>
        <v>100887</v>
      </c>
      <c r="AU41" s="314">
        <f t="shared" si="21"/>
        <v>0</v>
      </c>
      <c r="AV41" s="63">
        <f t="shared" si="21"/>
        <v>17.125699999999998</v>
      </c>
      <c r="AW41" s="934">
        <f t="shared" si="21"/>
        <v>0</v>
      </c>
      <c r="AX41" s="806">
        <f t="shared" si="21"/>
        <v>0</v>
      </c>
      <c r="AY41" s="806">
        <f t="shared" si="21"/>
        <v>0</v>
      </c>
      <c r="AZ41" s="806">
        <f t="shared" si="21"/>
        <v>0</v>
      </c>
      <c r="BA41" s="806">
        <f t="shared" si="21"/>
        <v>0</v>
      </c>
      <c r="BB41" s="806">
        <f t="shared" si="21"/>
        <v>0</v>
      </c>
      <c r="BC41" s="803">
        <f t="shared" si="21"/>
        <v>0</v>
      </c>
    </row>
    <row r="42" spans="1:55" s="56" customFormat="1" ht="14.1" customHeight="1" x14ac:dyDescent="0.2">
      <c r="A42" s="77">
        <v>6</v>
      </c>
      <c r="B42" s="62">
        <v>2320</v>
      </c>
      <c r="C42" s="53">
        <v>650034180</v>
      </c>
      <c r="D42" s="45">
        <v>72755369</v>
      </c>
      <c r="E42" s="45" t="s">
        <v>687</v>
      </c>
      <c r="F42" s="54">
        <v>3111</v>
      </c>
      <c r="G42" s="45" t="s">
        <v>275</v>
      </c>
      <c r="H42" s="55" t="s">
        <v>260</v>
      </c>
      <c r="I42" s="517">
        <v>3082160</v>
      </c>
      <c r="J42" s="14">
        <v>2281506</v>
      </c>
      <c r="K42" s="14">
        <v>5000</v>
      </c>
      <c r="L42" s="14">
        <v>772839</v>
      </c>
      <c r="M42" s="14">
        <v>22815</v>
      </c>
      <c r="N42" s="14">
        <v>0</v>
      </c>
      <c r="O42" s="106">
        <v>4</v>
      </c>
      <c r="P42" s="579">
        <f>X42*-1</f>
        <v>5000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0"/>
        <v>5000</v>
      </c>
      <c r="X42" s="434">
        <v>-5000</v>
      </c>
      <c r="Y42" s="434">
        <v>0</v>
      </c>
      <c r="Z42" s="434">
        <v>0</v>
      </c>
      <c r="AA42" s="434">
        <f>X42+Y42+Z42</f>
        <v>-5000</v>
      </c>
      <c r="AB42" s="434">
        <f>W42+AA42</f>
        <v>0</v>
      </c>
      <c r="AC42" s="435">
        <f t="shared" si="1"/>
        <v>0</v>
      </c>
      <c r="AD42" s="434">
        <v>0</v>
      </c>
      <c r="AE42" s="434">
        <f t="shared" si="2"/>
        <v>0</v>
      </c>
      <c r="AF42" s="435">
        <f>ROUND(W42*1%,0)</f>
        <v>50</v>
      </c>
      <c r="AG42" s="14">
        <v>0</v>
      </c>
      <c r="AH42" s="905">
        <f t="shared" si="3"/>
        <v>50</v>
      </c>
      <c r="AI42" s="870">
        <v>0</v>
      </c>
      <c r="AJ42" s="433">
        <v>0</v>
      </c>
      <c r="AK42" s="1022">
        <v>0</v>
      </c>
      <c r="AL42" s="433">
        <v>0</v>
      </c>
      <c r="AM42" s="433">
        <v>0</v>
      </c>
      <c r="AN42" s="433">
        <v>0</v>
      </c>
      <c r="AO42" s="931">
        <f>SUM(AI42:AN42)</f>
        <v>0</v>
      </c>
      <c r="AP42" s="579">
        <f>I42+AH42</f>
        <v>3082210</v>
      </c>
      <c r="AQ42" s="434">
        <f>J42+W42</f>
        <v>2286506</v>
      </c>
      <c r="AR42" s="434">
        <f>K42+AA42</f>
        <v>0</v>
      </c>
      <c r="AS42" s="434">
        <f t="shared" si="4"/>
        <v>772839</v>
      </c>
      <c r="AT42" s="434">
        <f t="shared" si="4"/>
        <v>22865</v>
      </c>
      <c r="AU42" s="434">
        <f t="shared" si="4"/>
        <v>0</v>
      </c>
      <c r="AV42" s="535">
        <f>O42+AO42</f>
        <v>4</v>
      </c>
      <c r="AW42" s="933">
        <f t="shared" si="5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s="56" customFormat="1" ht="14.1" customHeight="1" x14ac:dyDescent="0.2">
      <c r="A43" s="77">
        <v>6</v>
      </c>
      <c r="B43" s="64">
        <v>2320</v>
      </c>
      <c r="C43" s="53">
        <v>650034180</v>
      </c>
      <c r="D43" s="45">
        <v>72755369</v>
      </c>
      <c r="E43" s="64" t="s">
        <v>687</v>
      </c>
      <c r="F43" s="65">
        <v>3117</v>
      </c>
      <c r="G43" s="64" t="s">
        <v>278</v>
      </c>
      <c r="H43" s="55" t="s">
        <v>260</v>
      </c>
      <c r="I43" s="517">
        <v>3922890</v>
      </c>
      <c r="J43" s="14">
        <v>2895267</v>
      </c>
      <c r="K43" s="14">
        <v>15000</v>
      </c>
      <c r="L43" s="14">
        <v>983670</v>
      </c>
      <c r="M43" s="14">
        <v>28953</v>
      </c>
      <c r="N43" s="14">
        <v>0</v>
      </c>
      <c r="O43" s="106">
        <v>4.1263000000000005</v>
      </c>
      <c r="P43" s="579">
        <f>X43*-1</f>
        <v>6200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0"/>
        <v>6200</v>
      </c>
      <c r="X43" s="434">
        <v>-6200</v>
      </c>
      <c r="Y43" s="434">
        <v>0</v>
      </c>
      <c r="Z43" s="434">
        <v>0</v>
      </c>
      <c r="AA43" s="434">
        <f>X43+Y43+Z43</f>
        <v>-6200</v>
      </c>
      <c r="AB43" s="434">
        <f>W43+AA43</f>
        <v>0</v>
      </c>
      <c r="AC43" s="435">
        <f t="shared" si="1"/>
        <v>0</v>
      </c>
      <c r="AD43" s="434">
        <v>0</v>
      </c>
      <c r="AE43" s="434">
        <f t="shared" si="2"/>
        <v>0</v>
      </c>
      <c r="AF43" s="435">
        <f>ROUND(W43*1%,0)</f>
        <v>62</v>
      </c>
      <c r="AG43" s="14">
        <v>0</v>
      </c>
      <c r="AH43" s="905">
        <f t="shared" si="3"/>
        <v>62</v>
      </c>
      <c r="AI43" s="870">
        <v>0.01</v>
      </c>
      <c r="AJ43" s="433">
        <v>0</v>
      </c>
      <c r="AK43" s="1022">
        <v>0</v>
      </c>
      <c r="AL43" s="433">
        <v>0</v>
      </c>
      <c r="AM43" s="433">
        <v>0</v>
      </c>
      <c r="AN43" s="433">
        <v>0</v>
      </c>
      <c r="AO43" s="931">
        <f>SUM(AI43:AN43)</f>
        <v>0.01</v>
      </c>
      <c r="AP43" s="579">
        <f>I43+AH43</f>
        <v>3922952</v>
      </c>
      <c r="AQ43" s="434">
        <f>J43+W43</f>
        <v>2901467</v>
      </c>
      <c r="AR43" s="434">
        <f>K43+AA43</f>
        <v>8800</v>
      </c>
      <c r="AS43" s="434">
        <f t="shared" si="4"/>
        <v>983670</v>
      </c>
      <c r="AT43" s="434">
        <f t="shared" si="4"/>
        <v>29015</v>
      </c>
      <c r="AU43" s="434">
        <f t="shared" si="4"/>
        <v>0</v>
      </c>
      <c r="AV43" s="535">
        <f>O43+AO43</f>
        <v>4.1363000000000003</v>
      </c>
      <c r="AW43" s="933">
        <f t="shared" si="5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s="56" customFormat="1" ht="14.1" customHeight="1" x14ac:dyDescent="0.2">
      <c r="A44" s="77">
        <v>6</v>
      </c>
      <c r="B44" s="62">
        <v>2320</v>
      </c>
      <c r="C44" s="53">
        <v>650034180</v>
      </c>
      <c r="D44" s="45">
        <v>72755369</v>
      </c>
      <c r="E44" s="62" t="s">
        <v>687</v>
      </c>
      <c r="F44" s="54">
        <v>3117</v>
      </c>
      <c r="G44" s="45" t="s">
        <v>276</v>
      </c>
      <c r="H44" s="55" t="s">
        <v>261</v>
      </c>
      <c r="I44" s="517">
        <v>609256</v>
      </c>
      <c r="J44" s="386">
        <v>451970</v>
      </c>
      <c r="K44" s="386">
        <v>0</v>
      </c>
      <c r="L44" s="14">
        <v>152766</v>
      </c>
      <c r="M44" s="14">
        <v>4520</v>
      </c>
      <c r="N44" s="14">
        <v>0</v>
      </c>
      <c r="O44" s="698">
        <v>1.1400000000000001</v>
      </c>
      <c r="P44" s="579">
        <f>X44*-1</f>
        <v>0</v>
      </c>
      <c r="Q44" s="434">
        <v>0</v>
      </c>
      <c r="R44" s="434">
        <v>55608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0"/>
        <v>55608</v>
      </c>
      <c r="X44" s="434">
        <v>0</v>
      </c>
      <c r="Y44" s="434">
        <v>0</v>
      </c>
      <c r="Z44" s="434">
        <v>0</v>
      </c>
      <c r="AA44" s="434">
        <f>X44+Y44+Z44</f>
        <v>0</v>
      </c>
      <c r="AB44" s="434">
        <f>W44+AA44</f>
        <v>55608</v>
      </c>
      <c r="AC44" s="435">
        <f t="shared" si="1"/>
        <v>18796</v>
      </c>
      <c r="AD44" s="434">
        <v>0</v>
      </c>
      <c r="AE44" s="434">
        <f t="shared" si="2"/>
        <v>18796</v>
      </c>
      <c r="AF44" s="435">
        <f>ROUND(W44*1%,0)</f>
        <v>556</v>
      </c>
      <c r="AG44" s="14">
        <v>0</v>
      </c>
      <c r="AH44" s="905">
        <f t="shared" si="3"/>
        <v>74960</v>
      </c>
      <c r="AI44" s="870">
        <v>0</v>
      </c>
      <c r="AJ44" s="433">
        <v>0.2</v>
      </c>
      <c r="AK44" s="1022">
        <v>0</v>
      </c>
      <c r="AL44" s="433">
        <v>0</v>
      </c>
      <c r="AM44" s="433">
        <v>0</v>
      </c>
      <c r="AN44" s="433">
        <v>0</v>
      </c>
      <c r="AO44" s="931">
        <f>SUM(AI44:AN44)</f>
        <v>0.2</v>
      </c>
      <c r="AP44" s="579">
        <f>I44+AH44</f>
        <v>684216</v>
      </c>
      <c r="AQ44" s="434">
        <f>J44+W44</f>
        <v>507578</v>
      </c>
      <c r="AR44" s="434">
        <f>K44+AA44</f>
        <v>0</v>
      </c>
      <c r="AS44" s="434">
        <f t="shared" si="4"/>
        <v>171562</v>
      </c>
      <c r="AT44" s="434">
        <f t="shared" si="4"/>
        <v>5076</v>
      </c>
      <c r="AU44" s="434">
        <f t="shared" si="4"/>
        <v>0</v>
      </c>
      <c r="AV44" s="535">
        <f>O44+AO44</f>
        <v>1.34</v>
      </c>
      <c r="AW44" s="933">
        <f t="shared" si="5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s="56" customFormat="1" ht="14.1" customHeight="1" x14ac:dyDescent="0.2">
      <c r="A45" s="77">
        <v>6</v>
      </c>
      <c r="B45" s="45">
        <v>2320</v>
      </c>
      <c r="C45" s="53">
        <v>650034180</v>
      </c>
      <c r="D45" s="45">
        <v>72755369</v>
      </c>
      <c r="E45" s="45" t="s">
        <v>687</v>
      </c>
      <c r="F45" s="54">
        <v>3143</v>
      </c>
      <c r="G45" s="45" t="s">
        <v>784</v>
      </c>
      <c r="H45" s="55" t="s">
        <v>260</v>
      </c>
      <c r="I45" s="517">
        <v>989292</v>
      </c>
      <c r="J45" s="14">
        <v>733896</v>
      </c>
      <c r="K45" s="14">
        <v>0</v>
      </c>
      <c r="L45" s="14">
        <v>248057</v>
      </c>
      <c r="M45" s="14">
        <v>7339</v>
      </c>
      <c r="N45" s="14">
        <v>0</v>
      </c>
      <c r="O45" s="106">
        <v>1.458</v>
      </c>
      <c r="P45" s="579">
        <f>X45*-1</f>
        <v>-11200</v>
      </c>
      <c r="Q45" s="434">
        <v>0</v>
      </c>
      <c r="R45" s="434">
        <v>0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0"/>
        <v>-11200</v>
      </c>
      <c r="X45" s="434">
        <v>11200</v>
      </c>
      <c r="Y45" s="434">
        <v>0</v>
      </c>
      <c r="Z45" s="434">
        <v>0</v>
      </c>
      <c r="AA45" s="434">
        <f>X45+Y45+Z45</f>
        <v>11200</v>
      </c>
      <c r="AB45" s="434">
        <f>W45+AA45</f>
        <v>0</v>
      </c>
      <c r="AC45" s="435">
        <f t="shared" si="1"/>
        <v>0</v>
      </c>
      <c r="AD45" s="434">
        <v>0</v>
      </c>
      <c r="AE45" s="434">
        <f t="shared" si="2"/>
        <v>0</v>
      </c>
      <c r="AF45" s="435">
        <f>ROUND(W45*1%,0)</f>
        <v>-112</v>
      </c>
      <c r="AG45" s="14">
        <v>0</v>
      </c>
      <c r="AH45" s="905">
        <f t="shared" si="3"/>
        <v>-112</v>
      </c>
      <c r="AI45" s="870">
        <v>0</v>
      </c>
      <c r="AJ45" s="433">
        <v>0</v>
      </c>
      <c r="AK45" s="1022">
        <v>0</v>
      </c>
      <c r="AL45" s="433">
        <v>0</v>
      </c>
      <c r="AM45" s="433">
        <v>0</v>
      </c>
      <c r="AN45" s="433">
        <v>0</v>
      </c>
      <c r="AO45" s="931">
        <f>SUM(AI45:AN45)</f>
        <v>0</v>
      </c>
      <c r="AP45" s="579">
        <f>I45+AH45</f>
        <v>989180</v>
      </c>
      <c r="AQ45" s="434">
        <f>J45+W45</f>
        <v>722696</v>
      </c>
      <c r="AR45" s="434">
        <f>K45+AA45</f>
        <v>11200</v>
      </c>
      <c r="AS45" s="434">
        <f t="shared" si="4"/>
        <v>248057</v>
      </c>
      <c r="AT45" s="434">
        <f t="shared" si="4"/>
        <v>7227</v>
      </c>
      <c r="AU45" s="434">
        <f t="shared" si="4"/>
        <v>0</v>
      </c>
      <c r="AV45" s="535">
        <f>O45+AO45</f>
        <v>1.458</v>
      </c>
      <c r="AW45" s="933">
        <f t="shared" si="5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s="56" customFormat="1" ht="14.1" customHeight="1" x14ac:dyDescent="0.2">
      <c r="A46" s="78">
        <v>6</v>
      </c>
      <c r="B46" s="57">
        <v>2320</v>
      </c>
      <c r="C46" s="58">
        <v>650034180</v>
      </c>
      <c r="D46" s="57">
        <v>72755369</v>
      </c>
      <c r="E46" s="57" t="s">
        <v>688</v>
      </c>
      <c r="F46" s="66"/>
      <c r="G46" s="60"/>
      <c r="H46" s="61"/>
      <c r="I46" s="518">
        <v>8603598</v>
      </c>
      <c r="J46" s="314">
        <v>6362639</v>
      </c>
      <c r="K46" s="314">
        <v>20000</v>
      </c>
      <c r="L46" s="314">
        <v>2157332</v>
      </c>
      <c r="M46" s="314">
        <v>63627</v>
      </c>
      <c r="N46" s="314">
        <v>0</v>
      </c>
      <c r="O46" s="648">
        <v>10.724300000000001</v>
      </c>
      <c r="P46" s="518">
        <f t="shared" ref="P46:BC46" si="22">SUM(P42:P45)</f>
        <v>0</v>
      </c>
      <c r="Q46" s="314">
        <f t="shared" si="22"/>
        <v>0</v>
      </c>
      <c r="R46" s="314">
        <f t="shared" si="22"/>
        <v>55608</v>
      </c>
      <c r="S46" s="314">
        <f t="shared" si="22"/>
        <v>0</v>
      </c>
      <c r="T46" s="314">
        <f t="shared" si="22"/>
        <v>0</v>
      </c>
      <c r="U46" s="314">
        <f t="shared" si="22"/>
        <v>0</v>
      </c>
      <c r="V46" s="314">
        <f t="shared" si="22"/>
        <v>0</v>
      </c>
      <c r="W46" s="314">
        <f t="shared" si="22"/>
        <v>55608</v>
      </c>
      <c r="X46" s="314">
        <f t="shared" si="22"/>
        <v>0</v>
      </c>
      <c r="Y46" s="314">
        <f t="shared" si="22"/>
        <v>0</v>
      </c>
      <c r="Z46" s="314">
        <f t="shared" si="22"/>
        <v>0</v>
      </c>
      <c r="AA46" s="314">
        <f t="shared" si="22"/>
        <v>0</v>
      </c>
      <c r="AB46" s="314">
        <f t="shared" si="22"/>
        <v>55608</v>
      </c>
      <c r="AC46" s="314">
        <f t="shared" si="22"/>
        <v>18796</v>
      </c>
      <c r="AD46" s="314">
        <f t="shared" si="22"/>
        <v>0</v>
      </c>
      <c r="AE46" s="314">
        <f t="shared" si="22"/>
        <v>18796</v>
      </c>
      <c r="AF46" s="314">
        <f t="shared" si="22"/>
        <v>556</v>
      </c>
      <c r="AG46" s="314">
        <f t="shared" si="22"/>
        <v>0</v>
      </c>
      <c r="AH46" s="940">
        <f t="shared" si="22"/>
        <v>74960</v>
      </c>
      <c r="AI46" s="937">
        <f t="shared" si="22"/>
        <v>0.01</v>
      </c>
      <c r="AJ46" s="315">
        <f t="shared" si="22"/>
        <v>0.2</v>
      </c>
      <c r="AK46" s="315">
        <f t="shared" si="22"/>
        <v>0</v>
      </c>
      <c r="AL46" s="315">
        <f t="shared" si="22"/>
        <v>0</v>
      </c>
      <c r="AM46" s="315">
        <f t="shared" si="22"/>
        <v>0</v>
      </c>
      <c r="AN46" s="315">
        <f t="shared" si="22"/>
        <v>0</v>
      </c>
      <c r="AO46" s="648">
        <f t="shared" si="22"/>
        <v>0.21000000000000002</v>
      </c>
      <c r="AP46" s="518">
        <f t="shared" si="22"/>
        <v>8678558</v>
      </c>
      <c r="AQ46" s="314">
        <f t="shared" si="22"/>
        <v>6418247</v>
      </c>
      <c r="AR46" s="314">
        <f t="shared" si="22"/>
        <v>20000</v>
      </c>
      <c r="AS46" s="314">
        <f t="shared" si="22"/>
        <v>2176128</v>
      </c>
      <c r="AT46" s="314">
        <f t="shared" si="22"/>
        <v>64183</v>
      </c>
      <c r="AU46" s="314">
        <f t="shared" si="22"/>
        <v>0</v>
      </c>
      <c r="AV46" s="63">
        <f t="shared" si="22"/>
        <v>10.9343</v>
      </c>
      <c r="AW46" s="934">
        <f t="shared" si="22"/>
        <v>0</v>
      </c>
      <c r="AX46" s="806">
        <f t="shared" si="22"/>
        <v>0</v>
      </c>
      <c r="AY46" s="806">
        <f t="shared" si="22"/>
        <v>0</v>
      </c>
      <c r="AZ46" s="806">
        <f t="shared" si="22"/>
        <v>0</v>
      </c>
      <c r="BA46" s="806">
        <f t="shared" si="22"/>
        <v>0</v>
      </c>
      <c r="BB46" s="806">
        <f t="shared" si="22"/>
        <v>0</v>
      </c>
      <c r="BC46" s="803">
        <f t="shared" si="22"/>
        <v>0</v>
      </c>
    </row>
    <row r="47" spans="1:55" s="56" customFormat="1" ht="14.1" customHeight="1" x14ac:dyDescent="0.2">
      <c r="A47" s="77">
        <v>7</v>
      </c>
      <c r="B47" s="62">
        <v>2455</v>
      </c>
      <c r="C47" s="53">
        <v>600080145</v>
      </c>
      <c r="D47" s="45">
        <v>72741601</v>
      </c>
      <c r="E47" s="45" t="s">
        <v>689</v>
      </c>
      <c r="F47" s="54">
        <v>3111</v>
      </c>
      <c r="G47" s="45" t="s">
        <v>275</v>
      </c>
      <c r="H47" s="55" t="s">
        <v>260</v>
      </c>
      <c r="I47" s="517">
        <v>1624060</v>
      </c>
      <c r="J47" s="14">
        <v>1204792</v>
      </c>
      <c r="K47" s="14">
        <v>0</v>
      </c>
      <c r="L47" s="14">
        <v>407220</v>
      </c>
      <c r="M47" s="14">
        <v>12048</v>
      </c>
      <c r="N47" s="14">
        <v>0</v>
      </c>
      <c r="O47" s="106">
        <v>2</v>
      </c>
      <c r="P47" s="579">
        <f>X47*-1</f>
        <v>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0"/>
        <v>0</v>
      </c>
      <c r="X47" s="434">
        <v>0</v>
      </c>
      <c r="Y47" s="434">
        <v>0</v>
      </c>
      <c r="Z47" s="434">
        <v>0</v>
      </c>
      <c r="AA47" s="434">
        <f>X47+Y47+Z47</f>
        <v>0</v>
      </c>
      <c r="AB47" s="434">
        <f>W47+AA47</f>
        <v>0</v>
      </c>
      <c r="AC47" s="435">
        <f t="shared" si="1"/>
        <v>0</v>
      </c>
      <c r="AD47" s="434">
        <v>0</v>
      </c>
      <c r="AE47" s="434">
        <f t="shared" si="2"/>
        <v>0</v>
      </c>
      <c r="AF47" s="435">
        <f>ROUND(W47*1%,0)</f>
        <v>0</v>
      </c>
      <c r="AG47" s="14">
        <v>0</v>
      </c>
      <c r="AH47" s="905">
        <f t="shared" si="3"/>
        <v>0</v>
      </c>
      <c r="AI47" s="870">
        <v>0</v>
      </c>
      <c r="AJ47" s="433">
        <v>0</v>
      </c>
      <c r="AK47" s="1022">
        <v>0</v>
      </c>
      <c r="AL47" s="433">
        <v>0</v>
      </c>
      <c r="AM47" s="433">
        <v>0</v>
      </c>
      <c r="AN47" s="433">
        <v>0</v>
      </c>
      <c r="AO47" s="931">
        <f>SUM(AI47:AN47)</f>
        <v>0</v>
      </c>
      <c r="AP47" s="579">
        <f>I47+AH47</f>
        <v>1624060</v>
      </c>
      <c r="AQ47" s="434">
        <f>J47+W47</f>
        <v>1204792</v>
      </c>
      <c r="AR47" s="434">
        <f>K47+AA47</f>
        <v>0</v>
      </c>
      <c r="AS47" s="434">
        <f t="shared" si="4"/>
        <v>407220</v>
      </c>
      <c r="AT47" s="434">
        <f t="shared" si="4"/>
        <v>12048</v>
      </c>
      <c r="AU47" s="434">
        <f t="shared" si="4"/>
        <v>0</v>
      </c>
      <c r="AV47" s="535">
        <f>O47+AO47</f>
        <v>2</v>
      </c>
      <c r="AW47" s="933">
        <f t="shared" si="5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s="56" customFormat="1" ht="14.1" customHeight="1" x14ac:dyDescent="0.2">
      <c r="A48" s="77">
        <v>7</v>
      </c>
      <c r="B48" s="64">
        <v>2455</v>
      </c>
      <c r="C48" s="53">
        <v>600080145</v>
      </c>
      <c r="D48" s="45">
        <v>72741601</v>
      </c>
      <c r="E48" s="64" t="s">
        <v>689</v>
      </c>
      <c r="F48" s="65">
        <v>3117</v>
      </c>
      <c r="G48" s="64" t="s">
        <v>292</v>
      </c>
      <c r="H48" s="55" t="s">
        <v>260</v>
      </c>
      <c r="I48" s="517">
        <v>2955472</v>
      </c>
      <c r="J48" s="14">
        <v>2192487</v>
      </c>
      <c r="K48" s="14">
        <v>0</v>
      </c>
      <c r="L48" s="14">
        <v>741060</v>
      </c>
      <c r="M48" s="14">
        <v>21925</v>
      </c>
      <c r="N48" s="14">
        <v>0</v>
      </c>
      <c r="O48" s="106">
        <v>3.4091</v>
      </c>
      <c r="P48" s="579">
        <f>X48*-1</f>
        <v>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0"/>
        <v>0</v>
      </c>
      <c r="X48" s="434">
        <v>0</v>
      </c>
      <c r="Y48" s="434">
        <v>0</v>
      </c>
      <c r="Z48" s="434">
        <v>0</v>
      </c>
      <c r="AA48" s="434">
        <f>X48+Y48+Z48</f>
        <v>0</v>
      </c>
      <c r="AB48" s="434">
        <f>W48+AA48</f>
        <v>0</v>
      </c>
      <c r="AC48" s="435">
        <f t="shared" si="1"/>
        <v>0</v>
      </c>
      <c r="AD48" s="434">
        <v>0</v>
      </c>
      <c r="AE48" s="434">
        <f t="shared" si="2"/>
        <v>0</v>
      </c>
      <c r="AF48" s="435">
        <f>ROUND(W48*1%,0)</f>
        <v>0</v>
      </c>
      <c r="AG48" s="14">
        <v>0</v>
      </c>
      <c r="AH48" s="905">
        <f t="shared" si="3"/>
        <v>0</v>
      </c>
      <c r="AI48" s="870">
        <v>0</v>
      </c>
      <c r="AJ48" s="433">
        <v>0</v>
      </c>
      <c r="AK48" s="1022">
        <v>0</v>
      </c>
      <c r="AL48" s="433">
        <v>0</v>
      </c>
      <c r="AM48" s="433">
        <v>0</v>
      </c>
      <c r="AN48" s="433">
        <v>0</v>
      </c>
      <c r="AO48" s="931">
        <f>SUM(AI48:AN48)</f>
        <v>0</v>
      </c>
      <c r="AP48" s="579">
        <f>I48+AH48</f>
        <v>2955472</v>
      </c>
      <c r="AQ48" s="434">
        <f>J48+W48</f>
        <v>2192487</v>
      </c>
      <c r="AR48" s="434">
        <f>K48+AA48</f>
        <v>0</v>
      </c>
      <c r="AS48" s="434">
        <f t="shared" si="4"/>
        <v>741060</v>
      </c>
      <c r="AT48" s="434">
        <f t="shared" si="4"/>
        <v>21925</v>
      </c>
      <c r="AU48" s="434">
        <f t="shared" si="4"/>
        <v>0</v>
      </c>
      <c r="AV48" s="535">
        <f>O48+AO48</f>
        <v>3.4091</v>
      </c>
      <c r="AW48" s="933">
        <f t="shared" si="5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s="56" customFormat="1" ht="14.1" customHeight="1" x14ac:dyDescent="0.2">
      <c r="A49" s="77">
        <v>7</v>
      </c>
      <c r="B49" s="62">
        <v>2455</v>
      </c>
      <c r="C49" s="53">
        <v>600080145</v>
      </c>
      <c r="D49" s="45">
        <v>72741601</v>
      </c>
      <c r="E49" s="62" t="s">
        <v>689</v>
      </c>
      <c r="F49" s="54">
        <v>3117</v>
      </c>
      <c r="G49" s="45" t="s">
        <v>276</v>
      </c>
      <c r="H49" s="55" t="s">
        <v>261</v>
      </c>
      <c r="I49" s="517">
        <v>303184</v>
      </c>
      <c r="J49" s="386">
        <v>224914</v>
      </c>
      <c r="K49" s="386">
        <v>0</v>
      </c>
      <c r="L49" s="14">
        <v>76021</v>
      </c>
      <c r="M49" s="14">
        <v>2249</v>
      </c>
      <c r="N49" s="14">
        <v>0</v>
      </c>
      <c r="O49" s="698">
        <v>0.55000000000000004</v>
      </c>
      <c r="P49" s="579">
        <f>X49*-1</f>
        <v>0</v>
      </c>
      <c r="Q49" s="434">
        <v>0</v>
      </c>
      <c r="R49" s="434">
        <v>17660</v>
      </c>
      <c r="S49" s="434">
        <v>0</v>
      </c>
      <c r="T49" s="434">
        <v>0</v>
      </c>
      <c r="U49" s="434">
        <v>0</v>
      </c>
      <c r="V49" s="434">
        <v>0</v>
      </c>
      <c r="W49" s="434">
        <f t="shared" si="0"/>
        <v>17660</v>
      </c>
      <c r="X49" s="434">
        <v>0</v>
      </c>
      <c r="Y49" s="434">
        <v>0</v>
      </c>
      <c r="Z49" s="434">
        <v>0</v>
      </c>
      <c r="AA49" s="434">
        <f>X49+Y49+Z49</f>
        <v>0</v>
      </c>
      <c r="AB49" s="434">
        <f>W49+AA49</f>
        <v>17660</v>
      </c>
      <c r="AC49" s="435">
        <f t="shared" si="1"/>
        <v>5969</v>
      </c>
      <c r="AD49" s="434">
        <v>0</v>
      </c>
      <c r="AE49" s="434">
        <f t="shared" si="2"/>
        <v>5969</v>
      </c>
      <c r="AF49" s="435">
        <f>ROUND(W49*1%,0)</f>
        <v>177</v>
      </c>
      <c r="AG49" s="14">
        <v>0</v>
      </c>
      <c r="AH49" s="905">
        <f t="shared" si="3"/>
        <v>23806</v>
      </c>
      <c r="AI49" s="870">
        <v>0</v>
      </c>
      <c r="AJ49" s="433">
        <v>0.03</v>
      </c>
      <c r="AK49" s="1022">
        <v>0</v>
      </c>
      <c r="AL49" s="433">
        <v>0</v>
      </c>
      <c r="AM49" s="433">
        <v>0</v>
      </c>
      <c r="AN49" s="433">
        <v>0</v>
      </c>
      <c r="AO49" s="931">
        <f>SUM(AI49:AN49)</f>
        <v>0.03</v>
      </c>
      <c r="AP49" s="579">
        <f>I49+AH49</f>
        <v>326990</v>
      </c>
      <c r="AQ49" s="434">
        <f>J49+W49</f>
        <v>242574</v>
      </c>
      <c r="AR49" s="434">
        <f>K49+AA49</f>
        <v>0</v>
      </c>
      <c r="AS49" s="434">
        <f t="shared" si="4"/>
        <v>81990</v>
      </c>
      <c r="AT49" s="434">
        <f t="shared" si="4"/>
        <v>2426</v>
      </c>
      <c r="AU49" s="434">
        <f t="shared" si="4"/>
        <v>0</v>
      </c>
      <c r="AV49" s="535">
        <f>O49+AO49</f>
        <v>0.58000000000000007</v>
      </c>
      <c r="AW49" s="933">
        <f t="shared" si="5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600">
        <v>0</v>
      </c>
    </row>
    <row r="50" spans="1:55" s="56" customFormat="1" ht="14.1" customHeight="1" x14ac:dyDescent="0.2">
      <c r="A50" s="77">
        <v>7</v>
      </c>
      <c r="B50" s="45">
        <v>2455</v>
      </c>
      <c r="C50" s="53">
        <v>600080145</v>
      </c>
      <c r="D50" s="45">
        <v>72741601</v>
      </c>
      <c r="E50" s="45" t="s">
        <v>689</v>
      </c>
      <c r="F50" s="54">
        <v>3143</v>
      </c>
      <c r="G50" s="45" t="s">
        <v>784</v>
      </c>
      <c r="H50" s="55" t="s">
        <v>260</v>
      </c>
      <c r="I50" s="517">
        <v>948249</v>
      </c>
      <c r="J50" s="14">
        <v>703449</v>
      </c>
      <c r="K50" s="14">
        <v>0</v>
      </c>
      <c r="L50" s="14">
        <v>237766</v>
      </c>
      <c r="M50" s="14">
        <v>7034</v>
      </c>
      <c r="N50" s="14">
        <v>0</v>
      </c>
      <c r="O50" s="106">
        <v>1.4375</v>
      </c>
      <c r="P50" s="579">
        <f>X50*-1</f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0"/>
        <v>0</v>
      </c>
      <c r="X50" s="434">
        <v>0</v>
      </c>
      <c r="Y50" s="434">
        <v>0</v>
      </c>
      <c r="Z50" s="434">
        <v>0</v>
      </c>
      <c r="AA50" s="434">
        <f>X50+Y50+Z50</f>
        <v>0</v>
      </c>
      <c r="AB50" s="434">
        <f>W50+AA50</f>
        <v>0</v>
      </c>
      <c r="AC50" s="435">
        <f t="shared" si="1"/>
        <v>0</v>
      </c>
      <c r="AD50" s="434">
        <v>0</v>
      </c>
      <c r="AE50" s="434">
        <f t="shared" si="2"/>
        <v>0</v>
      </c>
      <c r="AF50" s="435">
        <f>ROUND(W50*1%,0)</f>
        <v>0</v>
      </c>
      <c r="AG50" s="14">
        <v>0</v>
      </c>
      <c r="AH50" s="905">
        <f t="shared" si="3"/>
        <v>0</v>
      </c>
      <c r="AI50" s="870">
        <v>0</v>
      </c>
      <c r="AJ50" s="433">
        <v>0</v>
      </c>
      <c r="AK50" s="1022">
        <v>0</v>
      </c>
      <c r="AL50" s="433">
        <v>0</v>
      </c>
      <c r="AM50" s="433">
        <v>0</v>
      </c>
      <c r="AN50" s="433">
        <v>0</v>
      </c>
      <c r="AO50" s="931">
        <f>SUM(AI50:AN50)</f>
        <v>0</v>
      </c>
      <c r="AP50" s="579">
        <f>I50+AH50</f>
        <v>948249</v>
      </c>
      <c r="AQ50" s="434">
        <f>J50+W50</f>
        <v>703449</v>
      </c>
      <c r="AR50" s="434">
        <f>K50+AA50</f>
        <v>0</v>
      </c>
      <c r="AS50" s="434">
        <f t="shared" si="4"/>
        <v>237766</v>
      </c>
      <c r="AT50" s="434">
        <f t="shared" si="4"/>
        <v>7034</v>
      </c>
      <c r="AU50" s="434">
        <f t="shared" si="4"/>
        <v>0</v>
      </c>
      <c r="AV50" s="535">
        <f>O50+AO50</f>
        <v>1.4375</v>
      </c>
      <c r="AW50" s="933">
        <f t="shared" si="5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s="56" customFormat="1" ht="14.1" customHeight="1" x14ac:dyDescent="0.2">
      <c r="A51" s="78">
        <v>7</v>
      </c>
      <c r="B51" s="57">
        <v>2455</v>
      </c>
      <c r="C51" s="58">
        <v>600080145</v>
      </c>
      <c r="D51" s="57">
        <v>72741601</v>
      </c>
      <c r="E51" s="57" t="s">
        <v>690</v>
      </c>
      <c r="F51" s="66"/>
      <c r="G51" s="60"/>
      <c r="H51" s="61"/>
      <c r="I51" s="518">
        <v>5830965</v>
      </c>
      <c r="J51" s="314">
        <v>4325642</v>
      </c>
      <c r="K51" s="314">
        <v>0</v>
      </c>
      <c r="L51" s="314">
        <v>1462067</v>
      </c>
      <c r="M51" s="314">
        <v>43256</v>
      </c>
      <c r="N51" s="314">
        <v>0</v>
      </c>
      <c r="O51" s="648">
        <v>7.3966000000000003</v>
      </c>
      <c r="P51" s="518">
        <f t="shared" ref="P51:BC51" si="23">SUM(P47:P50)</f>
        <v>0</v>
      </c>
      <c r="Q51" s="314">
        <f t="shared" si="23"/>
        <v>0</v>
      </c>
      <c r="R51" s="314">
        <f t="shared" si="23"/>
        <v>17660</v>
      </c>
      <c r="S51" s="314">
        <f t="shared" si="23"/>
        <v>0</v>
      </c>
      <c r="T51" s="314">
        <f t="shared" si="23"/>
        <v>0</v>
      </c>
      <c r="U51" s="314">
        <f t="shared" si="23"/>
        <v>0</v>
      </c>
      <c r="V51" s="314">
        <f t="shared" si="23"/>
        <v>0</v>
      </c>
      <c r="W51" s="314">
        <f t="shared" si="23"/>
        <v>17660</v>
      </c>
      <c r="X51" s="314">
        <f t="shared" si="23"/>
        <v>0</v>
      </c>
      <c r="Y51" s="314">
        <f t="shared" si="23"/>
        <v>0</v>
      </c>
      <c r="Z51" s="314">
        <f t="shared" si="23"/>
        <v>0</v>
      </c>
      <c r="AA51" s="314">
        <f t="shared" si="23"/>
        <v>0</v>
      </c>
      <c r="AB51" s="314">
        <f t="shared" si="23"/>
        <v>17660</v>
      </c>
      <c r="AC51" s="314">
        <f t="shared" si="23"/>
        <v>5969</v>
      </c>
      <c r="AD51" s="314">
        <f t="shared" si="23"/>
        <v>0</v>
      </c>
      <c r="AE51" s="314">
        <f t="shared" si="23"/>
        <v>5969</v>
      </c>
      <c r="AF51" s="314">
        <f t="shared" si="23"/>
        <v>177</v>
      </c>
      <c r="AG51" s="314">
        <f t="shared" si="23"/>
        <v>0</v>
      </c>
      <c r="AH51" s="940">
        <f t="shared" si="23"/>
        <v>23806</v>
      </c>
      <c r="AI51" s="937">
        <f t="shared" si="23"/>
        <v>0</v>
      </c>
      <c r="AJ51" s="315">
        <f t="shared" si="23"/>
        <v>0.03</v>
      </c>
      <c r="AK51" s="315">
        <f t="shared" si="23"/>
        <v>0</v>
      </c>
      <c r="AL51" s="315">
        <f t="shared" si="23"/>
        <v>0</v>
      </c>
      <c r="AM51" s="315">
        <f t="shared" si="23"/>
        <v>0</v>
      </c>
      <c r="AN51" s="315">
        <f t="shared" si="23"/>
        <v>0</v>
      </c>
      <c r="AO51" s="648">
        <f t="shared" si="23"/>
        <v>0.03</v>
      </c>
      <c r="AP51" s="518">
        <f t="shared" si="23"/>
        <v>5854771</v>
      </c>
      <c r="AQ51" s="314">
        <f t="shared" si="23"/>
        <v>4343302</v>
      </c>
      <c r="AR51" s="314">
        <f t="shared" si="23"/>
        <v>0</v>
      </c>
      <c r="AS51" s="314">
        <f t="shared" si="23"/>
        <v>1468036</v>
      </c>
      <c r="AT51" s="314">
        <f t="shared" si="23"/>
        <v>43433</v>
      </c>
      <c r="AU51" s="314">
        <f t="shared" si="23"/>
        <v>0</v>
      </c>
      <c r="AV51" s="63">
        <f t="shared" si="23"/>
        <v>7.4266000000000005</v>
      </c>
      <c r="AW51" s="934">
        <f t="shared" si="23"/>
        <v>0</v>
      </c>
      <c r="AX51" s="806">
        <f t="shared" si="23"/>
        <v>0</v>
      </c>
      <c r="AY51" s="806">
        <f t="shared" si="23"/>
        <v>0</v>
      </c>
      <c r="AZ51" s="806">
        <f t="shared" si="23"/>
        <v>0</v>
      </c>
      <c r="BA51" s="806">
        <f t="shared" si="23"/>
        <v>0</v>
      </c>
      <c r="BB51" s="806">
        <f t="shared" si="23"/>
        <v>0</v>
      </c>
      <c r="BC51" s="803">
        <f t="shared" si="23"/>
        <v>0</v>
      </c>
    </row>
    <row r="52" spans="1:55" s="56" customFormat="1" ht="14.1" customHeight="1" x14ac:dyDescent="0.2">
      <c r="A52" s="77">
        <v>8</v>
      </c>
      <c r="B52" s="62">
        <v>2456</v>
      </c>
      <c r="C52" s="53">
        <v>600079732</v>
      </c>
      <c r="D52" s="45">
        <v>70695911</v>
      </c>
      <c r="E52" s="45" t="s">
        <v>691</v>
      </c>
      <c r="F52" s="54">
        <v>3111</v>
      </c>
      <c r="G52" s="45" t="s">
        <v>275</v>
      </c>
      <c r="H52" s="55" t="s">
        <v>260</v>
      </c>
      <c r="I52" s="517">
        <v>9668609</v>
      </c>
      <c r="J52" s="14">
        <v>7167596</v>
      </c>
      <c r="K52" s="14">
        <v>5000</v>
      </c>
      <c r="L52" s="14">
        <v>2424337</v>
      </c>
      <c r="M52" s="14">
        <v>71676</v>
      </c>
      <c r="N52" s="14">
        <v>0</v>
      </c>
      <c r="O52" s="106">
        <v>12.376899999999999</v>
      </c>
      <c r="P52" s="579">
        <f t="shared" ref="P52:P57" si="24">X52*-1</f>
        <v>5000</v>
      </c>
      <c r="Q52" s="434">
        <v>0</v>
      </c>
      <c r="R52" s="434">
        <v>0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0"/>
        <v>5000</v>
      </c>
      <c r="X52" s="434">
        <v>-5000</v>
      </c>
      <c r="Y52" s="434">
        <v>0</v>
      </c>
      <c r="Z52" s="434">
        <v>0</v>
      </c>
      <c r="AA52" s="434">
        <f t="shared" ref="AA52:AA57" si="25">X52+Y52+Z52</f>
        <v>-5000</v>
      </c>
      <c r="AB52" s="434">
        <f t="shared" ref="AB52:AB57" si="26">W52+AA52</f>
        <v>0</v>
      </c>
      <c r="AC52" s="435">
        <f t="shared" si="1"/>
        <v>0</v>
      </c>
      <c r="AD52" s="434">
        <v>0</v>
      </c>
      <c r="AE52" s="434">
        <f t="shared" si="2"/>
        <v>0</v>
      </c>
      <c r="AF52" s="435">
        <f t="shared" ref="AF52:AF57" si="27">ROUND(W52*1%,0)</f>
        <v>50</v>
      </c>
      <c r="AG52" s="14">
        <v>0</v>
      </c>
      <c r="AH52" s="905">
        <f t="shared" si="3"/>
        <v>50</v>
      </c>
      <c r="AI52" s="870">
        <v>0</v>
      </c>
      <c r="AJ52" s="433">
        <v>0</v>
      </c>
      <c r="AK52" s="1022">
        <v>0</v>
      </c>
      <c r="AL52" s="433">
        <v>0</v>
      </c>
      <c r="AM52" s="433">
        <v>0</v>
      </c>
      <c r="AN52" s="433">
        <v>0</v>
      </c>
      <c r="AO52" s="931">
        <f t="shared" ref="AO52:AO57" si="28">SUM(AI52:AN52)</f>
        <v>0</v>
      </c>
      <c r="AP52" s="579">
        <f t="shared" ref="AP52:AP57" si="29">I52+AH52</f>
        <v>9668659</v>
      </c>
      <c r="AQ52" s="434">
        <f t="shared" ref="AQ52:AQ57" si="30">J52+W52</f>
        <v>7172596</v>
      </c>
      <c r="AR52" s="434">
        <f t="shared" ref="AR52:AR57" si="31">K52+AA52</f>
        <v>0</v>
      </c>
      <c r="AS52" s="434">
        <f t="shared" si="4"/>
        <v>2424337</v>
      </c>
      <c r="AT52" s="434">
        <f t="shared" si="4"/>
        <v>71726</v>
      </c>
      <c r="AU52" s="434">
        <f t="shared" si="4"/>
        <v>0</v>
      </c>
      <c r="AV52" s="535">
        <f t="shared" ref="AV52:AV57" si="32">O52+AO52</f>
        <v>12.376899999999999</v>
      </c>
      <c r="AW52" s="933">
        <f t="shared" si="5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s="56" customFormat="1" ht="14.1" customHeight="1" x14ac:dyDescent="0.2">
      <c r="A53" s="77">
        <v>8</v>
      </c>
      <c r="B53" s="45">
        <v>2456</v>
      </c>
      <c r="C53" s="53">
        <v>600079732</v>
      </c>
      <c r="D53" s="45">
        <v>70695911</v>
      </c>
      <c r="E53" s="45" t="s">
        <v>691</v>
      </c>
      <c r="F53" s="54">
        <v>3113</v>
      </c>
      <c r="G53" s="45" t="s">
        <v>278</v>
      </c>
      <c r="H53" s="55" t="s">
        <v>260</v>
      </c>
      <c r="I53" s="517">
        <v>25650770</v>
      </c>
      <c r="J53" s="14">
        <v>18875912</v>
      </c>
      <c r="K53" s="14">
        <v>80000</v>
      </c>
      <c r="L53" s="14">
        <v>6407099</v>
      </c>
      <c r="M53" s="14">
        <v>188759</v>
      </c>
      <c r="N53" s="14">
        <v>99000</v>
      </c>
      <c r="O53" s="106">
        <v>25</v>
      </c>
      <c r="P53" s="579">
        <f t="shared" si="24"/>
        <v>30000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0"/>
        <v>30000</v>
      </c>
      <c r="X53" s="434">
        <v>-30000</v>
      </c>
      <c r="Y53" s="434">
        <v>0</v>
      </c>
      <c r="Z53" s="434">
        <v>0</v>
      </c>
      <c r="AA53" s="434">
        <f t="shared" si="25"/>
        <v>-30000</v>
      </c>
      <c r="AB53" s="434">
        <f t="shared" si="26"/>
        <v>0</v>
      </c>
      <c r="AC53" s="435">
        <f t="shared" si="1"/>
        <v>0</v>
      </c>
      <c r="AD53" s="434">
        <v>0</v>
      </c>
      <c r="AE53" s="434">
        <f t="shared" si="2"/>
        <v>0</v>
      </c>
      <c r="AF53" s="435">
        <f t="shared" si="27"/>
        <v>300</v>
      </c>
      <c r="AG53" s="14">
        <v>0</v>
      </c>
      <c r="AH53" s="905">
        <f t="shared" si="3"/>
        <v>300</v>
      </c>
      <c r="AI53" s="870">
        <v>-0.03</v>
      </c>
      <c r="AJ53" s="433">
        <v>0</v>
      </c>
      <c r="AK53" s="1022">
        <v>0</v>
      </c>
      <c r="AL53" s="433">
        <v>0</v>
      </c>
      <c r="AM53" s="433">
        <v>0</v>
      </c>
      <c r="AN53" s="433">
        <v>0</v>
      </c>
      <c r="AO53" s="931">
        <f t="shared" si="28"/>
        <v>-0.03</v>
      </c>
      <c r="AP53" s="579">
        <f t="shared" si="29"/>
        <v>25651070</v>
      </c>
      <c r="AQ53" s="434">
        <f t="shared" si="30"/>
        <v>18905912</v>
      </c>
      <c r="AR53" s="434">
        <f t="shared" si="31"/>
        <v>50000</v>
      </c>
      <c r="AS53" s="434">
        <f t="shared" si="4"/>
        <v>6407099</v>
      </c>
      <c r="AT53" s="434">
        <f t="shared" si="4"/>
        <v>189059</v>
      </c>
      <c r="AU53" s="434">
        <f t="shared" si="4"/>
        <v>99000</v>
      </c>
      <c r="AV53" s="535">
        <f t="shared" si="32"/>
        <v>24.97</v>
      </c>
      <c r="AW53" s="933">
        <f t="shared" si="5"/>
        <v>99000</v>
      </c>
      <c r="AX53" s="432">
        <v>0</v>
      </c>
      <c r="AY53" s="432">
        <v>0</v>
      </c>
      <c r="AZ53" s="432">
        <v>0</v>
      </c>
      <c r="BA53" s="432">
        <v>0</v>
      </c>
      <c r="BB53" s="432">
        <v>99000</v>
      </c>
      <c r="BC53" s="600">
        <v>0</v>
      </c>
    </row>
    <row r="54" spans="1:55" s="56" customFormat="1" ht="14.1" customHeight="1" x14ac:dyDescent="0.2">
      <c r="A54" s="77">
        <v>8</v>
      </c>
      <c r="B54" s="45">
        <v>2456</v>
      </c>
      <c r="C54" s="53">
        <v>600079732</v>
      </c>
      <c r="D54" s="45">
        <v>70695911</v>
      </c>
      <c r="E54" s="45" t="s">
        <v>691</v>
      </c>
      <c r="F54" s="54">
        <v>3113</v>
      </c>
      <c r="G54" s="45" t="s">
        <v>789</v>
      </c>
      <c r="H54" s="55" t="s">
        <v>260</v>
      </c>
      <c r="I54" s="517">
        <v>575464</v>
      </c>
      <c r="J54" s="14">
        <v>426902</v>
      </c>
      <c r="K54" s="14">
        <v>0</v>
      </c>
      <c r="L54" s="14">
        <v>144293</v>
      </c>
      <c r="M54" s="14">
        <v>4269</v>
      </c>
      <c r="N54" s="14">
        <v>0</v>
      </c>
      <c r="O54" s="106">
        <v>0.8</v>
      </c>
      <c r="P54" s="579">
        <f t="shared" si="24"/>
        <v>0</v>
      </c>
      <c r="Q54" s="434">
        <v>0</v>
      </c>
      <c r="R54" s="434">
        <v>0</v>
      </c>
      <c r="S54" s="434">
        <v>0</v>
      </c>
      <c r="T54" s="434">
        <v>0</v>
      </c>
      <c r="U54" s="434">
        <v>0</v>
      </c>
      <c r="V54" s="434">
        <v>0</v>
      </c>
      <c r="W54" s="434">
        <f t="shared" si="0"/>
        <v>0</v>
      </c>
      <c r="X54" s="434">
        <v>0</v>
      </c>
      <c r="Y54" s="434">
        <v>0</v>
      </c>
      <c r="Z54" s="434">
        <v>0</v>
      </c>
      <c r="AA54" s="434">
        <f t="shared" si="25"/>
        <v>0</v>
      </c>
      <c r="AB54" s="434">
        <f t="shared" si="26"/>
        <v>0</v>
      </c>
      <c r="AC54" s="435">
        <f t="shared" si="1"/>
        <v>0</v>
      </c>
      <c r="AD54" s="434">
        <v>0</v>
      </c>
      <c r="AE54" s="434">
        <f t="shared" si="2"/>
        <v>0</v>
      </c>
      <c r="AF54" s="435">
        <f t="shared" si="27"/>
        <v>0</v>
      </c>
      <c r="AG54" s="14">
        <v>0</v>
      </c>
      <c r="AH54" s="905">
        <f t="shared" si="3"/>
        <v>0</v>
      </c>
      <c r="AI54" s="870">
        <v>0</v>
      </c>
      <c r="AJ54" s="433">
        <v>0</v>
      </c>
      <c r="AK54" s="1022">
        <v>0</v>
      </c>
      <c r="AL54" s="433">
        <v>0</v>
      </c>
      <c r="AM54" s="433">
        <v>0</v>
      </c>
      <c r="AN54" s="433">
        <v>0</v>
      </c>
      <c r="AO54" s="931">
        <f t="shared" si="28"/>
        <v>0</v>
      </c>
      <c r="AP54" s="579">
        <f t="shared" si="29"/>
        <v>575464</v>
      </c>
      <c r="AQ54" s="434">
        <f t="shared" si="30"/>
        <v>426902</v>
      </c>
      <c r="AR54" s="434">
        <f t="shared" si="31"/>
        <v>0</v>
      </c>
      <c r="AS54" s="434">
        <f t="shared" si="4"/>
        <v>144293</v>
      </c>
      <c r="AT54" s="434">
        <f t="shared" si="4"/>
        <v>4269</v>
      </c>
      <c r="AU54" s="434">
        <f t="shared" si="4"/>
        <v>0</v>
      </c>
      <c r="AV54" s="535">
        <f t="shared" si="32"/>
        <v>0.8</v>
      </c>
      <c r="AW54" s="933">
        <f t="shared" si="5"/>
        <v>0</v>
      </c>
      <c r="AX54" s="432">
        <v>0</v>
      </c>
      <c r="AY54" s="432">
        <v>0</v>
      </c>
      <c r="AZ54" s="432">
        <v>0</v>
      </c>
      <c r="BA54" s="432">
        <v>0</v>
      </c>
      <c r="BB54" s="432">
        <v>0</v>
      </c>
      <c r="BC54" s="600">
        <v>0</v>
      </c>
    </row>
    <row r="55" spans="1:55" s="56" customFormat="1" ht="14.1" customHeight="1" x14ac:dyDescent="0.2">
      <c r="A55" s="77">
        <v>8</v>
      </c>
      <c r="B55" s="45">
        <v>2456</v>
      </c>
      <c r="C55" s="53">
        <v>600079732</v>
      </c>
      <c r="D55" s="45">
        <v>70695911</v>
      </c>
      <c r="E55" s="45" t="s">
        <v>691</v>
      </c>
      <c r="F55" s="54">
        <v>3113</v>
      </c>
      <c r="G55" s="45" t="s">
        <v>828</v>
      </c>
      <c r="H55" s="436" t="s">
        <v>260</v>
      </c>
      <c r="I55" s="517">
        <v>0</v>
      </c>
      <c r="J55" s="386">
        <v>0</v>
      </c>
      <c r="K55" s="386">
        <v>0</v>
      </c>
      <c r="L55" s="14">
        <v>0</v>
      </c>
      <c r="M55" s="14">
        <v>0</v>
      </c>
      <c r="N55" s="14">
        <v>0</v>
      </c>
      <c r="O55" s="698">
        <v>0</v>
      </c>
      <c r="P55" s="579">
        <f t="shared" si="24"/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157114</v>
      </c>
      <c r="V55" s="434">
        <v>0</v>
      </c>
      <c r="W55" s="434">
        <f t="shared" si="0"/>
        <v>157114</v>
      </c>
      <c r="X55" s="434">
        <v>0</v>
      </c>
      <c r="Y55" s="434">
        <v>0</v>
      </c>
      <c r="Z55" s="434">
        <v>0</v>
      </c>
      <c r="AA55" s="434">
        <f t="shared" si="25"/>
        <v>0</v>
      </c>
      <c r="AB55" s="434">
        <f t="shared" si="26"/>
        <v>157114</v>
      </c>
      <c r="AC55" s="435">
        <f t="shared" si="1"/>
        <v>53105</v>
      </c>
      <c r="AD55" s="434">
        <v>0</v>
      </c>
      <c r="AE55" s="434">
        <f t="shared" si="2"/>
        <v>53105</v>
      </c>
      <c r="AF55" s="435">
        <f t="shared" si="27"/>
        <v>1571</v>
      </c>
      <c r="AG55" s="14">
        <v>0</v>
      </c>
      <c r="AH55" s="905">
        <f t="shared" si="3"/>
        <v>211790</v>
      </c>
      <c r="AI55" s="870">
        <v>0</v>
      </c>
      <c r="AJ55" s="433">
        <v>0</v>
      </c>
      <c r="AK55" s="1022">
        <v>0</v>
      </c>
      <c r="AL55" s="433">
        <v>0</v>
      </c>
      <c r="AM55" s="433">
        <v>0.37</v>
      </c>
      <c r="AN55" s="433">
        <v>0</v>
      </c>
      <c r="AO55" s="931">
        <f t="shared" si="28"/>
        <v>0.37</v>
      </c>
      <c r="AP55" s="579">
        <f t="shared" si="29"/>
        <v>211790</v>
      </c>
      <c r="AQ55" s="434">
        <f t="shared" si="30"/>
        <v>157114</v>
      </c>
      <c r="AR55" s="434">
        <f t="shared" si="31"/>
        <v>0</v>
      </c>
      <c r="AS55" s="434">
        <f t="shared" si="4"/>
        <v>53105</v>
      </c>
      <c r="AT55" s="434">
        <f t="shared" si="4"/>
        <v>1571</v>
      </c>
      <c r="AU55" s="434">
        <f t="shared" si="4"/>
        <v>0</v>
      </c>
      <c r="AV55" s="535">
        <f t="shared" si="32"/>
        <v>0.37</v>
      </c>
      <c r="AW55" s="933">
        <f t="shared" si="5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s="56" customFormat="1" ht="14.1" customHeight="1" x14ac:dyDescent="0.2">
      <c r="A56" s="77">
        <v>8</v>
      </c>
      <c r="B56" s="62">
        <v>2456</v>
      </c>
      <c r="C56" s="53">
        <v>600079732</v>
      </c>
      <c r="D56" s="45">
        <v>70695911</v>
      </c>
      <c r="E56" s="62" t="s">
        <v>691</v>
      </c>
      <c r="F56" s="54">
        <v>3113</v>
      </c>
      <c r="G56" s="45" t="s">
        <v>276</v>
      </c>
      <c r="H56" s="55" t="s">
        <v>261</v>
      </c>
      <c r="I56" s="517">
        <v>3943314</v>
      </c>
      <c r="J56" s="386">
        <v>2925307</v>
      </c>
      <c r="K56" s="386">
        <v>0</v>
      </c>
      <c r="L56" s="14">
        <v>988754</v>
      </c>
      <c r="M56" s="14">
        <v>29253</v>
      </c>
      <c r="N56" s="14">
        <v>0</v>
      </c>
      <c r="O56" s="698">
        <v>7.38</v>
      </c>
      <c r="P56" s="579">
        <f t="shared" si="24"/>
        <v>0</v>
      </c>
      <c r="Q56" s="434">
        <v>0</v>
      </c>
      <c r="R56" s="434">
        <v>-360159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0"/>
        <v>-360159</v>
      </c>
      <c r="X56" s="434">
        <v>0</v>
      </c>
      <c r="Y56" s="434">
        <v>0</v>
      </c>
      <c r="Z56" s="434">
        <v>0</v>
      </c>
      <c r="AA56" s="434">
        <f t="shared" si="25"/>
        <v>0</v>
      </c>
      <c r="AB56" s="434">
        <f t="shared" si="26"/>
        <v>-360159</v>
      </c>
      <c r="AC56" s="435">
        <f t="shared" si="1"/>
        <v>-121734</v>
      </c>
      <c r="AD56" s="434">
        <v>0</v>
      </c>
      <c r="AE56" s="434">
        <f t="shared" si="2"/>
        <v>-121734</v>
      </c>
      <c r="AF56" s="435">
        <f t="shared" si="27"/>
        <v>-3602</v>
      </c>
      <c r="AG56" s="14">
        <v>0</v>
      </c>
      <c r="AH56" s="905">
        <f t="shared" si="3"/>
        <v>-485495</v>
      </c>
      <c r="AI56" s="870">
        <v>0</v>
      </c>
      <c r="AJ56" s="433">
        <v>-0.87</v>
      </c>
      <c r="AK56" s="1022">
        <v>0</v>
      </c>
      <c r="AL56" s="433">
        <v>0</v>
      </c>
      <c r="AM56" s="433">
        <v>0</v>
      </c>
      <c r="AN56" s="433">
        <v>0</v>
      </c>
      <c r="AO56" s="931">
        <f t="shared" si="28"/>
        <v>-0.87</v>
      </c>
      <c r="AP56" s="579">
        <f t="shared" si="29"/>
        <v>3457819</v>
      </c>
      <c r="AQ56" s="434">
        <f t="shared" si="30"/>
        <v>2565148</v>
      </c>
      <c r="AR56" s="434">
        <f t="shared" si="31"/>
        <v>0</v>
      </c>
      <c r="AS56" s="434">
        <f t="shared" si="4"/>
        <v>867020</v>
      </c>
      <c r="AT56" s="434">
        <f t="shared" si="4"/>
        <v>25651</v>
      </c>
      <c r="AU56" s="434">
        <f t="shared" si="4"/>
        <v>0</v>
      </c>
      <c r="AV56" s="535">
        <f t="shared" si="32"/>
        <v>6.51</v>
      </c>
      <c r="AW56" s="933">
        <f t="shared" si="5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s="56" customFormat="1" ht="14.1" customHeight="1" x14ac:dyDescent="0.2">
      <c r="A57" s="77">
        <v>8</v>
      </c>
      <c r="B57" s="45">
        <v>2456</v>
      </c>
      <c r="C57" s="53">
        <v>600079732</v>
      </c>
      <c r="D57" s="45">
        <v>70695911</v>
      </c>
      <c r="E57" s="45" t="s">
        <v>691</v>
      </c>
      <c r="F57" s="54">
        <v>3143</v>
      </c>
      <c r="G57" s="45" t="s">
        <v>784</v>
      </c>
      <c r="H57" s="55" t="s">
        <v>260</v>
      </c>
      <c r="I57" s="517">
        <v>2149603</v>
      </c>
      <c r="J57" s="14">
        <v>1579772</v>
      </c>
      <c r="K57" s="14">
        <v>15000</v>
      </c>
      <c r="L57" s="14">
        <v>539033</v>
      </c>
      <c r="M57" s="14">
        <v>15798</v>
      </c>
      <c r="N57" s="14">
        <v>0</v>
      </c>
      <c r="O57" s="106">
        <v>2.8235000000000001</v>
      </c>
      <c r="P57" s="579">
        <f t="shared" si="24"/>
        <v>5000</v>
      </c>
      <c r="Q57" s="434">
        <v>0</v>
      </c>
      <c r="R57" s="434">
        <v>0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0"/>
        <v>5000</v>
      </c>
      <c r="X57" s="434">
        <v>-5000</v>
      </c>
      <c r="Y57" s="434">
        <v>0</v>
      </c>
      <c r="Z57" s="434">
        <v>0</v>
      </c>
      <c r="AA57" s="434">
        <f t="shared" si="25"/>
        <v>-5000</v>
      </c>
      <c r="AB57" s="434">
        <f t="shared" si="26"/>
        <v>0</v>
      </c>
      <c r="AC57" s="435">
        <f t="shared" si="1"/>
        <v>0</v>
      </c>
      <c r="AD57" s="434">
        <v>0</v>
      </c>
      <c r="AE57" s="434">
        <f t="shared" si="2"/>
        <v>0</v>
      </c>
      <c r="AF57" s="435">
        <f t="shared" si="27"/>
        <v>50</v>
      </c>
      <c r="AG57" s="14">
        <v>0</v>
      </c>
      <c r="AH57" s="905">
        <f t="shared" si="3"/>
        <v>50</v>
      </c>
      <c r="AI57" s="870">
        <v>0</v>
      </c>
      <c r="AJ57" s="433">
        <v>0</v>
      </c>
      <c r="AK57" s="1022">
        <v>0</v>
      </c>
      <c r="AL57" s="433">
        <v>0</v>
      </c>
      <c r="AM57" s="433">
        <v>0</v>
      </c>
      <c r="AN57" s="433">
        <v>0</v>
      </c>
      <c r="AO57" s="931">
        <f t="shared" si="28"/>
        <v>0</v>
      </c>
      <c r="AP57" s="579">
        <f t="shared" si="29"/>
        <v>2149653</v>
      </c>
      <c r="AQ57" s="434">
        <f t="shared" si="30"/>
        <v>1584772</v>
      </c>
      <c r="AR57" s="434">
        <f t="shared" si="31"/>
        <v>10000</v>
      </c>
      <c r="AS57" s="434">
        <f t="shared" si="4"/>
        <v>539033</v>
      </c>
      <c r="AT57" s="434">
        <f t="shared" si="4"/>
        <v>15848</v>
      </c>
      <c r="AU57" s="434">
        <f t="shared" si="4"/>
        <v>0</v>
      </c>
      <c r="AV57" s="535">
        <f t="shared" si="32"/>
        <v>2.8235000000000001</v>
      </c>
      <c r="AW57" s="933">
        <f t="shared" si="5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600">
        <v>0</v>
      </c>
    </row>
    <row r="58" spans="1:55" s="56" customFormat="1" ht="14.1" customHeight="1" x14ac:dyDescent="0.2">
      <c r="A58" s="78">
        <v>8</v>
      </c>
      <c r="B58" s="57">
        <v>2456</v>
      </c>
      <c r="C58" s="58">
        <v>600079732</v>
      </c>
      <c r="D58" s="57">
        <v>70695911</v>
      </c>
      <c r="E58" s="57" t="s">
        <v>692</v>
      </c>
      <c r="F58" s="59"/>
      <c r="G58" s="60"/>
      <c r="H58" s="61"/>
      <c r="I58" s="518">
        <v>41987760</v>
      </c>
      <c r="J58" s="314">
        <v>30975489</v>
      </c>
      <c r="K58" s="314">
        <v>100000</v>
      </c>
      <c r="L58" s="314">
        <v>10503516</v>
      </c>
      <c r="M58" s="314">
        <v>309755</v>
      </c>
      <c r="N58" s="314">
        <v>99000</v>
      </c>
      <c r="O58" s="648">
        <v>48.380400000000002</v>
      </c>
      <c r="P58" s="518">
        <f t="shared" ref="P58:Q58" si="33">SUM(P52:P57)</f>
        <v>40000</v>
      </c>
      <c r="Q58" s="314">
        <f t="shared" si="33"/>
        <v>0</v>
      </c>
      <c r="R58" s="314">
        <f>SUM(R52:R57)</f>
        <v>-360159</v>
      </c>
      <c r="S58" s="314">
        <f>SUM(S52:S57)</f>
        <v>0</v>
      </c>
      <c r="T58" s="314">
        <f t="shared" ref="T58:BC58" si="34">SUM(T52:T57)</f>
        <v>0</v>
      </c>
      <c r="U58" s="314">
        <f t="shared" si="34"/>
        <v>157114</v>
      </c>
      <c r="V58" s="314">
        <f t="shared" si="34"/>
        <v>0</v>
      </c>
      <c r="W58" s="314">
        <f t="shared" si="34"/>
        <v>-163045</v>
      </c>
      <c r="X58" s="314">
        <f t="shared" si="34"/>
        <v>-40000</v>
      </c>
      <c r="Y58" s="314">
        <f t="shared" si="34"/>
        <v>0</v>
      </c>
      <c r="Z58" s="314">
        <f t="shared" si="34"/>
        <v>0</v>
      </c>
      <c r="AA58" s="314">
        <f t="shared" si="34"/>
        <v>-40000</v>
      </c>
      <c r="AB58" s="314">
        <f t="shared" si="34"/>
        <v>-203045</v>
      </c>
      <c r="AC58" s="314">
        <f t="shared" si="34"/>
        <v>-68629</v>
      </c>
      <c r="AD58" s="314">
        <f t="shared" si="34"/>
        <v>0</v>
      </c>
      <c r="AE58" s="314">
        <f t="shared" si="34"/>
        <v>-68629</v>
      </c>
      <c r="AF58" s="314">
        <f t="shared" si="34"/>
        <v>-1631</v>
      </c>
      <c r="AG58" s="314">
        <f t="shared" si="34"/>
        <v>0</v>
      </c>
      <c r="AH58" s="940">
        <f t="shared" si="34"/>
        <v>-273305</v>
      </c>
      <c r="AI58" s="937">
        <f t="shared" si="34"/>
        <v>-0.03</v>
      </c>
      <c r="AJ58" s="315">
        <f t="shared" si="34"/>
        <v>-0.87</v>
      </c>
      <c r="AK58" s="315">
        <f t="shared" si="34"/>
        <v>0</v>
      </c>
      <c r="AL58" s="315">
        <f t="shared" si="34"/>
        <v>0</v>
      </c>
      <c r="AM58" s="315">
        <f t="shared" si="34"/>
        <v>0.37</v>
      </c>
      <c r="AN58" s="315">
        <f t="shared" si="34"/>
        <v>0</v>
      </c>
      <c r="AO58" s="648">
        <f t="shared" si="34"/>
        <v>-0.53</v>
      </c>
      <c r="AP58" s="518">
        <f t="shared" si="34"/>
        <v>41714455</v>
      </c>
      <c r="AQ58" s="314">
        <f t="shared" si="34"/>
        <v>30812444</v>
      </c>
      <c r="AR58" s="314">
        <f t="shared" si="34"/>
        <v>60000</v>
      </c>
      <c r="AS58" s="314">
        <f t="shared" si="34"/>
        <v>10434887</v>
      </c>
      <c r="AT58" s="314">
        <f t="shared" si="34"/>
        <v>308124</v>
      </c>
      <c r="AU58" s="314">
        <f t="shared" si="34"/>
        <v>99000</v>
      </c>
      <c r="AV58" s="63">
        <f t="shared" si="34"/>
        <v>47.850399999999993</v>
      </c>
      <c r="AW58" s="934">
        <f t="shared" si="34"/>
        <v>99000</v>
      </c>
      <c r="AX58" s="806">
        <f t="shared" si="34"/>
        <v>0</v>
      </c>
      <c r="AY58" s="806">
        <f t="shared" si="34"/>
        <v>0</v>
      </c>
      <c r="AZ58" s="806">
        <f t="shared" si="34"/>
        <v>0</v>
      </c>
      <c r="BA58" s="806">
        <f t="shared" si="34"/>
        <v>0</v>
      </c>
      <c r="BB58" s="806">
        <f t="shared" si="34"/>
        <v>99000</v>
      </c>
      <c r="BC58" s="803">
        <f t="shared" si="34"/>
        <v>0</v>
      </c>
    </row>
    <row r="59" spans="1:55" s="56" customFormat="1" ht="14.1" customHeight="1" x14ac:dyDescent="0.2">
      <c r="A59" s="77">
        <v>9</v>
      </c>
      <c r="B59" s="62">
        <v>2462</v>
      </c>
      <c r="C59" s="53">
        <v>600079813</v>
      </c>
      <c r="D59" s="45">
        <v>72744600</v>
      </c>
      <c r="E59" s="45" t="s">
        <v>693</v>
      </c>
      <c r="F59" s="54">
        <v>3111</v>
      </c>
      <c r="G59" s="45" t="s">
        <v>275</v>
      </c>
      <c r="H59" s="55" t="s">
        <v>260</v>
      </c>
      <c r="I59" s="517">
        <v>1635471</v>
      </c>
      <c r="J59" s="14">
        <v>1213257</v>
      </c>
      <c r="K59" s="14">
        <v>0</v>
      </c>
      <c r="L59" s="14">
        <v>410081</v>
      </c>
      <c r="M59" s="14">
        <v>12133</v>
      </c>
      <c r="N59" s="14">
        <v>0</v>
      </c>
      <c r="O59" s="106">
        <v>2</v>
      </c>
      <c r="P59" s="579">
        <f>X59*-1</f>
        <v>0</v>
      </c>
      <c r="Q59" s="434">
        <v>0</v>
      </c>
      <c r="R59" s="434">
        <v>0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0"/>
        <v>0</v>
      </c>
      <c r="X59" s="434">
        <v>0</v>
      </c>
      <c r="Y59" s="434">
        <v>0</v>
      </c>
      <c r="Z59" s="434">
        <v>0</v>
      </c>
      <c r="AA59" s="434">
        <f>X59+Y59+Z59</f>
        <v>0</v>
      </c>
      <c r="AB59" s="434">
        <f>W59+AA59</f>
        <v>0</v>
      </c>
      <c r="AC59" s="435">
        <f t="shared" si="1"/>
        <v>0</v>
      </c>
      <c r="AD59" s="434">
        <v>0</v>
      </c>
      <c r="AE59" s="434">
        <f t="shared" si="2"/>
        <v>0</v>
      </c>
      <c r="AF59" s="435">
        <f>ROUND(W59*1%,0)</f>
        <v>0</v>
      </c>
      <c r="AG59" s="14">
        <v>0</v>
      </c>
      <c r="AH59" s="905">
        <f t="shared" si="3"/>
        <v>0</v>
      </c>
      <c r="AI59" s="870">
        <v>0</v>
      </c>
      <c r="AJ59" s="433">
        <v>0</v>
      </c>
      <c r="AK59" s="1022">
        <v>0</v>
      </c>
      <c r="AL59" s="433">
        <v>0</v>
      </c>
      <c r="AM59" s="433">
        <v>0</v>
      </c>
      <c r="AN59" s="433">
        <v>0</v>
      </c>
      <c r="AO59" s="931">
        <f>SUM(AI59:AN59)</f>
        <v>0</v>
      </c>
      <c r="AP59" s="579">
        <f>I59+AH59</f>
        <v>1635471</v>
      </c>
      <c r="AQ59" s="434">
        <f>J59+W59</f>
        <v>1213257</v>
      </c>
      <c r="AR59" s="434">
        <f>K59+AA59</f>
        <v>0</v>
      </c>
      <c r="AS59" s="434">
        <f t="shared" si="4"/>
        <v>410081</v>
      </c>
      <c r="AT59" s="434">
        <f t="shared" si="4"/>
        <v>12133</v>
      </c>
      <c r="AU59" s="434">
        <f t="shared" si="4"/>
        <v>0</v>
      </c>
      <c r="AV59" s="535">
        <f>O59+AO59</f>
        <v>2</v>
      </c>
      <c r="AW59" s="933">
        <f t="shared" si="5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s="56" customFormat="1" ht="14.1" customHeight="1" x14ac:dyDescent="0.2">
      <c r="A60" s="77">
        <v>9</v>
      </c>
      <c r="B60" s="64">
        <v>2462</v>
      </c>
      <c r="C60" s="53">
        <v>600079813</v>
      </c>
      <c r="D60" s="45">
        <v>72744600</v>
      </c>
      <c r="E60" s="64" t="s">
        <v>693</v>
      </c>
      <c r="F60" s="65">
        <v>3117</v>
      </c>
      <c r="G60" s="64" t="s">
        <v>292</v>
      </c>
      <c r="H60" s="55" t="s">
        <v>260</v>
      </c>
      <c r="I60" s="517">
        <v>3106541</v>
      </c>
      <c r="J60" s="14">
        <v>2304556</v>
      </c>
      <c r="K60" s="14">
        <v>0</v>
      </c>
      <c r="L60" s="14">
        <v>778940</v>
      </c>
      <c r="M60" s="14">
        <v>23045</v>
      </c>
      <c r="N60" s="14">
        <v>0</v>
      </c>
      <c r="O60" s="106">
        <v>3.5257999999999998</v>
      </c>
      <c r="P60" s="579">
        <f>X60*-1</f>
        <v>0</v>
      </c>
      <c r="Q60" s="434">
        <v>0</v>
      </c>
      <c r="R60" s="434">
        <v>0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0"/>
        <v>0</v>
      </c>
      <c r="X60" s="434">
        <v>0</v>
      </c>
      <c r="Y60" s="434">
        <v>0</v>
      </c>
      <c r="Z60" s="434">
        <v>0</v>
      </c>
      <c r="AA60" s="434">
        <f>X60+Y60+Z60</f>
        <v>0</v>
      </c>
      <c r="AB60" s="434">
        <f>W60+AA60</f>
        <v>0</v>
      </c>
      <c r="AC60" s="435">
        <f>ROUND((W60+X60+Y60)*33.8%,0)</f>
        <v>0</v>
      </c>
      <c r="AD60" s="434">
        <v>0</v>
      </c>
      <c r="AE60" s="434">
        <f t="shared" si="2"/>
        <v>0</v>
      </c>
      <c r="AF60" s="435">
        <f>ROUND(W60*1%,0)</f>
        <v>0</v>
      </c>
      <c r="AG60" s="14">
        <v>0</v>
      </c>
      <c r="AH60" s="905">
        <f t="shared" si="3"/>
        <v>0</v>
      </c>
      <c r="AI60" s="870">
        <v>0</v>
      </c>
      <c r="AJ60" s="433">
        <v>0</v>
      </c>
      <c r="AK60" s="1022">
        <v>0</v>
      </c>
      <c r="AL60" s="433">
        <v>0</v>
      </c>
      <c r="AM60" s="433">
        <v>0</v>
      </c>
      <c r="AN60" s="433">
        <v>0</v>
      </c>
      <c r="AO60" s="931">
        <f>SUM(AI60:AN60)</f>
        <v>0</v>
      </c>
      <c r="AP60" s="579">
        <f>I60+AH60</f>
        <v>3106541</v>
      </c>
      <c r="AQ60" s="434">
        <f>J60+W60</f>
        <v>2304556</v>
      </c>
      <c r="AR60" s="434">
        <f>K60+AA60</f>
        <v>0</v>
      </c>
      <c r="AS60" s="434">
        <f t="shared" si="4"/>
        <v>778940</v>
      </c>
      <c r="AT60" s="434">
        <f t="shared" si="4"/>
        <v>23045</v>
      </c>
      <c r="AU60" s="434">
        <f t="shared" si="4"/>
        <v>0</v>
      </c>
      <c r="AV60" s="535">
        <f>O60+AO60</f>
        <v>3.5257999999999998</v>
      </c>
      <c r="AW60" s="933">
        <f t="shared" si="5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s="56" customFormat="1" ht="14.1" customHeight="1" x14ac:dyDescent="0.2">
      <c r="A61" s="77">
        <v>9</v>
      </c>
      <c r="B61" s="62">
        <v>2462</v>
      </c>
      <c r="C61" s="53">
        <v>600079813</v>
      </c>
      <c r="D61" s="45">
        <v>72744600</v>
      </c>
      <c r="E61" s="62" t="s">
        <v>693</v>
      </c>
      <c r="F61" s="54">
        <v>3117</v>
      </c>
      <c r="G61" s="45" t="s">
        <v>276</v>
      </c>
      <c r="H61" s="55" t="s">
        <v>261</v>
      </c>
      <c r="I61" s="517">
        <v>1334561</v>
      </c>
      <c r="J61" s="386">
        <v>990031</v>
      </c>
      <c r="K61" s="386">
        <v>0</v>
      </c>
      <c r="L61" s="14">
        <v>334630</v>
      </c>
      <c r="M61" s="14">
        <v>9900</v>
      </c>
      <c r="N61" s="14">
        <v>0</v>
      </c>
      <c r="O61" s="698">
        <v>2.4400000000000004</v>
      </c>
      <c r="P61" s="579">
        <f>X61*-1</f>
        <v>0</v>
      </c>
      <c r="Q61" s="434">
        <v>0</v>
      </c>
      <c r="R61" s="434">
        <v>99212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0"/>
        <v>99212</v>
      </c>
      <c r="X61" s="434">
        <v>0</v>
      </c>
      <c r="Y61" s="434">
        <v>0</v>
      </c>
      <c r="Z61" s="434">
        <v>0</v>
      </c>
      <c r="AA61" s="434">
        <f>X61+Y61+Z61</f>
        <v>0</v>
      </c>
      <c r="AB61" s="434">
        <f>W61+AA61</f>
        <v>99212</v>
      </c>
      <c r="AC61" s="435">
        <f t="shared" si="1"/>
        <v>33534</v>
      </c>
      <c r="AD61" s="434">
        <v>0</v>
      </c>
      <c r="AE61" s="434">
        <f t="shared" si="2"/>
        <v>33534</v>
      </c>
      <c r="AF61" s="435">
        <f>ROUND(W61*1%,0)</f>
        <v>992</v>
      </c>
      <c r="AG61" s="14">
        <v>0</v>
      </c>
      <c r="AH61" s="905">
        <f t="shared" si="3"/>
        <v>133738</v>
      </c>
      <c r="AI61" s="870">
        <v>0</v>
      </c>
      <c r="AJ61" s="433">
        <v>0.25</v>
      </c>
      <c r="AK61" s="1022">
        <v>0</v>
      </c>
      <c r="AL61" s="433">
        <v>0</v>
      </c>
      <c r="AM61" s="433">
        <v>0</v>
      </c>
      <c r="AN61" s="433">
        <v>0</v>
      </c>
      <c r="AO61" s="931">
        <f>SUM(AI61:AN61)</f>
        <v>0.25</v>
      </c>
      <c r="AP61" s="579">
        <f>I61+AH61</f>
        <v>1468299</v>
      </c>
      <c r="AQ61" s="434">
        <f>J61+W61</f>
        <v>1089243</v>
      </c>
      <c r="AR61" s="434">
        <f>K61+AA61</f>
        <v>0</v>
      </c>
      <c r="AS61" s="434">
        <f t="shared" si="4"/>
        <v>368164</v>
      </c>
      <c r="AT61" s="434">
        <f t="shared" si="4"/>
        <v>10892</v>
      </c>
      <c r="AU61" s="434">
        <f t="shared" si="4"/>
        <v>0</v>
      </c>
      <c r="AV61" s="535">
        <f>O61+AO61</f>
        <v>2.6900000000000004</v>
      </c>
      <c r="AW61" s="933">
        <f t="shared" si="5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s="56" customFormat="1" ht="14.1" customHeight="1" x14ac:dyDescent="0.2">
      <c r="A62" s="77">
        <v>9</v>
      </c>
      <c r="B62" s="45">
        <v>2462</v>
      </c>
      <c r="C62" s="53">
        <v>600079813</v>
      </c>
      <c r="D62" s="45">
        <v>72744600</v>
      </c>
      <c r="E62" s="45" t="s">
        <v>693</v>
      </c>
      <c r="F62" s="54">
        <v>3143</v>
      </c>
      <c r="G62" s="45" t="s">
        <v>784</v>
      </c>
      <c r="H62" s="55" t="s">
        <v>260</v>
      </c>
      <c r="I62" s="517">
        <v>738952</v>
      </c>
      <c r="J62" s="14">
        <v>548184</v>
      </c>
      <c r="K62" s="14">
        <v>0</v>
      </c>
      <c r="L62" s="14">
        <v>185286</v>
      </c>
      <c r="M62" s="14">
        <v>5482</v>
      </c>
      <c r="N62" s="14">
        <v>0</v>
      </c>
      <c r="O62" s="106">
        <v>1.0832999999999999</v>
      </c>
      <c r="P62" s="579">
        <f>X62*-1</f>
        <v>0</v>
      </c>
      <c r="Q62" s="434">
        <v>0</v>
      </c>
      <c r="R62" s="434">
        <v>0</v>
      </c>
      <c r="S62" s="434">
        <v>0</v>
      </c>
      <c r="T62" s="434">
        <v>0</v>
      </c>
      <c r="U62" s="434">
        <v>0</v>
      </c>
      <c r="V62" s="434">
        <v>0</v>
      </c>
      <c r="W62" s="434">
        <f t="shared" si="0"/>
        <v>0</v>
      </c>
      <c r="X62" s="434">
        <v>0</v>
      </c>
      <c r="Y62" s="434">
        <v>0</v>
      </c>
      <c r="Z62" s="434">
        <v>0</v>
      </c>
      <c r="AA62" s="434">
        <f>X62+Y62+Z62</f>
        <v>0</v>
      </c>
      <c r="AB62" s="434">
        <f>W62+AA62</f>
        <v>0</v>
      </c>
      <c r="AC62" s="435">
        <f t="shared" si="1"/>
        <v>0</v>
      </c>
      <c r="AD62" s="434">
        <v>0</v>
      </c>
      <c r="AE62" s="434">
        <f t="shared" si="2"/>
        <v>0</v>
      </c>
      <c r="AF62" s="435">
        <f>ROUND(W62*1%,0)</f>
        <v>0</v>
      </c>
      <c r="AG62" s="14">
        <v>0</v>
      </c>
      <c r="AH62" s="905">
        <f t="shared" si="3"/>
        <v>0</v>
      </c>
      <c r="AI62" s="870">
        <v>0</v>
      </c>
      <c r="AJ62" s="433">
        <v>0</v>
      </c>
      <c r="AK62" s="1022">
        <v>0</v>
      </c>
      <c r="AL62" s="433">
        <v>0</v>
      </c>
      <c r="AM62" s="433">
        <v>0</v>
      </c>
      <c r="AN62" s="433">
        <v>0</v>
      </c>
      <c r="AO62" s="931">
        <f>SUM(AI62:AN62)</f>
        <v>0</v>
      </c>
      <c r="AP62" s="579">
        <f>I62+AH62</f>
        <v>738952</v>
      </c>
      <c r="AQ62" s="434">
        <f>J62+W62</f>
        <v>548184</v>
      </c>
      <c r="AR62" s="434">
        <f>K62+AA62</f>
        <v>0</v>
      </c>
      <c r="AS62" s="434">
        <f t="shared" si="4"/>
        <v>185286</v>
      </c>
      <c r="AT62" s="434">
        <f t="shared" si="4"/>
        <v>5482</v>
      </c>
      <c r="AU62" s="434">
        <f t="shared" si="4"/>
        <v>0</v>
      </c>
      <c r="AV62" s="535">
        <f>O62+AO62</f>
        <v>1.0832999999999999</v>
      </c>
      <c r="AW62" s="933">
        <f t="shared" si="5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600">
        <v>0</v>
      </c>
    </row>
    <row r="63" spans="1:55" s="56" customFormat="1" ht="14.1" customHeight="1" x14ac:dyDescent="0.2">
      <c r="A63" s="78">
        <v>9</v>
      </c>
      <c r="B63" s="57">
        <v>2462</v>
      </c>
      <c r="C63" s="58">
        <v>600079813</v>
      </c>
      <c r="D63" s="57">
        <v>72744600</v>
      </c>
      <c r="E63" s="57" t="s">
        <v>694</v>
      </c>
      <c r="F63" s="66"/>
      <c r="G63" s="60"/>
      <c r="H63" s="61"/>
      <c r="I63" s="518">
        <v>6815525</v>
      </c>
      <c r="J63" s="314">
        <v>5056028</v>
      </c>
      <c r="K63" s="314">
        <v>0</v>
      </c>
      <c r="L63" s="314">
        <v>1708937</v>
      </c>
      <c r="M63" s="314">
        <v>50560</v>
      </c>
      <c r="N63" s="314">
        <v>0</v>
      </c>
      <c r="O63" s="648">
        <v>9.049100000000001</v>
      </c>
      <c r="P63" s="518">
        <f t="shared" ref="P63:BC63" si="35">SUM(P59:P62)</f>
        <v>0</v>
      </c>
      <c r="Q63" s="314">
        <f t="shared" si="35"/>
        <v>0</v>
      </c>
      <c r="R63" s="314">
        <f t="shared" si="35"/>
        <v>99212</v>
      </c>
      <c r="S63" s="314">
        <f t="shared" si="35"/>
        <v>0</v>
      </c>
      <c r="T63" s="314">
        <f t="shared" si="35"/>
        <v>0</v>
      </c>
      <c r="U63" s="314">
        <f t="shared" si="35"/>
        <v>0</v>
      </c>
      <c r="V63" s="314">
        <f t="shared" si="35"/>
        <v>0</v>
      </c>
      <c r="W63" s="314">
        <f t="shared" si="35"/>
        <v>99212</v>
      </c>
      <c r="X63" s="314">
        <f t="shared" si="35"/>
        <v>0</v>
      </c>
      <c r="Y63" s="314">
        <f t="shared" si="35"/>
        <v>0</v>
      </c>
      <c r="Z63" s="314">
        <f t="shared" si="35"/>
        <v>0</v>
      </c>
      <c r="AA63" s="314">
        <f t="shared" si="35"/>
        <v>0</v>
      </c>
      <c r="AB63" s="314">
        <f t="shared" si="35"/>
        <v>99212</v>
      </c>
      <c r="AC63" s="314">
        <f t="shared" si="35"/>
        <v>33534</v>
      </c>
      <c r="AD63" s="314">
        <f t="shared" si="35"/>
        <v>0</v>
      </c>
      <c r="AE63" s="314">
        <f t="shared" si="35"/>
        <v>33534</v>
      </c>
      <c r="AF63" s="314">
        <f t="shared" si="35"/>
        <v>992</v>
      </c>
      <c r="AG63" s="314">
        <f t="shared" si="35"/>
        <v>0</v>
      </c>
      <c r="AH63" s="940">
        <f t="shared" si="35"/>
        <v>133738</v>
      </c>
      <c r="AI63" s="937">
        <f t="shared" si="35"/>
        <v>0</v>
      </c>
      <c r="AJ63" s="315">
        <f t="shared" si="35"/>
        <v>0.25</v>
      </c>
      <c r="AK63" s="315">
        <f t="shared" si="35"/>
        <v>0</v>
      </c>
      <c r="AL63" s="315">
        <f t="shared" si="35"/>
        <v>0</v>
      </c>
      <c r="AM63" s="315">
        <f t="shared" si="35"/>
        <v>0</v>
      </c>
      <c r="AN63" s="315">
        <f t="shared" si="35"/>
        <v>0</v>
      </c>
      <c r="AO63" s="648">
        <f t="shared" si="35"/>
        <v>0.25</v>
      </c>
      <c r="AP63" s="518">
        <f t="shared" si="35"/>
        <v>6949263</v>
      </c>
      <c r="AQ63" s="314">
        <f t="shared" si="35"/>
        <v>5155240</v>
      </c>
      <c r="AR63" s="314">
        <f t="shared" si="35"/>
        <v>0</v>
      </c>
      <c r="AS63" s="314">
        <f t="shared" si="35"/>
        <v>1742471</v>
      </c>
      <c r="AT63" s="314">
        <f t="shared" si="35"/>
        <v>51552</v>
      </c>
      <c r="AU63" s="314">
        <f t="shared" si="35"/>
        <v>0</v>
      </c>
      <c r="AV63" s="63">
        <f t="shared" si="35"/>
        <v>9.299100000000001</v>
      </c>
      <c r="AW63" s="934">
        <f t="shared" si="35"/>
        <v>0</v>
      </c>
      <c r="AX63" s="806">
        <f t="shared" si="35"/>
        <v>0</v>
      </c>
      <c r="AY63" s="806">
        <f t="shared" si="35"/>
        <v>0</v>
      </c>
      <c r="AZ63" s="806">
        <f t="shared" si="35"/>
        <v>0</v>
      </c>
      <c r="BA63" s="806">
        <f t="shared" si="35"/>
        <v>0</v>
      </c>
      <c r="BB63" s="806">
        <f t="shared" si="35"/>
        <v>0</v>
      </c>
      <c r="BC63" s="803">
        <f t="shared" si="35"/>
        <v>0</v>
      </c>
    </row>
    <row r="64" spans="1:55" s="56" customFormat="1" ht="14.1" customHeight="1" x14ac:dyDescent="0.2">
      <c r="A64" s="77">
        <v>10</v>
      </c>
      <c r="B64" s="62">
        <v>2464</v>
      </c>
      <c r="C64" s="53">
        <v>600080081</v>
      </c>
      <c r="D64" s="45">
        <v>72753846</v>
      </c>
      <c r="E64" s="45" t="s">
        <v>695</v>
      </c>
      <c r="F64" s="54">
        <v>3111</v>
      </c>
      <c r="G64" s="45" t="s">
        <v>275</v>
      </c>
      <c r="H64" s="55" t="s">
        <v>260</v>
      </c>
      <c r="I64" s="517">
        <v>1690202</v>
      </c>
      <c r="J64" s="14">
        <v>1253859</v>
      </c>
      <c r="K64" s="14">
        <v>0</v>
      </c>
      <c r="L64" s="14">
        <v>423804</v>
      </c>
      <c r="M64" s="14">
        <v>12539</v>
      </c>
      <c r="N64" s="14">
        <v>0</v>
      </c>
      <c r="O64" s="106">
        <v>2.2562000000000002</v>
      </c>
      <c r="P64" s="579">
        <f>X64*-1</f>
        <v>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0"/>
        <v>0</v>
      </c>
      <c r="X64" s="434">
        <v>0</v>
      </c>
      <c r="Y64" s="434">
        <v>0</v>
      </c>
      <c r="Z64" s="434">
        <v>0</v>
      </c>
      <c r="AA64" s="434">
        <f>X64+Y64+Z64</f>
        <v>0</v>
      </c>
      <c r="AB64" s="434">
        <f>W64+AA64</f>
        <v>0</v>
      </c>
      <c r="AC64" s="435">
        <f t="shared" si="1"/>
        <v>0</v>
      </c>
      <c r="AD64" s="434">
        <v>0</v>
      </c>
      <c r="AE64" s="434">
        <f t="shared" si="2"/>
        <v>0</v>
      </c>
      <c r="AF64" s="435">
        <f>ROUND(W64*1%,0)</f>
        <v>0</v>
      </c>
      <c r="AG64" s="14">
        <v>0</v>
      </c>
      <c r="AH64" s="905">
        <f t="shared" si="3"/>
        <v>0</v>
      </c>
      <c r="AI64" s="870">
        <v>0</v>
      </c>
      <c r="AJ64" s="433">
        <v>0</v>
      </c>
      <c r="AK64" s="1022">
        <v>0</v>
      </c>
      <c r="AL64" s="433">
        <v>0</v>
      </c>
      <c r="AM64" s="433">
        <v>0</v>
      </c>
      <c r="AN64" s="433">
        <v>0</v>
      </c>
      <c r="AO64" s="931">
        <f>SUM(AI64:AN64)</f>
        <v>0</v>
      </c>
      <c r="AP64" s="579">
        <f>I64+AH64</f>
        <v>1690202</v>
      </c>
      <c r="AQ64" s="434">
        <f>J64+W64</f>
        <v>1253859</v>
      </c>
      <c r="AR64" s="434">
        <f>K64+AA64</f>
        <v>0</v>
      </c>
      <c r="AS64" s="434">
        <f t="shared" si="4"/>
        <v>423804</v>
      </c>
      <c r="AT64" s="434">
        <f t="shared" si="4"/>
        <v>12539</v>
      </c>
      <c r="AU64" s="434">
        <f t="shared" si="4"/>
        <v>0</v>
      </c>
      <c r="AV64" s="535">
        <f>O64+AO64</f>
        <v>2.2562000000000002</v>
      </c>
      <c r="AW64" s="933">
        <f t="shared" si="5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600">
        <v>0</v>
      </c>
    </row>
    <row r="65" spans="1:55" s="56" customFormat="1" ht="14.1" customHeight="1" x14ac:dyDescent="0.2">
      <c r="A65" s="77">
        <v>10</v>
      </c>
      <c r="B65" s="64">
        <v>2464</v>
      </c>
      <c r="C65" s="53">
        <v>600080081</v>
      </c>
      <c r="D65" s="45">
        <v>72753846</v>
      </c>
      <c r="E65" s="64" t="s">
        <v>695</v>
      </c>
      <c r="F65" s="65">
        <v>3117</v>
      </c>
      <c r="G65" s="64" t="s">
        <v>292</v>
      </c>
      <c r="H65" s="55" t="s">
        <v>260</v>
      </c>
      <c r="I65" s="517">
        <v>879713</v>
      </c>
      <c r="J65" s="14">
        <v>652606</v>
      </c>
      <c r="K65" s="14">
        <v>0</v>
      </c>
      <c r="L65" s="14">
        <v>220581</v>
      </c>
      <c r="M65" s="14">
        <v>6526</v>
      </c>
      <c r="N65" s="14">
        <v>0</v>
      </c>
      <c r="O65" s="106">
        <v>1.1394</v>
      </c>
      <c r="P65" s="579">
        <f>X65*-1</f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0"/>
        <v>0</v>
      </c>
      <c r="X65" s="434">
        <v>0</v>
      </c>
      <c r="Y65" s="434">
        <v>0</v>
      </c>
      <c r="Z65" s="434">
        <v>0</v>
      </c>
      <c r="AA65" s="434">
        <f>X65+Y65+Z65</f>
        <v>0</v>
      </c>
      <c r="AB65" s="434">
        <f>W65+AA65</f>
        <v>0</v>
      </c>
      <c r="AC65" s="435">
        <f t="shared" si="1"/>
        <v>0</v>
      </c>
      <c r="AD65" s="434">
        <v>0</v>
      </c>
      <c r="AE65" s="434">
        <f t="shared" si="2"/>
        <v>0</v>
      </c>
      <c r="AF65" s="435">
        <f>ROUND(W65*1%,0)</f>
        <v>0</v>
      </c>
      <c r="AG65" s="14">
        <v>0</v>
      </c>
      <c r="AH65" s="905">
        <f t="shared" si="3"/>
        <v>0</v>
      </c>
      <c r="AI65" s="870">
        <v>0</v>
      </c>
      <c r="AJ65" s="433">
        <v>0</v>
      </c>
      <c r="AK65" s="1022">
        <v>0</v>
      </c>
      <c r="AL65" s="433">
        <v>0</v>
      </c>
      <c r="AM65" s="433">
        <v>0</v>
      </c>
      <c r="AN65" s="433">
        <v>0</v>
      </c>
      <c r="AO65" s="931">
        <f>SUM(AI65:AN65)</f>
        <v>0</v>
      </c>
      <c r="AP65" s="579">
        <f>I65+AH65</f>
        <v>879713</v>
      </c>
      <c r="AQ65" s="434">
        <f>J65+W65</f>
        <v>652606</v>
      </c>
      <c r="AR65" s="434">
        <f>K65+AA65</f>
        <v>0</v>
      </c>
      <c r="AS65" s="434">
        <f t="shared" si="4"/>
        <v>220581</v>
      </c>
      <c r="AT65" s="434">
        <f t="shared" si="4"/>
        <v>6526</v>
      </c>
      <c r="AU65" s="434">
        <f t="shared" si="4"/>
        <v>0</v>
      </c>
      <c r="AV65" s="535">
        <f>O65+AO65</f>
        <v>1.1394</v>
      </c>
      <c r="AW65" s="933">
        <f t="shared" si="5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s="56" customFormat="1" ht="14.1" customHeight="1" x14ac:dyDescent="0.2">
      <c r="A66" s="77">
        <v>10</v>
      </c>
      <c r="B66" s="62">
        <v>2464</v>
      </c>
      <c r="C66" s="53">
        <v>600080081</v>
      </c>
      <c r="D66" s="45">
        <v>72753846</v>
      </c>
      <c r="E66" s="62" t="s">
        <v>695</v>
      </c>
      <c r="F66" s="54">
        <v>3117</v>
      </c>
      <c r="G66" s="45" t="s">
        <v>276</v>
      </c>
      <c r="H66" s="55" t="s">
        <v>261</v>
      </c>
      <c r="I66" s="517">
        <v>713267</v>
      </c>
      <c r="J66" s="386">
        <v>529130</v>
      </c>
      <c r="K66" s="386">
        <v>0</v>
      </c>
      <c r="L66" s="14">
        <v>178846</v>
      </c>
      <c r="M66" s="14">
        <v>5291</v>
      </c>
      <c r="N66" s="14">
        <v>0</v>
      </c>
      <c r="O66" s="698">
        <v>1.33</v>
      </c>
      <c r="P66" s="579">
        <f>X66*-1</f>
        <v>0</v>
      </c>
      <c r="Q66" s="434">
        <v>0</v>
      </c>
      <c r="R66" s="434">
        <v>0</v>
      </c>
      <c r="S66" s="434">
        <v>0</v>
      </c>
      <c r="T66" s="434">
        <v>0</v>
      </c>
      <c r="U66" s="434">
        <v>0</v>
      </c>
      <c r="V66" s="434">
        <v>0</v>
      </c>
      <c r="W66" s="434">
        <f t="shared" si="0"/>
        <v>0</v>
      </c>
      <c r="X66" s="434">
        <v>0</v>
      </c>
      <c r="Y66" s="434">
        <v>0</v>
      </c>
      <c r="Z66" s="434">
        <v>0</v>
      </c>
      <c r="AA66" s="434">
        <f>X66+Y66+Z66</f>
        <v>0</v>
      </c>
      <c r="AB66" s="434">
        <f>W66+AA66</f>
        <v>0</v>
      </c>
      <c r="AC66" s="435">
        <f t="shared" si="1"/>
        <v>0</v>
      </c>
      <c r="AD66" s="434">
        <v>0</v>
      </c>
      <c r="AE66" s="434">
        <f t="shared" si="2"/>
        <v>0</v>
      </c>
      <c r="AF66" s="435">
        <f>ROUND(W66*1%,0)</f>
        <v>0</v>
      </c>
      <c r="AG66" s="14">
        <v>0</v>
      </c>
      <c r="AH66" s="905">
        <f t="shared" si="3"/>
        <v>0</v>
      </c>
      <c r="AI66" s="870">
        <v>0</v>
      </c>
      <c r="AJ66" s="433">
        <v>0</v>
      </c>
      <c r="AK66" s="1022">
        <v>0</v>
      </c>
      <c r="AL66" s="433">
        <v>0</v>
      </c>
      <c r="AM66" s="433">
        <v>0</v>
      </c>
      <c r="AN66" s="433">
        <v>0</v>
      </c>
      <c r="AO66" s="931">
        <f>SUM(AI66:AN66)</f>
        <v>0</v>
      </c>
      <c r="AP66" s="579">
        <f>I66+AH66</f>
        <v>713267</v>
      </c>
      <c r="AQ66" s="434">
        <f>J66+W66</f>
        <v>529130</v>
      </c>
      <c r="AR66" s="434">
        <f>K66+AA66</f>
        <v>0</v>
      </c>
      <c r="AS66" s="434">
        <f t="shared" si="4"/>
        <v>178846</v>
      </c>
      <c r="AT66" s="434">
        <f t="shared" si="4"/>
        <v>5291</v>
      </c>
      <c r="AU66" s="434">
        <f t="shared" si="4"/>
        <v>0</v>
      </c>
      <c r="AV66" s="535">
        <f>O66+AO66</f>
        <v>1.33</v>
      </c>
      <c r="AW66" s="933">
        <f t="shared" si="5"/>
        <v>0</v>
      </c>
      <c r="AX66" s="432">
        <v>0</v>
      </c>
      <c r="AY66" s="432">
        <v>0</v>
      </c>
      <c r="AZ66" s="432">
        <v>0</v>
      </c>
      <c r="BA66" s="432">
        <v>0</v>
      </c>
      <c r="BB66" s="432">
        <v>0</v>
      </c>
      <c r="BC66" s="600">
        <v>0</v>
      </c>
    </row>
    <row r="67" spans="1:55" s="56" customFormat="1" ht="14.1" customHeight="1" x14ac:dyDescent="0.2">
      <c r="A67" s="77">
        <v>10</v>
      </c>
      <c r="B67" s="45">
        <v>2464</v>
      </c>
      <c r="C67" s="53">
        <v>600080081</v>
      </c>
      <c r="D67" s="45">
        <v>72753846</v>
      </c>
      <c r="E67" s="45" t="s">
        <v>695</v>
      </c>
      <c r="F67" s="54">
        <v>3143</v>
      </c>
      <c r="G67" s="45" t="s">
        <v>785</v>
      </c>
      <c r="H67" s="55" t="s">
        <v>260</v>
      </c>
      <c r="I67" s="517">
        <v>668888</v>
      </c>
      <c r="J67" s="14">
        <v>496208</v>
      </c>
      <c r="K67" s="14">
        <v>0</v>
      </c>
      <c r="L67" s="14">
        <v>167718</v>
      </c>
      <c r="M67" s="14">
        <v>4962</v>
      </c>
      <c r="N67" s="14">
        <v>0</v>
      </c>
      <c r="O67" s="106">
        <v>1.0832999999999999</v>
      </c>
      <c r="P67" s="579">
        <f>X67*-1</f>
        <v>0</v>
      </c>
      <c r="Q67" s="434">
        <v>0</v>
      </c>
      <c r="R67" s="434">
        <v>0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0"/>
        <v>0</v>
      </c>
      <c r="X67" s="434">
        <v>0</v>
      </c>
      <c r="Y67" s="434">
        <v>0</v>
      </c>
      <c r="Z67" s="434">
        <v>0</v>
      </c>
      <c r="AA67" s="434">
        <f>X67+Y67+Z67</f>
        <v>0</v>
      </c>
      <c r="AB67" s="434">
        <f>W67+AA67</f>
        <v>0</v>
      </c>
      <c r="AC67" s="435">
        <f t="shared" si="1"/>
        <v>0</v>
      </c>
      <c r="AD67" s="434">
        <v>0</v>
      </c>
      <c r="AE67" s="434">
        <f t="shared" si="2"/>
        <v>0</v>
      </c>
      <c r="AF67" s="435">
        <f>ROUND(W67*1%,0)</f>
        <v>0</v>
      </c>
      <c r="AG67" s="14">
        <v>0</v>
      </c>
      <c r="AH67" s="905">
        <f t="shared" si="3"/>
        <v>0</v>
      </c>
      <c r="AI67" s="870">
        <v>0</v>
      </c>
      <c r="AJ67" s="433">
        <v>0</v>
      </c>
      <c r="AK67" s="1022">
        <v>0</v>
      </c>
      <c r="AL67" s="433">
        <v>0</v>
      </c>
      <c r="AM67" s="433">
        <v>0</v>
      </c>
      <c r="AN67" s="433">
        <v>0</v>
      </c>
      <c r="AO67" s="931">
        <f>SUM(AI67:AN67)</f>
        <v>0</v>
      </c>
      <c r="AP67" s="579">
        <f>I67+AH67</f>
        <v>668888</v>
      </c>
      <c r="AQ67" s="434">
        <f>J67+W67</f>
        <v>496208</v>
      </c>
      <c r="AR67" s="434">
        <f>K67+AA67</f>
        <v>0</v>
      </c>
      <c r="AS67" s="434">
        <f t="shared" si="4"/>
        <v>167718</v>
      </c>
      <c r="AT67" s="434">
        <f t="shared" si="4"/>
        <v>4962</v>
      </c>
      <c r="AU67" s="434">
        <f t="shared" si="4"/>
        <v>0</v>
      </c>
      <c r="AV67" s="535">
        <f>O67+AO67</f>
        <v>1.0832999999999999</v>
      </c>
      <c r="AW67" s="933">
        <f t="shared" si="5"/>
        <v>0</v>
      </c>
      <c r="AX67" s="432">
        <v>0</v>
      </c>
      <c r="AY67" s="432">
        <v>0</v>
      </c>
      <c r="AZ67" s="432">
        <v>0</v>
      </c>
      <c r="BA67" s="432">
        <v>0</v>
      </c>
      <c r="BB67" s="432">
        <v>0</v>
      </c>
      <c r="BC67" s="600">
        <v>0</v>
      </c>
    </row>
    <row r="68" spans="1:55" s="56" customFormat="1" ht="14.1" customHeight="1" x14ac:dyDescent="0.2">
      <c r="A68" s="78">
        <v>10</v>
      </c>
      <c r="B68" s="57">
        <v>2464</v>
      </c>
      <c r="C68" s="58">
        <v>600080081</v>
      </c>
      <c r="D68" s="57">
        <v>72753846</v>
      </c>
      <c r="E68" s="57" t="s">
        <v>696</v>
      </c>
      <c r="F68" s="66"/>
      <c r="G68" s="60"/>
      <c r="H68" s="61"/>
      <c r="I68" s="518">
        <v>3952070</v>
      </c>
      <c r="J68" s="314">
        <v>2931803</v>
      </c>
      <c r="K68" s="314">
        <v>0</v>
      </c>
      <c r="L68" s="314">
        <v>990949</v>
      </c>
      <c r="M68" s="314">
        <v>29318</v>
      </c>
      <c r="N68" s="314">
        <v>0</v>
      </c>
      <c r="O68" s="648">
        <v>5.8088999999999995</v>
      </c>
      <c r="P68" s="518">
        <f t="shared" ref="P68:BC68" si="36">SUM(P64:P67)</f>
        <v>0</v>
      </c>
      <c r="Q68" s="314">
        <f t="shared" si="36"/>
        <v>0</v>
      </c>
      <c r="R68" s="314">
        <f t="shared" si="36"/>
        <v>0</v>
      </c>
      <c r="S68" s="314">
        <f t="shared" si="36"/>
        <v>0</v>
      </c>
      <c r="T68" s="314">
        <f t="shared" si="36"/>
        <v>0</v>
      </c>
      <c r="U68" s="314">
        <f t="shared" si="36"/>
        <v>0</v>
      </c>
      <c r="V68" s="314">
        <f t="shared" si="36"/>
        <v>0</v>
      </c>
      <c r="W68" s="314">
        <f t="shared" si="36"/>
        <v>0</v>
      </c>
      <c r="X68" s="314">
        <f t="shared" si="36"/>
        <v>0</v>
      </c>
      <c r="Y68" s="314">
        <f t="shared" si="36"/>
        <v>0</v>
      </c>
      <c r="Z68" s="314">
        <f t="shared" si="36"/>
        <v>0</v>
      </c>
      <c r="AA68" s="314">
        <f t="shared" si="36"/>
        <v>0</v>
      </c>
      <c r="AB68" s="314">
        <f t="shared" si="36"/>
        <v>0</v>
      </c>
      <c r="AC68" s="314">
        <f t="shared" si="36"/>
        <v>0</v>
      </c>
      <c r="AD68" s="314">
        <f t="shared" si="36"/>
        <v>0</v>
      </c>
      <c r="AE68" s="314">
        <f t="shared" si="36"/>
        <v>0</v>
      </c>
      <c r="AF68" s="314">
        <f t="shared" si="36"/>
        <v>0</v>
      </c>
      <c r="AG68" s="314">
        <f t="shared" si="36"/>
        <v>0</v>
      </c>
      <c r="AH68" s="940">
        <f t="shared" si="36"/>
        <v>0</v>
      </c>
      <c r="AI68" s="937">
        <f t="shared" si="36"/>
        <v>0</v>
      </c>
      <c r="AJ68" s="315">
        <f t="shared" si="36"/>
        <v>0</v>
      </c>
      <c r="AK68" s="315">
        <f t="shared" si="36"/>
        <v>0</v>
      </c>
      <c r="AL68" s="315">
        <f t="shared" si="36"/>
        <v>0</v>
      </c>
      <c r="AM68" s="315">
        <f t="shared" si="36"/>
        <v>0</v>
      </c>
      <c r="AN68" s="315">
        <f t="shared" si="36"/>
        <v>0</v>
      </c>
      <c r="AO68" s="648">
        <f t="shared" si="36"/>
        <v>0</v>
      </c>
      <c r="AP68" s="518">
        <f t="shared" si="36"/>
        <v>3952070</v>
      </c>
      <c r="AQ68" s="314">
        <f t="shared" si="36"/>
        <v>2931803</v>
      </c>
      <c r="AR68" s="314">
        <f t="shared" si="36"/>
        <v>0</v>
      </c>
      <c r="AS68" s="314">
        <f t="shared" si="36"/>
        <v>990949</v>
      </c>
      <c r="AT68" s="314">
        <f t="shared" si="36"/>
        <v>29318</v>
      </c>
      <c r="AU68" s="314">
        <f t="shared" si="36"/>
        <v>0</v>
      </c>
      <c r="AV68" s="63">
        <f t="shared" si="36"/>
        <v>5.8088999999999995</v>
      </c>
      <c r="AW68" s="934">
        <f t="shared" si="36"/>
        <v>0</v>
      </c>
      <c r="AX68" s="806">
        <f t="shared" si="36"/>
        <v>0</v>
      </c>
      <c r="AY68" s="806">
        <f t="shared" si="36"/>
        <v>0</v>
      </c>
      <c r="AZ68" s="806">
        <f t="shared" si="36"/>
        <v>0</v>
      </c>
      <c r="BA68" s="806">
        <f t="shared" si="36"/>
        <v>0</v>
      </c>
      <c r="BB68" s="806">
        <f t="shared" si="36"/>
        <v>0</v>
      </c>
      <c r="BC68" s="803">
        <f t="shared" si="36"/>
        <v>0</v>
      </c>
    </row>
    <row r="69" spans="1:55" s="56" customFormat="1" ht="14.1" customHeight="1" x14ac:dyDescent="0.2">
      <c r="A69" s="77">
        <v>11</v>
      </c>
      <c r="B69" s="62">
        <v>2467</v>
      </c>
      <c r="C69" s="53">
        <v>600079708</v>
      </c>
      <c r="D69" s="45">
        <v>71012303</v>
      </c>
      <c r="E69" s="367" t="s">
        <v>697</v>
      </c>
      <c r="F69" s="54">
        <v>3111</v>
      </c>
      <c r="G69" s="45" t="s">
        <v>275</v>
      </c>
      <c r="H69" s="55" t="s">
        <v>260</v>
      </c>
      <c r="I69" s="517">
        <v>1697316</v>
      </c>
      <c r="J69" s="14">
        <v>1237300</v>
      </c>
      <c r="K69" s="14">
        <v>22000</v>
      </c>
      <c r="L69" s="14">
        <v>425643</v>
      </c>
      <c r="M69" s="14">
        <v>12373</v>
      </c>
      <c r="N69" s="14">
        <v>0</v>
      </c>
      <c r="O69" s="106">
        <v>2.06</v>
      </c>
      <c r="P69" s="579">
        <f>X69*-1</f>
        <v>22000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0"/>
        <v>22000</v>
      </c>
      <c r="X69" s="434">
        <v>-22000</v>
      </c>
      <c r="Y69" s="434">
        <v>0</v>
      </c>
      <c r="Z69" s="434">
        <v>0</v>
      </c>
      <c r="AA69" s="434">
        <f>X69+Y69+Z69</f>
        <v>-22000</v>
      </c>
      <c r="AB69" s="434">
        <f>W69+AA69</f>
        <v>0</v>
      </c>
      <c r="AC69" s="435">
        <f t="shared" si="1"/>
        <v>0</v>
      </c>
      <c r="AD69" s="434">
        <v>0</v>
      </c>
      <c r="AE69" s="434">
        <f t="shared" si="2"/>
        <v>0</v>
      </c>
      <c r="AF69" s="435">
        <f>ROUND(W69*1%,0)</f>
        <v>220</v>
      </c>
      <c r="AG69" s="14">
        <v>0</v>
      </c>
      <c r="AH69" s="905">
        <f t="shared" si="3"/>
        <v>220</v>
      </c>
      <c r="AI69" s="870">
        <v>0.04</v>
      </c>
      <c r="AJ69" s="433">
        <v>0</v>
      </c>
      <c r="AK69" s="1022">
        <v>0</v>
      </c>
      <c r="AL69" s="433">
        <v>0</v>
      </c>
      <c r="AM69" s="433">
        <v>0</v>
      </c>
      <c r="AN69" s="433">
        <v>0</v>
      </c>
      <c r="AO69" s="931">
        <f>SUM(AI69:AN69)</f>
        <v>0.04</v>
      </c>
      <c r="AP69" s="579">
        <f>I69+AH69</f>
        <v>1697536</v>
      </c>
      <c r="AQ69" s="434">
        <f>J69+W69</f>
        <v>1259300</v>
      </c>
      <c r="AR69" s="434">
        <f>K69+AA69</f>
        <v>0</v>
      </c>
      <c r="AS69" s="434">
        <f t="shared" si="4"/>
        <v>425643</v>
      </c>
      <c r="AT69" s="434">
        <f>M69+AF69</f>
        <v>12593</v>
      </c>
      <c r="AU69" s="434">
        <f>N69+AG69</f>
        <v>0</v>
      </c>
      <c r="AV69" s="535">
        <f>O69+AO69</f>
        <v>2.1</v>
      </c>
      <c r="AW69" s="933">
        <f t="shared" si="5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s="56" customFormat="1" ht="14.1" customHeight="1" x14ac:dyDescent="0.2">
      <c r="A70" s="77">
        <v>11</v>
      </c>
      <c r="B70" s="62">
        <v>2467</v>
      </c>
      <c r="C70" s="53">
        <v>600079708</v>
      </c>
      <c r="D70" s="45">
        <v>71012303</v>
      </c>
      <c r="E70" s="368" t="s">
        <v>697</v>
      </c>
      <c r="F70" s="54">
        <v>3111</v>
      </c>
      <c r="G70" s="45" t="s">
        <v>276</v>
      </c>
      <c r="H70" s="55" t="s">
        <v>261</v>
      </c>
      <c r="I70" s="517">
        <v>0</v>
      </c>
      <c r="J70" s="386">
        <v>0</v>
      </c>
      <c r="K70" s="386">
        <v>0</v>
      </c>
      <c r="L70" s="14">
        <v>0</v>
      </c>
      <c r="M70" s="14">
        <v>0</v>
      </c>
      <c r="N70" s="14">
        <v>0</v>
      </c>
      <c r="O70" s="698">
        <v>0</v>
      </c>
      <c r="P70" s="579">
        <f>X70*-1</f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0"/>
        <v>0</v>
      </c>
      <c r="X70" s="434">
        <v>0</v>
      </c>
      <c r="Y70" s="434">
        <v>0</v>
      </c>
      <c r="Z70" s="434">
        <v>0</v>
      </c>
      <c r="AA70" s="434">
        <f>X70+Y70+Z70</f>
        <v>0</v>
      </c>
      <c r="AB70" s="434">
        <f>W70+AA70</f>
        <v>0</v>
      </c>
      <c r="AC70" s="435">
        <f t="shared" si="1"/>
        <v>0</v>
      </c>
      <c r="AD70" s="434">
        <v>0</v>
      </c>
      <c r="AE70" s="434">
        <f t="shared" si="2"/>
        <v>0</v>
      </c>
      <c r="AF70" s="435">
        <f>ROUND(W70*1%,0)</f>
        <v>0</v>
      </c>
      <c r="AG70" s="14">
        <v>0</v>
      </c>
      <c r="AH70" s="905">
        <f t="shared" si="3"/>
        <v>0</v>
      </c>
      <c r="AI70" s="870">
        <v>0</v>
      </c>
      <c r="AJ70" s="433">
        <v>0</v>
      </c>
      <c r="AK70" s="1022">
        <v>0</v>
      </c>
      <c r="AL70" s="433">
        <v>0</v>
      </c>
      <c r="AM70" s="433">
        <v>0</v>
      </c>
      <c r="AN70" s="433">
        <v>0</v>
      </c>
      <c r="AO70" s="931">
        <f>SUM(AI70:AN70)</f>
        <v>0</v>
      </c>
      <c r="AP70" s="579">
        <f>I70+AH70</f>
        <v>0</v>
      </c>
      <c r="AQ70" s="434">
        <f>J70+W70</f>
        <v>0</v>
      </c>
      <c r="AR70" s="434">
        <f>K70+AA70</f>
        <v>0</v>
      </c>
      <c r="AS70" s="434">
        <f t="shared" si="4"/>
        <v>0</v>
      </c>
      <c r="AT70" s="434">
        <f>M70+AF70</f>
        <v>0</v>
      </c>
      <c r="AU70" s="434">
        <f>N70+AG70</f>
        <v>0</v>
      </c>
      <c r="AV70" s="535">
        <f>O70+AO70</f>
        <v>0</v>
      </c>
      <c r="AW70" s="933">
        <f t="shared" si="5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s="56" customFormat="1" ht="14.1" customHeight="1" x14ac:dyDescent="0.2">
      <c r="A71" s="78">
        <v>11</v>
      </c>
      <c r="B71" s="57">
        <v>2467</v>
      </c>
      <c r="C71" s="58">
        <v>600079708</v>
      </c>
      <c r="D71" s="57">
        <v>71012303</v>
      </c>
      <c r="E71" s="57" t="s">
        <v>698</v>
      </c>
      <c r="F71" s="66"/>
      <c r="G71" s="60"/>
      <c r="H71" s="61"/>
      <c r="I71" s="518">
        <v>1697316</v>
      </c>
      <c r="J71" s="314">
        <v>1237300</v>
      </c>
      <c r="K71" s="314">
        <v>22000</v>
      </c>
      <c r="L71" s="314">
        <v>425643</v>
      </c>
      <c r="M71" s="314">
        <v>12373</v>
      </c>
      <c r="N71" s="314">
        <v>0</v>
      </c>
      <c r="O71" s="648">
        <v>2.06</v>
      </c>
      <c r="P71" s="518">
        <f t="shared" ref="P71:BC71" si="37">SUM(P69:P70)</f>
        <v>22000</v>
      </c>
      <c r="Q71" s="314">
        <f t="shared" si="37"/>
        <v>0</v>
      </c>
      <c r="R71" s="314">
        <f t="shared" si="37"/>
        <v>0</v>
      </c>
      <c r="S71" s="314">
        <f t="shared" si="37"/>
        <v>0</v>
      </c>
      <c r="T71" s="314">
        <f t="shared" si="37"/>
        <v>0</v>
      </c>
      <c r="U71" s="314">
        <f t="shared" si="37"/>
        <v>0</v>
      </c>
      <c r="V71" s="314">
        <f t="shared" si="37"/>
        <v>0</v>
      </c>
      <c r="W71" s="314">
        <f t="shared" si="37"/>
        <v>22000</v>
      </c>
      <c r="X71" s="314">
        <f t="shared" si="37"/>
        <v>-22000</v>
      </c>
      <c r="Y71" s="314">
        <f t="shared" si="37"/>
        <v>0</v>
      </c>
      <c r="Z71" s="314">
        <f t="shared" si="37"/>
        <v>0</v>
      </c>
      <c r="AA71" s="314">
        <f t="shared" si="37"/>
        <v>-22000</v>
      </c>
      <c r="AB71" s="314">
        <f t="shared" si="37"/>
        <v>0</v>
      </c>
      <c r="AC71" s="314">
        <f t="shared" si="37"/>
        <v>0</v>
      </c>
      <c r="AD71" s="314">
        <f t="shared" si="37"/>
        <v>0</v>
      </c>
      <c r="AE71" s="314">
        <f t="shared" si="37"/>
        <v>0</v>
      </c>
      <c r="AF71" s="314">
        <f t="shared" si="37"/>
        <v>220</v>
      </c>
      <c r="AG71" s="314">
        <f t="shared" si="37"/>
        <v>0</v>
      </c>
      <c r="AH71" s="940">
        <f t="shared" si="37"/>
        <v>220</v>
      </c>
      <c r="AI71" s="937">
        <f t="shared" si="37"/>
        <v>0.04</v>
      </c>
      <c r="AJ71" s="315">
        <f t="shared" si="37"/>
        <v>0</v>
      </c>
      <c r="AK71" s="315">
        <f t="shared" si="37"/>
        <v>0</v>
      </c>
      <c r="AL71" s="315">
        <f t="shared" si="37"/>
        <v>0</v>
      </c>
      <c r="AM71" s="315">
        <f t="shared" si="37"/>
        <v>0</v>
      </c>
      <c r="AN71" s="315">
        <f t="shared" si="37"/>
        <v>0</v>
      </c>
      <c r="AO71" s="648">
        <f t="shared" si="37"/>
        <v>0.04</v>
      </c>
      <c r="AP71" s="518">
        <f t="shared" si="37"/>
        <v>1697536</v>
      </c>
      <c r="AQ71" s="314">
        <f t="shared" si="37"/>
        <v>1259300</v>
      </c>
      <c r="AR71" s="314">
        <f t="shared" si="37"/>
        <v>0</v>
      </c>
      <c r="AS71" s="314">
        <f t="shared" si="37"/>
        <v>425643</v>
      </c>
      <c r="AT71" s="314">
        <f t="shared" si="37"/>
        <v>12593</v>
      </c>
      <c r="AU71" s="314">
        <f t="shared" si="37"/>
        <v>0</v>
      </c>
      <c r="AV71" s="63">
        <f t="shared" si="37"/>
        <v>2.1</v>
      </c>
      <c r="AW71" s="934">
        <f t="shared" si="37"/>
        <v>0</v>
      </c>
      <c r="AX71" s="806">
        <f t="shared" si="37"/>
        <v>0</v>
      </c>
      <c r="AY71" s="806">
        <f t="shared" si="37"/>
        <v>0</v>
      </c>
      <c r="AZ71" s="806">
        <f t="shared" si="37"/>
        <v>0</v>
      </c>
      <c r="BA71" s="806">
        <f t="shared" si="37"/>
        <v>0</v>
      </c>
      <c r="BB71" s="806">
        <f t="shared" si="37"/>
        <v>0</v>
      </c>
      <c r="BC71" s="803">
        <f t="shared" si="37"/>
        <v>0</v>
      </c>
    </row>
    <row r="72" spans="1:55" s="56" customFormat="1" ht="14.1" customHeight="1" x14ac:dyDescent="0.2">
      <c r="A72" s="77">
        <v>12</v>
      </c>
      <c r="B72" s="62">
        <v>2408</v>
      </c>
      <c r="C72" s="53">
        <v>600079058</v>
      </c>
      <c r="D72" s="45">
        <v>72741511</v>
      </c>
      <c r="E72" s="45" t="s">
        <v>699</v>
      </c>
      <c r="F72" s="54">
        <v>3111</v>
      </c>
      <c r="G72" s="45" t="s">
        <v>275</v>
      </c>
      <c r="H72" s="55" t="s">
        <v>260</v>
      </c>
      <c r="I72" s="517">
        <v>1980001</v>
      </c>
      <c r="J72" s="14">
        <v>1468844</v>
      </c>
      <c r="K72" s="14">
        <v>0</v>
      </c>
      <c r="L72" s="14">
        <v>496469</v>
      </c>
      <c r="M72" s="14">
        <v>14688</v>
      </c>
      <c r="N72" s="14">
        <v>0</v>
      </c>
      <c r="O72" s="106">
        <v>2.371</v>
      </c>
      <c r="P72" s="579">
        <f>X72*-1</f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0"/>
        <v>0</v>
      </c>
      <c r="X72" s="434">
        <v>0</v>
      </c>
      <c r="Y72" s="434">
        <v>0</v>
      </c>
      <c r="Z72" s="434">
        <v>0</v>
      </c>
      <c r="AA72" s="434">
        <f>X72+Y72+Z72</f>
        <v>0</v>
      </c>
      <c r="AB72" s="434">
        <f>W72+AA72</f>
        <v>0</v>
      </c>
      <c r="AC72" s="435">
        <f t="shared" si="1"/>
        <v>0</v>
      </c>
      <c r="AD72" s="434">
        <v>0</v>
      </c>
      <c r="AE72" s="434">
        <f t="shared" si="2"/>
        <v>0</v>
      </c>
      <c r="AF72" s="435">
        <f>ROUND(W72*1%,0)</f>
        <v>0</v>
      </c>
      <c r="AG72" s="14">
        <v>0</v>
      </c>
      <c r="AH72" s="905">
        <f t="shared" si="3"/>
        <v>0</v>
      </c>
      <c r="AI72" s="870">
        <v>0</v>
      </c>
      <c r="AJ72" s="433">
        <v>0</v>
      </c>
      <c r="AK72" s="1022">
        <v>0</v>
      </c>
      <c r="AL72" s="433">
        <v>0</v>
      </c>
      <c r="AM72" s="433">
        <v>0</v>
      </c>
      <c r="AN72" s="433">
        <v>0</v>
      </c>
      <c r="AO72" s="931">
        <f>SUM(AI72:AN72)</f>
        <v>0</v>
      </c>
      <c r="AP72" s="579">
        <f>I72+AH72</f>
        <v>1980001</v>
      </c>
      <c r="AQ72" s="434">
        <f>J72+W72</f>
        <v>1468844</v>
      </c>
      <c r="AR72" s="434">
        <f>K72+AA72</f>
        <v>0</v>
      </c>
      <c r="AS72" s="434">
        <f t="shared" si="4"/>
        <v>496469</v>
      </c>
      <c r="AT72" s="434">
        <f>M72+AF72</f>
        <v>14688</v>
      </c>
      <c r="AU72" s="434">
        <f>N72+AG72</f>
        <v>0</v>
      </c>
      <c r="AV72" s="535">
        <f>O72+AO72</f>
        <v>2.371</v>
      </c>
      <c r="AW72" s="933">
        <f t="shared" si="5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s="56" customFormat="1" ht="14.1" customHeight="1" x14ac:dyDescent="0.2">
      <c r="A73" s="77">
        <v>12</v>
      </c>
      <c r="B73" s="45">
        <v>2408</v>
      </c>
      <c r="C73" s="53">
        <v>600079058</v>
      </c>
      <c r="D73" s="45">
        <v>72741511</v>
      </c>
      <c r="E73" s="45" t="s">
        <v>699</v>
      </c>
      <c r="F73" s="54">
        <v>3111</v>
      </c>
      <c r="G73" s="45" t="s">
        <v>276</v>
      </c>
      <c r="H73" s="55" t="s">
        <v>261</v>
      </c>
      <c r="I73" s="517">
        <v>167172</v>
      </c>
      <c r="J73" s="386">
        <v>124015</v>
      </c>
      <c r="K73" s="386">
        <v>0</v>
      </c>
      <c r="L73" s="14">
        <v>41917</v>
      </c>
      <c r="M73" s="14">
        <v>1240</v>
      </c>
      <c r="N73" s="14">
        <v>0</v>
      </c>
      <c r="O73" s="698">
        <v>0.31</v>
      </c>
      <c r="P73" s="579">
        <f>X73*-1</f>
        <v>0</v>
      </c>
      <c r="Q73" s="434">
        <v>0</v>
      </c>
      <c r="R73" s="434">
        <v>84515</v>
      </c>
      <c r="S73" s="434">
        <v>0</v>
      </c>
      <c r="T73" s="434">
        <v>0</v>
      </c>
      <c r="U73" s="434">
        <v>0</v>
      </c>
      <c r="V73" s="434">
        <v>0</v>
      </c>
      <c r="W73" s="434">
        <f t="shared" si="0"/>
        <v>84515</v>
      </c>
      <c r="X73" s="434">
        <v>0</v>
      </c>
      <c r="Y73" s="434">
        <v>0</v>
      </c>
      <c r="Z73" s="434">
        <v>0</v>
      </c>
      <c r="AA73" s="434">
        <f>X73+Y73+Z73</f>
        <v>0</v>
      </c>
      <c r="AB73" s="434">
        <f>W73+AA73</f>
        <v>84515</v>
      </c>
      <c r="AC73" s="435">
        <f t="shared" si="1"/>
        <v>28566</v>
      </c>
      <c r="AD73" s="434">
        <v>0</v>
      </c>
      <c r="AE73" s="434">
        <f t="shared" si="2"/>
        <v>28566</v>
      </c>
      <c r="AF73" s="435">
        <f>ROUND(W73*1%,0)</f>
        <v>845</v>
      </c>
      <c r="AG73" s="14">
        <v>0</v>
      </c>
      <c r="AH73" s="905">
        <f t="shared" si="3"/>
        <v>113926</v>
      </c>
      <c r="AI73" s="870">
        <v>0</v>
      </c>
      <c r="AJ73" s="433">
        <v>0.21</v>
      </c>
      <c r="AK73" s="1022">
        <v>0</v>
      </c>
      <c r="AL73" s="433">
        <v>0</v>
      </c>
      <c r="AM73" s="433">
        <v>0</v>
      </c>
      <c r="AN73" s="433">
        <v>0</v>
      </c>
      <c r="AO73" s="931">
        <f>SUM(AI73:AN73)</f>
        <v>0.21</v>
      </c>
      <c r="AP73" s="579">
        <f>I73+AH73</f>
        <v>281098</v>
      </c>
      <c r="AQ73" s="434">
        <f>J73+W73</f>
        <v>208530</v>
      </c>
      <c r="AR73" s="434">
        <f>K73+AA73</f>
        <v>0</v>
      </c>
      <c r="AS73" s="434">
        <f t="shared" si="4"/>
        <v>70483</v>
      </c>
      <c r="AT73" s="434">
        <f>M73+AF73</f>
        <v>2085</v>
      </c>
      <c r="AU73" s="434">
        <f>N73+AG73</f>
        <v>0</v>
      </c>
      <c r="AV73" s="535">
        <f>O73+AO73</f>
        <v>0.52</v>
      </c>
      <c r="AW73" s="933">
        <f t="shared" si="5"/>
        <v>0</v>
      </c>
      <c r="AX73" s="432">
        <v>0</v>
      </c>
      <c r="AY73" s="432">
        <v>0</v>
      </c>
      <c r="AZ73" s="432">
        <v>0</v>
      </c>
      <c r="BA73" s="432">
        <v>0</v>
      </c>
      <c r="BB73" s="432">
        <v>0</v>
      </c>
      <c r="BC73" s="600">
        <v>0</v>
      </c>
    </row>
    <row r="74" spans="1:55" s="56" customFormat="1" ht="14.1" customHeight="1" x14ac:dyDescent="0.2">
      <c r="A74" s="78">
        <v>12</v>
      </c>
      <c r="B74" s="57">
        <v>2408</v>
      </c>
      <c r="C74" s="58">
        <v>600079058</v>
      </c>
      <c r="D74" s="57">
        <v>72741511</v>
      </c>
      <c r="E74" s="57" t="s">
        <v>700</v>
      </c>
      <c r="F74" s="59"/>
      <c r="G74" s="60"/>
      <c r="H74" s="61"/>
      <c r="I74" s="518">
        <v>2147173</v>
      </c>
      <c r="J74" s="314">
        <v>1592859</v>
      </c>
      <c r="K74" s="314">
        <v>0</v>
      </c>
      <c r="L74" s="314">
        <v>538386</v>
      </c>
      <c r="M74" s="314">
        <v>15928</v>
      </c>
      <c r="N74" s="314">
        <v>0</v>
      </c>
      <c r="O74" s="648">
        <v>2.681</v>
      </c>
      <c r="P74" s="518">
        <f t="shared" ref="P74:BC74" si="38">SUM(P72:P73)</f>
        <v>0</v>
      </c>
      <c r="Q74" s="314">
        <f t="shared" si="38"/>
        <v>0</v>
      </c>
      <c r="R74" s="314">
        <f t="shared" si="38"/>
        <v>84515</v>
      </c>
      <c r="S74" s="314">
        <f t="shared" si="38"/>
        <v>0</v>
      </c>
      <c r="T74" s="314">
        <f t="shared" si="38"/>
        <v>0</v>
      </c>
      <c r="U74" s="314">
        <f t="shared" si="38"/>
        <v>0</v>
      </c>
      <c r="V74" s="314">
        <f t="shared" si="38"/>
        <v>0</v>
      </c>
      <c r="W74" s="314">
        <f t="shared" si="38"/>
        <v>84515</v>
      </c>
      <c r="X74" s="314">
        <f t="shared" si="38"/>
        <v>0</v>
      </c>
      <c r="Y74" s="314">
        <f t="shared" si="38"/>
        <v>0</v>
      </c>
      <c r="Z74" s="314">
        <f t="shared" si="38"/>
        <v>0</v>
      </c>
      <c r="AA74" s="314">
        <f t="shared" si="38"/>
        <v>0</v>
      </c>
      <c r="AB74" s="314">
        <f t="shared" si="38"/>
        <v>84515</v>
      </c>
      <c r="AC74" s="314">
        <f t="shared" si="38"/>
        <v>28566</v>
      </c>
      <c r="AD74" s="314">
        <f t="shared" si="38"/>
        <v>0</v>
      </c>
      <c r="AE74" s="314">
        <f t="shared" si="38"/>
        <v>28566</v>
      </c>
      <c r="AF74" s="314">
        <f t="shared" si="38"/>
        <v>845</v>
      </c>
      <c r="AG74" s="314">
        <f t="shared" si="38"/>
        <v>0</v>
      </c>
      <c r="AH74" s="940">
        <f t="shared" si="38"/>
        <v>113926</v>
      </c>
      <c r="AI74" s="937">
        <f t="shared" si="38"/>
        <v>0</v>
      </c>
      <c r="AJ74" s="315">
        <f t="shared" si="38"/>
        <v>0.21</v>
      </c>
      <c r="AK74" s="315">
        <f t="shared" si="38"/>
        <v>0</v>
      </c>
      <c r="AL74" s="315">
        <f t="shared" si="38"/>
        <v>0</v>
      </c>
      <c r="AM74" s="315">
        <f t="shared" si="38"/>
        <v>0</v>
      </c>
      <c r="AN74" s="315">
        <f t="shared" si="38"/>
        <v>0</v>
      </c>
      <c r="AO74" s="648">
        <f t="shared" si="38"/>
        <v>0.21</v>
      </c>
      <c r="AP74" s="518">
        <f t="shared" si="38"/>
        <v>2261099</v>
      </c>
      <c r="AQ74" s="314">
        <f t="shared" si="38"/>
        <v>1677374</v>
      </c>
      <c r="AR74" s="314">
        <f t="shared" si="38"/>
        <v>0</v>
      </c>
      <c r="AS74" s="314">
        <f t="shared" si="38"/>
        <v>566952</v>
      </c>
      <c r="AT74" s="314">
        <f t="shared" si="38"/>
        <v>16773</v>
      </c>
      <c r="AU74" s="314">
        <f t="shared" si="38"/>
        <v>0</v>
      </c>
      <c r="AV74" s="63">
        <f t="shared" si="38"/>
        <v>2.891</v>
      </c>
      <c r="AW74" s="934">
        <f t="shared" si="38"/>
        <v>0</v>
      </c>
      <c r="AX74" s="806">
        <f t="shared" si="38"/>
        <v>0</v>
      </c>
      <c r="AY74" s="806">
        <f t="shared" si="38"/>
        <v>0</v>
      </c>
      <c r="AZ74" s="806">
        <f t="shared" si="38"/>
        <v>0</v>
      </c>
      <c r="BA74" s="806">
        <f t="shared" si="38"/>
        <v>0</v>
      </c>
      <c r="BB74" s="806">
        <f t="shared" si="38"/>
        <v>0</v>
      </c>
      <c r="BC74" s="803">
        <f t="shared" si="38"/>
        <v>0</v>
      </c>
    </row>
    <row r="75" spans="1:55" s="56" customFormat="1" ht="14.1" customHeight="1" x14ac:dyDescent="0.2">
      <c r="A75" s="77">
        <v>13</v>
      </c>
      <c r="B75" s="45">
        <v>2304</v>
      </c>
      <c r="C75" s="53">
        <v>600080382</v>
      </c>
      <c r="D75" s="45">
        <v>72743417</v>
      </c>
      <c r="E75" s="45" t="s">
        <v>701</v>
      </c>
      <c r="F75" s="54">
        <v>3113</v>
      </c>
      <c r="G75" s="45" t="s">
        <v>278</v>
      </c>
      <c r="H75" s="55" t="s">
        <v>260</v>
      </c>
      <c r="I75" s="517">
        <v>4279507</v>
      </c>
      <c r="J75" s="14">
        <v>3174708</v>
      </c>
      <c r="K75" s="14">
        <v>0</v>
      </c>
      <c r="L75" s="14">
        <v>1073052</v>
      </c>
      <c r="M75" s="14">
        <v>31747</v>
      </c>
      <c r="N75" s="14">
        <v>0</v>
      </c>
      <c r="O75" s="106">
        <v>4.9089999999999998</v>
      </c>
      <c r="P75" s="579">
        <f>X75*-1</f>
        <v>0</v>
      </c>
      <c r="Q75" s="434">
        <v>0</v>
      </c>
      <c r="R75" s="434">
        <v>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0"/>
        <v>0</v>
      </c>
      <c r="X75" s="434">
        <v>0</v>
      </c>
      <c r="Y75" s="434">
        <v>0</v>
      </c>
      <c r="Z75" s="434">
        <v>0</v>
      </c>
      <c r="AA75" s="434">
        <f>X75+Y75+Z75</f>
        <v>0</v>
      </c>
      <c r="AB75" s="434">
        <f>W75+AA75</f>
        <v>0</v>
      </c>
      <c r="AC75" s="435">
        <f t="shared" si="1"/>
        <v>0</v>
      </c>
      <c r="AD75" s="434">
        <v>0</v>
      </c>
      <c r="AE75" s="434">
        <f t="shared" si="2"/>
        <v>0</v>
      </c>
      <c r="AF75" s="435">
        <f>ROUND(W75*1%,0)</f>
        <v>0</v>
      </c>
      <c r="AG75" s="14">
        <v>0</v>
      </c>
      <c r="AH75" s="905">
        <f t="shared" si="3"/>
        <v>0</v>
      </c>
      <c r="AI75" s="870">
        <v>0</v>
      </c>
      <c r="AJ75" s="433">
        <v>0</v>
      </c>
      <c r="AK75" s="1022">
        <v>0</v>
      </c>
      <c r="AL75" s="433">
        <v>0</v>
      </c>
      <c r="AM75" s="433">
        <v>0</v>
      </c>
      <c r="AN75" s="433">
        <v>0</v>
      </c>
      <c r="AO75" s="931">
        <f>SUM(AI75:AN75)</f>
        <v>0</v>
      </c>
      <c r="AP75" s="579">
        <f>I75+AH75</f>
        <v>4279507</v>
      </c>
      <c r="AQ75" s="434">
        <f>J75+W75</f>
        <v>3174708</v>
      </c>
      <c r="AR75" s="434">
        <f>K75+AA75</f>
        <v>0</v>
      </c>
      <c r="AS75" s="434">
        <f t="shared" si="4"/>
        <v>1073052</v>
      </c>
      <c r="AT75" s="434">
        <f t="shared" si="4"/>
        <v>31747</v>
      </c>
      <c r="AU75" s="434">
        <f t="shared" si="4"/>
        <v>0</v>
      </c>
      <c r="AV75" s="535">
        <f>O75+AO75</f>
        <v>4.9089999999999998</v>
      </c>
      <c r="AW75" s="933">
        <f t="shared" si="5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s="56" customFormat="1" ht="14.1" customHeight="1" x14ac:dyDescent="0.2">
      <c r="A76" s="77">
        <v>13</v>
      </c>
      <c r="B76" s="45">
        <v>2304</v>
      </c>
      <c r="C76" s="53">
        <v>600080382</v>
      </c>
      <c r="D76" s="45">
        <v>72743417</v>
      </c>
      <c r="E76" s="45" t="s">
        <v>701</v>
      </c>
      <c r="F76" s="54">
        <v>3113</v>
      </c>
      <c r="G76" s="28" t="s">
        <v>277</v>
      </c>
      <c r="H76" s="55" t="s">
        <v>260</v>
      </c>
      <c r="I76" s="517">
        <v>984169</v>
      </c>
      <c r="J76" s="14">
        <v>730096</v>
      </c>
      <c r="K76" s="14">
        <v>0</v>
      </c>
      <c r="L76" s="14">
        <v>246772</v>
      </c>
      <c r="M76" s="14">
        <v>7301</v>
      </c>
      <c r="N76" s="14">
        <v>0</v>
      </c>
      <c r="O76" s="106">
        <v>1.7222</v>
      </c>
      <c r="P76" s="579">
        <f>X76*-1</f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0</v>
      </c>
      <c r="V76" s="434">
        <v>0</v>
      </c>
      <c r="W76" s="434">
        <f t="shared" si="0"/>
        <v>0</v>
      </c>
      <c r="X76" s="434">
        <v>0</v>
      </c>
      <c r="Y76" s="434">
        <v>0</v>
      </c>
      <c r="Z76" s="434">
        <v>0</v>
      </c>
      <c r="AA76" s="434">
        <f>X76+Y76+Z76</f>
        <v>0</v>
      </c>
      <c r="AB76" s="434">
        <f>W76+AA76</f>
        <v>0</v>
      </c>
      <c r="AC76" s="435">
        <f t="shared" si="1"/>
        <v>0</v>
      </c>
      <c r="AD76" s="434">
        <v>0</v>
      </c>
      <c r="AE76" s="434">
        <f t="shared" si="2"/>
        <v>0</v>
      </c>
      <c r="AF76" s="435">
        <f>ROUND(W76*1%,0)</f>
        <v>0</v>
      </c>
      <c r="AG76" s="14">
        <v>0</v>
      </c>
      <c r="AH76" s="905">
        <f t="shared" si="3"/>
        <v>0</v>
      </c>
      <c r="AI76" s="870">
        <v>0</v>
      </c>
      <c r="AJ76" s="433">
        <v>0</v>
      </c>
      <c r="AK76" s="1022">
        <v>0</v>
      </c>
      <c r="AL76" s="433">
        <v>0</v>
      </c>
      <c r="AM76" s="433">
        <v>0</v>
      </c>
      <c r="AN76" s="433">
        <v>0</v>
      </c>
      <c r="AO76" s="931">
        <f>SUM(AI76:AN76)</f>
        <v>0</v>
      </c>
      <c r="AP76" s="579">
        <f>I76+AH76</f>
        <v>984169</v>
      </c>
      <c r="AQ76" s="434">
        <f>J76+W76</f>
        <v>730096</v>
      </c>
      <c r="AR76" s="434">
        <f>K76+AA76</f>
        <v>0</v>
      </c>
      <c r="AS76" s="434">
        <f t="shared" si="4"/>
        <v>246772</v>
      </c>
      <c r="AT76" s="434">
        <f t="shared" si="4"/>
        <v>7301</v>
      </c>
      <c r="AU76" s="434">
        <f t="shared" si="4"/>
        <v>0</v>
      </c>
      <c r="AV76" s="535">
        <f>O76+AO76</f>
        <v>1.7222</v>
      </c>
      <c r="AW76" s="933">
        <f t="shared" si="5"/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s="56" customFormat="1" ht="14.1" customHeight="1" x14ac:dyDescent="0.2">
      <c r="A77" s="77">
        <v>13</v>
      </c>
      <c r="B77" s="45">
        <v>2304</v>
      </c>
      <c r="C77" s="53">
        <v>600080382</v>
      </c>
      <c r="D77" s="45">
        <v>72743417</v>
      </c>
      <c r="E77" s="45" t="s">
        <v>701</v>
      </c>
      <c r="F77" s="54">
        <v>3113</v>
      </c>
      <c r="G77" s="45" t="s">
        <v>276</v>
      </c>
      <c r="H77" s="55" t="s">
        <v>261</v>
      </c>
      <c r="I77" s="517">
        <v>802427</v>
      </c>
      <c r="J77" s="386">
        <v>595272</v>
      </c>
      <c r="K77" s="386">
        <v>0</v>
      </c>
      <c r="L77" s="14">
        <v>201202</v>
      </c>
      <c r="M77" s="14">
        <v>5953</v>
      </c>
      <c r="N77" s="14">
        <v>0</v>
      </c>
      <c r="O77" s="698">
        <v>1.5</v>
      </c>
      <c r="P77" s="579">
        <f>X77*-1</f>
        <v>0</v>
      </c>
      <c r="Q77" s="434">
        <v>0</v>
      </c>
      <c r="R77" s="434">
        <v>0</v>
      </c>
      <c r="S77" s="434">
        <v>0</v>
      </c>
      <c r="T77" s="434">
        <v>0</v>
      </c>
      <c r="U77" s="434">
        <v>0</v>
      </c>
      <c r="V77" s="434">
        <v>0</v>
      </c>
      <c r="W77" s="434">
        <f t="shared" si="0"/>
        <v>0</v>
      </c>
      <c r="X77" s="434">
        <v>0</v>
      </c>
      <c r="Y77" s="434">
        <v>0</v>
      </c>
      <c r="Z77" s="434">
        <v>0</v>
      </c>
      <c r="AA77" s="434">
        <f>X77+Y77+Z77</f>
        <v>0</v>
      </c>
      <c r="AB77" s="434">
        <f>W77+AA77</f>
        <v>0</v>
      </c>
      <c r="AC77" s="435">
        <f t="shared" si="1"/>
        <v>0</v>
      </c>
      <c r="AD77" s="434">
        <v>0</v>
      </c>
      <c r="AE77" s="434">
        <f t="shared" si="2"/>
        <v>0</v>
      </c>
      <c r="AF77" s="435">
        <f>ROUND(W77*1%,0)</f>
        <v>0</v>
      </c>
      <c r="AG77" s="14">
        <v>0</v>
      </c>
      <c r="AH77" s="905">
        <f t="shared" ref="AH77:AH107" si="39">AB77+AE77+AF77+AG77</f>
        <v>0</v>
      </c>
      <c r="AI77" s="870">
        <v>0</v>
      </c>
      <c r="AJ77" s="433">
        <v>0</v>
      </c>
      <c r="AK77" s="1022">
        <v>0</v>
      </c>
      <c r="AL77" s="433">
        <v>0</v>
      </c>
      <c r="AM77" s="433">
        <v>0</v>
      </c>
      <c r="AN77" s="433">
        <v>0</v>
      </c>
      <c r="AO77" s="931">
        <f>SUM(AI77:AN77)</f>
        <v>0</v>
      </c>
      <c r="AP77" s="579">
        <f>I77+AH77</f>
        <v>802427</v>
      </c>
      <c r="AQ77" s="434">
        <f>J77+W77</f>
        <v>595272</v>
      </c>
      <c r="AR77" s="434">
        <f>K77+AA77</f>
        <v>0</v>
      </c>
      <c r="AS77" s="434">
        <f t="shared" si="4"/>
        <v>201202</v>
      </c>
      <c r="AT77" s="434">
        <f t="shared" si="4"/>
        <v>5953</v>
      </c>
      <c r="AU77" s="434">
        <f t="shared" si="4"/>
        <v>0</v>
      </c>
      <c r="AV77" s="535">
        <f>O77+AO77</f>
        <v>1.5</v>
      </c>
      <c r="AW77" s="933">
        <f t="shared" si="5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600">
        <v>0</v>
      </c>
    </row>
    <row r="78" spans="1:55" s="56" customFormat="1" ht="14.1" customHeight="1" x14ac:dyDescent="0.2">
      <c r="A78" s="77">
        <v>13</v>
      </c>
      <c r="B78" s="45">
        <v>2304</v>
      </c>
      <c r="C78" s="53">
        <v>600080382</v>
      </c>
      <c r="D78" s="45">
        <v>72743417</v>
      </c>
      <c r="E78" s="45" t="s">
        <v>701</v>
      </c>
      <c r="F78" s="54">
        <v>3143</v>
      </c>
      <c r="G78" s="45" t="s">
        <v>784</v>
      </c>
      <c r="H78" s="55" t="s">
        <v>260</v>
      </c>
      <c r="I78" s="517">
        <v>309992</v>
      </c>
      <c r="J78" s="14">
        <v>229964</v>
      </c>
      <c r="K78" s="14">
        <v>0</v>
      </c>
      <c r="L78" s="14">
        <v>77728</v>
      </c>
      <c r="M78" s="14">
        <v>2300</v>
      </c>
      <c r="N78" s="14">
        <v>0</v>
      </c>
      <c r="O78" s="106">
        <v>0.5</v>
      </c>
      <c r="P78" s="579">
        <f>X78*-1</f>
        <v>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0"/>
        <v>0</v>
      </c>
      <c r="X78" s="434">
        <v>0</v>
      </c>
      <c r="Y78" s="434">
        <v>0</v>
      </c>
      <c r="Z78" s="434">
        <v>0</v>
      </c>
      <c r="AA78" s="434">
        <f>X78+Y78+Z78</f>
        <v>0</v>
      </c>
      <c r="AB78" s="434">
        <f>W78+AA78</f>
        <v>0</v>
      </c>
      <c r="AC78" s="435">
        <f t="shared" si="1"/>
        <v>0</v>
      </c>
      <c r="AD78" s="434">
        <v>0</v>
      </c>
      <c r="AE78" s="434">
        <f t="shared" si="2"/>
        <v>0</v>
      </c>
      <c r="AF78" s="435">
        <f>ROUND(W78*1%,0)</f>
        <v>0</v>
      </c>
      <c r="AG78" s="14">
        <v>0</v>
      </c>
      <c r="AH78" s="905">
        <f t="shared" si="39"/>
        <v>0</v>
      </c>
      <c r="AI78" s="870">
        <v>0</v>
      </c>
      <c r="AJ78" s="433">
        <v>0</v>
      </c>
      <c r="AK78" s="1022">
        <v>0</v>
      </c>
      <c r="AL78" s="433">
        <v>0</v>
      </c>
      <c r="AM78" s="433">
        <v>0</v>
      </c>
      <c r="AN78" s="433">
        <v>0</v>
      </c>
      <c r="AO78" s="931">
        <f>SUM(AI78:AN78)</f>
        <v>0</v>
      </c>
      <c r="AP78" s="579">
        <f>I78+AH78</f>
        <v>309992</v>
      </c>
      <c r="AQ78" s="434">
        <f>J78+W78</f>
        <v>229964</v>
      </c>
      <c r="AR78" s="434">
        <f>K78+AA78</f>
        <v>0</v>
      </c>
      <c r="AS78" s="434">
        <f t="shared" si="4"/>
        <v>77728</v>
      </c>
      <c r="AT78" s="434">
        <f t="shared" si="4"/>
        <v>2300</v>
      </c>
      <c r="AU78" s="434">
        <f t="shared" si="4"/>
        <v>0</v>
      </c>
      <c r="AV78" s="535">
        <f>O78+AO78</f>
        <v>0.5</v>
      </c>
      <c r="AW78" s="933">
        <f t="shared" si="5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s="56" customFormat="1" ht="14.1" customHeight="1" x14ac:dyDescent="0.2">
      <c r="A79" s="78">
        <v>13</v>
      </c>
      <c r="B79" s="57">
        <v>2304</v>
      </c>
      <c r="C79" s="58">
        <v>600080382</v>
      </c>
      <c r="D79" s="57">
        <v>72743417</v>
      </c>
      <c r="E79" s="57" t="s">
        <v>702</v>
      </c>
      <c r="F79" s="59"/>
      <c r="G79" s="60"/>
      <c r="H79" s="61"/>
      <c r="I79" s="518">
        <v>6376095</v>
      </c>
      <c r="J79" s="314">
        <v>4730040</v>
      </c>
      <c r="K79" s="314">
        <v>0</v>
      </c>
      <c r="L79" s="314">
        <v>1598754</v>
      </c>
      <c r="M79" s="314">
        <v>47301</v>
      </c>
      <c r="N79" s="314">
        <v>0</v>
      </c>
      <c r="O79" s="648">
        <v>8.6311999999999998</v>
      </c>
      <c r="P79" s="518">
        <f t="shared" ref="P79:BC79" si="40">SUM(P75:P78)</f>
        <v>0</v>
      </c>
      <c r="Q79" s="314">
        <f t="shared" si="40"/>
        <v>0</v>
      </c>
      <c r="R79" s="314">
        <f t="shared" si="40"/>
        <v>0</v>
      </c>
      <c r="S79" s="314">
        <f t="shared" si="40"/>
        <v>0</v>
      </c>
      <c r="T79" s="314">
        <f t="shared" si="40"/>
        <v>0</v>
      </c>
      <c r="U79" s="314">
        <f t="shared" si="40"/>
        <v>0</v>
      </c>
      <c r="V79" s="314">
        <f t="shared" si="40"/>
        <v>0</v>
      </c>
      <c r="W79" s="314">
        <f t="shared" si="40"/>
        <v>0</v>
      </c>
      <c r="X79" s="314">
        <f t="shared" si="40"/>
        <v>0</v>
      </c>
      <c r="Y79" s="314">
        <f t="shared" si="40"/>
        <v>0</v>
      </c>
      <c r="Z79" s="314">
        <f t="shared" si="40"/>
        <v>0</v>
      </c>
      <c r="AA79" s="314">
        <f t="shared" si="40"/>
        <v>0</v>
      </c>
      <c r="AB79" s="314">
        <f t="shared" si="40"/>
        <v>0</v>
      </c>
      <c r="AC79" s="314">
        <f t="shared" si="40"/>
        <v>0</v>
      </c>
      <c r="AD79" s="314">
        <f t="shared" si="40"/>
        <v>0</v>
      </c>
      <c r="AE79" s="314">
        <f t="shared" si="40"/>
        <v>0</v>
      </c>
      <c r="AF79" s="314">
        <f t="shared" si="40"/>
        <v>0</v>
      </c>
      <c r="AG79" s="314">
        <f t="shared" si="40"/>
        <v>0</v>
      </c>
      <c r="AH79" s="940">
        <f t="shared" si="40"/>
        <v>0</v>
      </c>
      <c r="AI79" s="937">
        <f t="shared" si="40"/>
        <v>0</v>
      </c>
      <c r="AJ79" s="315">
        <f t="shared" si="40"/>
        <v>0</v>
      </c>
      <c r="AK79" s="315">
        <f t="shared" si="40"/>
        <v>0</v>
      </c>
      <c r="AL79" s="315">
        <f t="shared" si="40"/>
        <v>0</v>
      </c>
      <c r="AM79" s="315">
        <f t="shared" si="40"/>
        <v>0</v>
      </c>
      <c r="AN79" s="315">
        <f t="shared" si="40"/>
        <v>0</v>
      </c>
      <c r="AO79" s="648">
        <f t="shared" si="40"/>
        <v>0</v>
      </c>
      <c r="AP79" s="518">
        <f t="shared" si="40"/>
        <v>6376095</v>
      </c>
      <c r="AQ79" s="314">
        <f t="shared" si="40"/>
        <v>4730040</v>
      </c>
      <c r="AR79" s="314">
        <f t="shared" si="40"/>
        <v>0</v>
      </c>
      <c r="AS79" s="314">
        <f t="shared" si="40"/>
        <v>1598754</v>
      </c>
      <c r="AT79" s="314">
        <f t="shared" si="40"/>
        <v>47301</v>
      </c>
      <c r="AU79" s="314">
        <f t="shared" si="40"/>
        <v>0</v>
      </c>
      <c r="AV79" s="63">
        <f t="shared" si="40"/>
        <v>8.6311999999999998</v>
      </c>
      <c r="AW79" s="934">
        <f t="shared" si="40"/>
        <v>0</v>
      </c>
      <c r="AX79" s="806">
        <f t="shared" si="40"/>
        <v>0</v>
      </c>
      <c r="AY79" s="806">
        <f t="shared" si="40"/>
        <v>0</v>
      </c>
      <c r="AZ79" s="806">
        <f t="shared" si="40"/>
        <v>0</v>
      </c>
      <c r="BA79" s="806">
        <f t="shared" si="40"/>
        <v>0</v>
      </c>
      <c r="BB79" s="806">
        <f t="shared" si="40"/>
        <v>0</v>
      </c>
      <c r="BC79" s="803">
        <f t="shared" si="40"/>
        <v>0</v>
      </c>
    </row>
    <row r="80" spans="1:55" s="56" customFormat="1" ht="14.1" customHeight="1" x14ac:dyDescent="0.2">
      <c r="A80" s="77">
        <v>14</v>
      </c>
      <c r="B80" s="62">
        <v>2438</v>
      </c>
      <c r="C80" s="53">
        <v>600079384</v>
      </c>
      <c r="D80" s="45">
        <v>72741911</v>
      </c>
      <c r="E80" s="45" t="s">
        <v>703</v>
      </c>
      <c r="F80" s="54">
        <v>3111</v>
      </c>
      <c r="G80" s="45" t="s">
        <v>275</v>
      </c>
      <c r="H80" s="55" t="s">
        <v>260</v>
      </c>
      <c r="I80" s="517">
        <v>8621049</v>
      </c>
      <c r="J80" s="14">
        <v>6395437</v>
      </c>
      <c r="K80" s="14">
        <v>0</v>
      </c>
      <c r="L80" s="14">
        <v>2161658</v>
      </c>
      <c r="M80" s="14">
        <v>63954</v>
      </c>
      <c r="N80" s="14">
        <v>0</v>
      </c>
      <c r="O80" s="106">
        <v>10.387</v>
      </c>
      <c r="P80" s="579">
        <f>X80*-1</f>
        <v>0</v>
      </c>
      <c r="Q80" s="434">
        <v>0</v>
      </c>
      <c r="R80" s="434">
        <v>0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ref="W80:W107" si="41">SUM(P80:V80)</f>
        <v>0</v>
      </c>
      <c r="X80" s="434">
        <v>0</v>
      </c>
      <c r="Y80" s="434">
        <v>0</v>
      </c>
      <c r="Z80" s="434">
        <v>0</v>
      </c>
      <c r="AA80" s="434">
        <f>X80+Y80+Z80</f>
        <v>0</v>
      </c>
      <c r="AB80" s="434">
        <f>W80+AA80</f>
        <v>0</v>
      </c>
      <c r="AC80" s="435">
        <f>ROUND((W80+X80+Y80)*33.8%,0)</f>
        <v>0</v>
      </c>
      <c r="AD80" s="434">
        <v>0</v>
      </c>
      <c r="AE80" s="434">
        <f t="shared" ref="AE80:AE107" si="42">AC80+AD80</f>
        <v>0</v>
      </c>
      <c r="AF80" s="435">
        <f>ROUND(W80*1%,0)</f>
        <v>0</v>
      </c>
      <c r="AG80" s="14">
        <v>0</v>
      </c>
      <c r="AH80" s="905">
        <f t="shared" si="39"/>
        <v>0</v>
      </c>
      <c r="AI80" s="870">
        <v>0</v>
      </c>
      <c r="AJ80" s="433">
        <v>0</v>
      </c>
      <c r="AK80" s="1022">
        <v>0</v>
      </c>
      <c r="AL80" s="433">
        <v>0</v>
      </c>
      <c r="AM80" s="433">
        <v>0</v>
      </c>
      <c r="AN80" s="433">
        <v>0</v>
      </c>
      <c r="AO80" s="931">
        <f>SUM(AI80:AN80)</f>
        <v>0</v>
      </c>
      <c r="AP80" s="579">
        <f>I80+AH80</f>
        <v>8621049</v>
      </c>
      <c r="AQ80" s="434">
        <f>J80+W80</f>
        <v>6395437</v>
      </c>
      <c r="AR80" s="434">
        <f>K80+AA80</f>
        <v>0</v>
      </c>
      <c r="AS80" s="434">
        <f t="shared" ref="AS80:AU107" si="43">L80+AE80</f>
        <v>2161658</v>
      </c>
      <c r="AT80" s="434">
        <f>M80+AF80</f>
        <v>63954</v>
      </c>
      <c r="AU80" s="434">
        <f>N80+AG80</f>
        <v>0</v>
      </c>
      <c r="AV80" s="535">
        <f>O80+AO80</f>
        <v>10.387</v>
      </c>
      <c r="AW80" s="933">
        <f t="shared" ref="AW80:AW107" si="44">SUM(AX80:BB80)</f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600">
        <v>0</v>
      </c>
    </row>
    <row r="81" spans="1:55" s="56" customFormat="1" ht="14.1" customHeight="1" x14ac:dyDescent="0.2">
      <c r="A81" s="77">
        <v>14</v>
      </c>
      <c r="B81" s="45">
        <v>2438</v>
      </c>
      <c r="C81" s="53">
        <v>600079384</v>
      </c>
      <c r="D81" s="45">
        <v>72741911</v>
      </c>
      <c r="E81" s="45" t="s">
        <v>703</v>
      </c>
      <c r="F81" s="54">
        <v>3111</v>
      </c>
      <c r="G81" s="45" t="s">
        <v>276</v>
      </c>
      <c r="H81" s="55" t="s">
        <v>261</v>
      </c>
      <c r="I81" s="517">
        <v>2110915</v>
      </c>
      <c r="J81" s="386">
        <v>1565961</v>
      </c>
      <c r="K81" s="386">
        <v>0</v>
      </c>
      <c r="L81" s="14">
        <v>529295</v>
      </c>
      <c r="M81" s="14">
        <v>15659</v>
      </c>
      <c r="N81" s="14">
        <v>0</v>
      </c>
      <c r="O81" s="698">
        <v>3.91</v>
      </c>
      <c r="P81" s="579">
        <f>X81*-1</f>
        <v>0</v>
      </c>
      <c r="Q81" s="434">
        <v>0</v>
      </c>
      <c r="R81" s="434">
        <v>-50730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41"/>
        <v>-50730</v>
      </c>
      <c r="X81" s="434">
        <v>0</v>
      </c>
      <c r="Y81" s="434">
        <v>0</v>
      </c>
      <c r="Z81" s="434">
        <v>0</v>
      </c>
      <c r="AA81" s="434">
        <f>X81+Y81+Z81</f>
        <v>0</v>
      </c>
      <c r="AB81" s="434">
        <f>W81+AA81</f>
        <v>-50730</v>
      </c>
      <c r="AC81" s="435">
        <f t="shared" ref="AC81:AC107" si="45">ROUND((W81+X81+Y81)*33.8%,0)</f>
        <v>-17147</v>
      </c>
      <c r="AD81" s="434">
        <v>0</v>
      </c>
      <c r="AE81" s="434">
        <f t="shared" si="42"/>
        <v>-17147</v>
      </c>
      <c r="AF81" s="435">
        <f>ROUND(W81*1%,0)</f>
        <v>-507</v>
      </c>
      <c r="AG81" s="14">
        <v>0</v>
      </c>
      <c r="AH81" s="905">
        <f t="shared" si="39"/>
        <v>-68384</v>
      </c>
      <c r="AI81" s="870">
        <v>0</v>
      </c>
      <c r="AJ81" s="433">
        <v>-0.11</v>
      </c>
      <c r="AK81" s="1022">
        <v>0</v>
      </c>
      <c r="AL81" s="433">
        <v>0</v>
      </c>
      <c r="AM81" s="433">
        <v>0</v>
      </c>
      <c r="AN81" s="433">
        <v>0</v>
      </c>
      <c r="AO81" s="931">
        <f>SUM(AI81:AN81)</f>
        <v>-0.11</v>
      </c>
      <c r="AP81" s="579">
        <f>I81+AH81</f>
        <v>2042531</v>
      </c>
      <c r="AQ81" s="434">
        <f>J81+W81</f>
        <v>1515231</v>
      </c>
      <c r="AR81" s="434">
        <f>K81+AA81</f>
        <v>0</v>
      </c>
      <c r="AS81" s="434">
        <f t="shared" si="43"/>
        <v>512148</v>
      </c>
      <c r="AT81" s="434">
        <f>M81+AF81</f>
        <v>15152</v>
      </c>
      <c r="AU81" s="434">
        <f>N81+AG81</f>
        <v>0</v>
      </c>
      <c r="AV81" s="535">
        <f>O81+AO81</f>
        <v>3.8000000000000003</v>
      </c>
      <c r="AW81" s="933">
        <f t="shared" si="44"/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s="56" customFormat="1" ht="14.1" customHeight="1" x14ac:dyDescent="0.2">
      <c r="A82" s="78">
        <v>14</v>
      </c>
      <c r="B82" s="57">
        <v>2438</v>
      </c>
      <c r="C82" s="58">
        <v>600079384</v>
      </c>
      <c r="D82" s="57">
        <v>72741911</v>
      </c>
      <c r="E82" s="57" t="s">
        <v>704</v>
      </c>
      <c r="F82" s="59"/>
      <c r="G82" s="60"/>
      <c r="H82" s="61"/>
      <c r="I82" s="518">
        <v>10731964</v>
      </c>
      <c r="J82" s="314">
        <v>7961398</v>
      </c>
      <c r="K82" s="314">
        <v>0</v>
      </c>
      <c r="L82" s="314">
        <v>2690953</v>
      </c>
      <c r="M82" s="314">
        <v>79613</v>
      </c>
      <c r="N82" s="314">
        <v>0</v>
      </c>
      <c r="O82" s="648">
        <v>14.297000000000001</v>
      </c>
      <c r="P82" s="518">
        <f t="shared" ref="P82:BC82" si="46">SUM(P80:P81)</f>
        <v>0</v>
      </c>
      <c r="Q82" s="314">
        <f t="shared" si="46"/>
        <v>0</v>
      </c>
      <c r="R82" s="314">
        <f t="shared" si="46"/>
        <v>-50730</v>
      </c>
      <c r="S82" s="314">
        <f t="shared" si="46"/>
        <v>0</v>
      </c>
      <c r="T82" s="314">
        <f t="shared" si="46"/>
        <v>0</v>
      </c>
      <c r="U82" s="314">
        <f t="shared" si="46"/>
        <v>0</v>
      </c>
      <c r="V82" s="314">
        <f t="shared" si="46"/>
        <v>0</v>
      </c>
      <c r="W82" s="314">
        <f t="shared" si="46"/>
        <v>-50730</v>
      </c>
      <c r="X82" s="314">
        <f t="shared" si="46"/>
        <v>0</v>
      </c>
      <c r="Y82" s="314">
        <f t="shared" si="46"/>
        <v>0</v>
      </c>
      <c r="Z82" s="314">
        <f t="shared" si="46"/>
        <v>0</v>
      </c>
      <c r="AA82" s="314">
        <f t="shared" si="46"/>
        <v>0</v>
      </c>
      <c r="AB82" s="314">
        <f t="shared" si="46"/>
        <v>-50730</v>
      </c>
      <c r="AC82" s="314">
        <f t="shared" si="46"/>
        <v>-17147</v>
      </c>
      <c r="AD82" s="314">
        <f t="shared" si="46"/>
        <v>0</v>
      </c>
      <c r="AE82" s="314">
        <f t="shared" si="46"/>
        <v>-17147</v>
      </c>
      <c r="AF82" s="314">
        <f t="shared" si="46"/>
        <v>-507</v>
      </c>
      <c r="AG82" s="314">
        <f t="shared" si="46"/>
        <v>0</v>
      </c>
      <c r="AH82" s="940">
        <f t="shared" si="46"/>
        <v>-68384</v>
      </c>
      <c r="AI82" s="937">
        <f t="shared" si="46"/>
        <v>0</v>
      </c>
      <c r="AJ82" s="315">
        <f t="shared" si="46"/>
        <v>-0.11</v>
      </c>
      <c r="AK82" s="315">
        <f t="shared" si="46"/>
        <v>0</v>
      </c>
      <c r="AL82" s="315">
        <f t="shared" si="46"/>
        <v>0</v>
      </c>
      <c r="AM82" s="315">
        <f t="shared" si="46"/>
        <v>0</v>
      </c>
      <c r="AN82" s="315">
        <f t="shared" si="46"/>
        <v>0</v>
      </c>
      <c r="AO82" s="648">
        <f t="shared" si="46"/>
        <v>-0.11</v>
      </c>
      <c r="AP82" s="518">
        <f t="shared" si="46"/>
        <v>10663580</v>
      </c>
      <c r="AQ82" s="314">
        <f t="shared" si="46"/>
        <v>7910668</v>
      </c>
      <c r="AR82" s="314">
        <f t="shared" si="46"/>
        <v>0</v>
      </c>
      <c r="AS82" s="314">
        <f t="shared" si="46"/>
        <v>2673806</v>
      </c>
      <c r="AT82" s="314">
        <f t="shared" si="46"/>
        <v>79106</v>
      </c>
      <c r="AU82" s="314">
        <f t="shared" si="46"/>
        <v>0</v>
      </c>
      <c r="AV82" s="63">
        <f t="shared" si="46"/>
        <v>14.187000000000001</v>
      </c>
      <c r="AW82" s="934">
        <f t="shared" si="46"/>
        <v>0</v>
      </c>
      <c r="AX82" s="806">
        <f t="shared" si="46"/>
        <v>0</v>
      </c>
      <c r="AY82" s="806">
        <f t="shared" si="46"/>
        <v>0</v>
      </c>
      <c r="AZ82" s="806">
        <f t="shared" si="46"/>
        <v>0</v>
      </c>
      <c r="BA82" s="806">
        <f t="shared" si="46"/>
        <v>0</v>
      </c>
      <c r="BB82" s="806">
        <f t="shared" si="46"/>
        <v>0</v>
      </c>
      <c r="BC82" s="803">
        <f t="shared" si="46"/>
        <v>0</v>
      </c>
    </row>
    <row r="83" spans="1:55" s="56" customFormat="1" ht="14.1" customHeight="1" x14ac:dyDescent="0.2">
      <c r="A83" s="77">
        <v>15</v>
      </c>
      <c r="B83" s="45">
        <v>2315</v>
      </c>
      <c r="C83" s="53">
        <v>600080447</v>
      </c>
      <c r="D83" s="45">
        <v>46744819</v>
      </c>
      <c r="E83" s="45" t="s">
        <v>705</v>
      </c>
      <c r="F83" s="54">
        <v>3233</v>
      </c>
      <c r="G83" s="45" t="s">
        <v>281</v>
      </c>
      <c r="H83" s="55" t="s">
        <v>261</v>
      </c>
      <c r="I83" s="517">
        <v>1365935</v>
      </c>
      <c r="J83" s="386">
        <v>616272</v>
      </c>
      <c r="K83" s="386">
        <v>400000</v>
      </c>
      <c r="L83" s="14">
        <v>343500</v>
      </c>
      <c r="M83" s="14">
        <v>6163</v>
      </c>
      <c r="N83" s="14">
        <v>0</v>
      </c>
      <c r="O83" s="698">
        <v>1.03</v>
      </c>
      <c r="P83" s="579">
        <f>X83*-1</f>
        <v>0</v>
      </c>
      <c r="Q83" s="434">
        <v>0</v>
      </c>
      <c r="R83" s="434">
        <v>0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si="41"/>
        <v>0</v>
      </c>
      <c r="X83" s="434">
        <v>0</v>
      </c>
      <c r="Y83" s="434">
        <v>0</v>
      </c>
      <c r="Z83" s="434">
        <v>0</v>
      </c>
      <c r="AA83" s="434">
        <f>X83+Y83+Z83</f>
        <v>0</v>
      </c>
      <c r="AB83" s="434">
        <f>W83+AA83</f>
        <v>0</v>
      </c>
      <c r="AC83" s="435">
        <f t="shared" si="45"/>
        <v>0</v>
      </c>
      <c r="AD83" s="434">
        <v>0</v>
      </c>
      <c r="AE83" s="434">
        <f t="shared" si="42"/>
        <v>0</v>
      </c>
      <c r="AF83" s="435">
        <f>ROUND(W83*1%,0)</f>
        <v>0</v>
      </c>
      <c r="AG83" s="14">
        <v>0</v>
      </c>
      <c r="AH83" s="905">
        <f t="shared" si="39"/>
        <v>0</v>
      </c>
      <c r="AI83" s="870">
        <v>0</v>
      </c>
      <c r="AJ83" s="433">
        <v>0</v>
      </c>
      <c r="AK83" s="1022">
        <v>0</v>
      </c>
      <c r="AL83" s="433">
        <v>0</v>
      </c>
      <c r="AM83" s="433">
        <v>0</v>
      </c>
      <c r="AN83" s="433">
        <v>0</v>
      </c>
      <c r="AO83" s="931">
        <f>SUM(AI83:AN83)</f>
        <v>0</v>
      </c>
      <c r="AP83" s="579">
        <f>I83+AH83</f>
        <v>1365935</v>
      </c>
      <c r="AQ83" s="434">
        <f>J83+W83</f>
        <v>616272</v>
      </c>
      <c r="AR83" s="434">
        <f>K83+AA83</f>
        <v>400000</v>
      </c>
      <c r="AS83" s="434">
        <f t="shared" si="43"/>
        <v>343500</v>
      </c>
      <c r="AT83" s="434">
        <f>M83+AF83</f>
        <v>6163</v>
      </c>
      <c r="AU83" s="434">
        <f>N83+AG83</f>
        <v>0</v>
      </c>
      <c r="AV83" s="535">
        <f>O83+AO83</f>
        <v>1.03</v>
      </c>
      <c r="AW83" s="933">
        <f t="shared" si="44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s="56" customFormat="1" ht="14.1" customHeight="1" x14ac:dyDescent="0.2">
      <c r="A84" s="78">
        <v>15</v>
      </c>
      <c r="B84" s="57">
        <v>2315</v>
      </c>
      <c r="C84" s="58">
        <v>600080447</v>
      </c>
      <c r="D84" s="57">
        <v>46744819</v>
      </c>
      <c r="E84" s="57" t="s">
        <v>706</v>
      </c>
      <c r="F84" s="59"/>
      <c r="G84" s="60"/>
      <c r="H84" s="61"/>
      <c r="I84" s="518">
        <v>1365935</v>
      </c>
      <c r="J84" s="314">
        <v>616272</v>
      </c>
      <c r="K84" s="314">
        <v>400000</v>
      </c>
      <c r="L84" s="314">
        <v>343500</v>
      </c>
      <c r="M84" s="314">
        <v>6163</v>
      </c>
      <c r="N84" s="314">
        <v>0</v>
      </c>
      <c r="O84" s="648">
        <v>1.03</v>
      </c>
      <c r="P84" s="518">
        <f t="shared" ref="P84:BC84" si="47">SUM(P83:P83)</f>
        <v>0</v>
      </c>
      <c r="Q84" s="314">
        <f t="shared" si="47"/>
        <v>0</v>
      </c>
      <c r="R84" s="314">
        <f t="shared" si="47"/>
        <v>0</v>
      </c>
      <c r="S84" s="314">
        <f t="shared" si="47"/>
        <v>0</v>
      </c>
      <c r="T84" s="314">
        <f t="shared" si="47"/>
        <v>0</v>
      </c>
      <c r="U84" s="314">
        <f t="shared" si="47"/>
        <v>0</v>
      </c>
      <c r="V84" s="314">
        <f t="shared" si="47"/>
        <v>0</v>
      </c>
      <c r="W84" s="314">
        <f t="shared" si="47"/>
        <v>0</v>
      </c>
      <c r="X84" s="314">
        <f t="shared" si="47"/>
        <v>0</v>
      </c>
      <c r="Y84" s="314">
        <f t="shared" si="47"/>
        <v>0</v>
      </c>
      <c r="Z84" s="314">
        <f t="shared" si="47"/>
        <v>0</v>
      </c>
      <c r="AA84" s="314">
        <f t="shared" si="47"/>
        <v>0</v>
      </c>
      <c r="AB84" s="314">
        <f t="shared" si="47"/>
        <v>0</v>
      </c>
      <c r="AC84" s="314">
        <f t="shared" si="47"/>
        <v>0</v>
      </c>
      <c r="AD84" s="314">
        <f t="shared" si="47"/>
        <v>0</v>
      </c>
      <c r="AE84" s="314">
        <f t="shared" si="47"/>
        <v>0</v>
      </c>
      <c r="AF84" s="314">
        <f t="shared" si="47"/>
        <v>0</v>
      </c>
      <c r="AG84" s="314">
        <f t="shared" si="47"/>
        <v>0</v>
      </c>
      <c r="AH84" s="940">
        <f t="shared" si="47"/>
        <v>0</v>
      </c>
      <c r="AI84" s="937">
        <f t="shared" si="47"/>
        <v>0</v>
      </c>
      <c r="AJ84" s="315">
        <f t="shared" si="47"/>
        <v>0</v>
      </c>
      <c r="AK84" s="315">
        <f t="shared" si="47"/>
        <v>0</v>
      </c>
      <c r="AL84" s="315">
        <f t="shared" si="47"/>
        <v>0</v>
      </c>
      <c r="AM84" s="315">
        <f t="shared" si="47"/>
        <v>0</v>
      </c>
      <c r="AN84" s="315">
        <f t="shared" si="47"/>
        <v>0</v>
      </c>
      <c r="AO84" s="648">
        <f t="shared" si="47"/>
        <v>0</v>
      </c>
      <c r="AP84" s="518">
        <f t="shared" si="47"/>
        <v>1365935</v>
      </c>
      <c r="AQ84" s="314">
        <f t="shared" si="47"/>
        <v>616272</v>
      </c>
      <c r="AR84" s="314">
        <f t="shared" si="47"/>
        <v>400000</v>
      </c>
      <c r="AS84" s="314">
        <f t="shared" si="47"/>
        <v>343500</v>
      </c>
      <c r="AT84" s="314">
        <f t="shared" si="47"/>
        <v>6163</v>
      </c>
      <c r="AU84" s="314">
        <f t="shared" si="47"/>
        <v>0</v>
      </c>
      <c r="AV84" s="63">
        <f t="shared" si="47"/>
        <v>1.03</v>
      </c>
      <c r="AW84" s="934">
        <f t="shared" si="47"/>
        <v>0</v>
      </c>
      <c r="AX84" s="806">
        <f t="shared" si="47"/>
        <v>0</v>
      </c>
      <c r="AY84" s="806">
        <f t="shared" si="47"/>
        <v>0</v>
      </c>
      <c r="AZ84" s="806">
        <f t="shared" si="47"/>
        <v>0</v>
      </c>
      <c r="BA84" s="806">
        <f t="shared" si="47"/>
        <v>0</v>
      </c>
      <c r="BB84" s="806">
        <f t="shared" si="47"/>
        <v>0</v>
      </c>
      <c r="BC84" s="803">
        <f t="shared" si="47"/>
        <v>0</v>
      </c>
    </row>
    <row r="85" spans="1:55" s="56" customFormat="1" ht="14.1" customHeight="1" x14ac:dyDescent="0.2">
      <c r="A85" s="77">
        <v>16</v>
      </c>
      <c r="B85" s="45">
        <v>2494</v>
      </c>
      <c r="C85" s="53">
        <v>600080315</v>
      </c>
      <c r="D85" s="45">
        <v>72741996</v>
      </c>
      <c r="E85" s="45" t="s">
        <v>707</v>
      </c>
      <c r="F85" s="54">
        <v>3113</v>
      </c>
      <c r="G85" s="45" t="s">
        <v>278</v>
      </c>
      <c r="H85" s="55" t="s">
        <v>260</v>
      </c>
      <c r="I85" s="517">
        <v>24534259</v>
      </c>
      <c r="J85" s="14">
        <v>17968289</v>
      </c>
      <c r="K85" s="14">
        <v>0</v>
      </c>
      <c r="L85" s="14">
        <v>6073282</v>
      </c>
      <c r="M85" s="14">
        <v>179683</v>
      </c>
      <c r="N85" s="14">
        <v>313005</v>
      </c>
      <c r="O85" s="106">
        <v>26.4056</v>
      </c>
      <c r="P85" s="579">
        <f t="shared" ref="P85:P90" si="48">X85*-1</f>
        <v>0</v>
      </c>
      <c r="Q85" s="434">
        <v>0</v>
      </c>
      <c r="R85" s="434">
        <v>0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si="41"/>
        <v>0</v>
      </c>
      <c r="X85" s="434">
        <v>0</v>
      </c>
      <c r="Y85" s="434">
        <v>0</v>
      </c>
      <c r="Z85" s="434">
        <v>0</v>
      </c>
      <c r="AA85" s="434">
        <f t="shared" ref="AA85:AA90" si="49">X85+Y85+Z85</f>
        <v>0</v>
      </c>
      <c r="AB85" s="434">
        <f t="shared" ref="AB85:AB90" si="50">W85+AA85</f>
        <v>0</v>
      </c>
      <c r="AC85" s="435">
        <f>ROUND((W85+X85+Y85)*33.8%,0)-1</f>
        <v>-1</v>
      </c>
      <c r="AD85" s="434">
        <v>0</v>
      </c>
      <c r="AE85" s="434">
        <f t="shared" si="42"/>
        <v>-1</v>
      </c>
      <c r="AF85" s="435">
        <f t="shared" ref="AF85:AF90" si="51">ROUND(W85*1%,0)</f>
        <v>0</v>
      </c>
      <c r="AG85" s="14">
        <v>0</v>
      </c>
      <c r="AH85" s="905">
        <f t="shared" si="39"/>
        <v>-1</v>
      </c>
      <c r="AI85" s="870">
        <v>0</v>
      </c>
      <c r="AJ85" s="433">
        <v>0</v>
      </c>
      <c r="AK85" s="1022">
        <v>0</v>
      </c>
      <c r="AL85" s="433">
        <v>0</v>
      </c>
      <c r="AM85" s="433">
        <v>0</v>
      </c>
      <c r="AN85" s="433">
        <v>0</v>
      </c>
      <c r="AO85" s="931">
        <f t="shared" ref="AO85:AO90" si="52">SUM(AI85:AN85)</f>
        <v>0</v>
      </c>
      <c r="AP85" s="579">
        <f t="shared" ref="AP85:AP90" si="53">I85+AH85</f>
        <v>24534258</v>
      </c>
      <c r="AQ85" s="434">
        <f t="shared" ref="AQ85:AQ90" si="54">J85+W85</f>
        <v>17968289</v>
      </c>
      <c r="AR85" s="434">
        <f t="shared" ref="AR85:AR90" si="55">K85+AA85</f>
        <v>0</v>
      </c>
      <c r="AS85" s="434">
        <f t="shared" si="43"/>
        <v>6073281</v>
      </c>
      <c r="AT85" s="434">
        <f t="shared" si="43"/>
        <v>179683</v>
      </c>
      <c r="AU85" s="434">
        <f t="shared" si="43"/>
        <v>313005</v>
      </c>
      <c r="AV85" s="535">
        <f t="shared" ref="AV85:AV90" si="56">O85+AO85</f>
        <v>26.4056</v>
      </c>
      <c r="AW85" s="933">
        <f t="shared" si="44"/>
        <v>560514</v>
      </c>
      <c r="AX85" s="432">
        <v>183612</v>
      </c>
      <c r="AY85" s="432">
        <v>0</v>
      </c>
      <c r="AZ85" s="432">
        <v>62061</v>
      </c>
      <c r="BA85" s="432">
        <v>1836</v>
      </c>
      <c r="BB85" s="432">
        <v>313005</v>
      </c>
      <c r="BC85" s="600">
        <v>0.33</v>
      </c>
    </row>
    <row r="86" spans="1:55" s="56" customFormat="1" ht="14.1" customHeight="1" x14ac:dyDescent="0.2">
      <c r="A86" s="77">
        <v>16</v>
      </c>
      <c r="B86" s="45">
        <v>2494</v>
      </c>
      <c r="C86" s="53">
        <v>600080315</v>
      </c>
      <c r="D86" s="45">
        <v>72741996</v>
      </c>
      <c r="E86" s="45" t="s">
        <v>707</v>
      </c>
      <c r="F86" s="54">
        <v>3113</v>
      </c>
      <c r="G86" s="28" t="s">
        <v>277</v>
      </c>
      <c r="H86" s="55" t="s">
        <v>260</v>
      </c>
      <c r="I86" s="517">
        <v>929505</v>
      </c>
      <c r="J86" s="14">
        <v>689544</v>
      </c>
      <c r="K86" s="14">
        <v>0</v>
      </c>
      <c r="L86" s="14">
        <v>233066</v>
      </c>
      <c r="M86" s="14">
        <v>6895</v>
      </c>
      <c r="N86" s="14">
        <v>0</v>
      </c>
      <c r="O86" s="106">
        <v>1.5</v>
      </c>
      <c r="P86" s="579">
        <f t="shared" si="48"/>
        <v>0</v>
      </c>
      <c r="Q86" s="434">
        <v>0</v>
      </c>
      <c r="R86" s="434">
        <v>0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41"/>
        <v>0</v>
      </c>
      <c r="X86" s="434">
        <v>0</v>
      </c>
      <c r="Y86" s="434">
        <v>0</v>
      </c>
      <c r="Z86" s="434">
        <v>0</v>
      </c>
      <c r="AA86" s="434">
        <f t="shared" si="49"/>
        <v>0</v>
      </c>
      <c r="AB86" s="434">
        <f t="shared" si="50"/>
        <v>0</v>
      </c>
      <c r="AC86" s="435">
        <f t="shared" si="45"/>
        <v>0</v>
      </c>
      <c r="AD86" s="434">
        <v>0</v>
      </c>
      <c r="AE86" s="434">
        <f t="shared" si="42"/>
        <v>0</v>
      </c>
      <c r="AF86" s="435">
        <f t="shared" si="51"/>
        <v>0</v>
      </c>
      <c r="AG86" s="14">
        <v>0</v>
      </c>
      <c r="AH86" s="905">
        <f t="shared" si="39"/>
        <v>0</v>
      </c>
      <c r="AI86" s="870">
        <v>0</v>
      </c>
      <c r="AJ86" s="433">
        <v>0</v>
      </c>
      <c r="AK86" s="1022">
        <v>0</v>
      </c>
      <c r="AL86" s="433">
        <v>0</v>
      </c>
      <c r="AM86" s="433">
        <v>0</v>
      </c>
      <c r="AN86" s="433">
        <v>0</v>
      </c>
      <c r="AO86" s="931">
        <f t="shared" si="52"/>
        <v>0</v>
      </c>
      <c r="AP86" s="579">
        <f t="shared" si="53"/>
        <v>929505</v>
      </c>
      <c r="AQ86" s="434">
        <f t="shared" si="54"/>
        <v>689544</v>
      </c>
      <c r="AR86" s="434">
        <f t="shared" si="55"/>
        <v>0</v>
      </c>
      <c r="AS86" s="434">
        <f t="shared" si="43"/>
        <v>233066</v>
      </c>
      <c r="AT86" s="434">
        <f t="shared" si="43"/>
        <v>6895</v>
      </c>
      <c r="AU86" s="434">
        <f t="shared" si="43"/>
        <v>0</v>
      </c>
      <c r="AV86" s="535">
        <f t="shared" si="56"/>
        <v>1.5</v>
      </c>
      <c r="AW86" s="933">
        <f t="shared" si="44"/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s="56" customFormat="1" ht="14.1" customHeight="1" x14ac:dyDescent="0.2">
      <c r="A87" s="77">
        <v>16</v>
      </c>
      <c r="B87" s="45">
        <v>2494</v>
      </c>
      <c r="C87" s="53">
        <v>600080315</v>
      </c>
      <c r="D87" s="45">
        <v>72741996</v>
      </c>
      <c r="E87" s="45" t="s">
        <v>707</v>
      </c>
      <c r="F87" s="54">
        <v>3113</v>
      </c>
      <c r="G87" s="45" t="s">
        <v>789</v>
      </c>
      <c r="H87" s="55" t="s">
        <v>260</v>
      </c>
      <c r="I87" s="517">
        <v>132867</v>
      </c>
      <c r="J87" s="14">
        <v>98566</v>
      </c>
      <c r="K87" s="14">
        <v>0</v>
      </c>
      <c r="L87" s="14">
        <v>33315</v>
      </c>
      <c r="M87" s="14">
        <v>986</v>
      </c>
      <c r="N87" s="14">
        <v>0</v>
      </c>
      <c r="O87" s="106">
        <v>0.2</v>
      </c>
      <c r="P87" s="579">
        <f t="shared" si="48"/>
        <v>0</v>
      </c>
      <c r="Q87" s="434">
        <v>0</v>
      </c>
      <c r="R87" s="434">
        <v>0</v>
      </c>
      <c r="S87" s="434">
        <v>0</v>
      </c>
      <c r="T87" s="434">
        <v>55084</v>
      </c>
      <c r="U87" s="434">
        <v>0</v>
      </c>
      <c r="V87" s="434">
        <v>-32855</v>
      </c>
      <c r="W87" s="434">
        <f t="shared" si="41"/>
        <v>22229</v>
      </c>
      <c r="X87" s="434">
        <v>0</v>
      </c>
      <c r="Y87" s="434">
        <v>0</v>
      </c>
      <c r="Z87" s="434">
        <v>0</v>
      </c>
      <c r="AA87" s="434">
        <f t="shared" si="49"/>
        <v>0</v>
      </c>
      <c r="AB87" s="434">
        <f t="shared" si="50"/>
        <v>22229</v>
      </c>
      <c r="AC87" s="435">
        <f t="shared" si="45"/>
        <v>7513</v>
      </c>
      <c r="AD87" s="434">
        <v>0</v>
      </c>
      <c r="AE87" s="434">
        <f t="shared" si="42"/>
        <v>7513</v>
      </c>
      <c r="AF87" s="435">
        <f t="shared" si="51"/>
        <v>222</v>
      </c>
      <c r="AG87" s="14">
        <v>0</v>
      </c>
      <c r="AH87" s="905">
        <f t="shared" si="39"/>
        <v>29964</v>
      </c>
      <c r="AI87" s="870">
        <v>0</v>
      </c>
      <c r="AJ87" s="433">
        <v>0</v>
      </c>
      <c r="AK87" s="1022">
        <v>0.1</v>
      </c>
      <c r="AL87" s="433">
        <v>0</v>
      </c>
      <c r="AM87" s="433">
        <v>0</v>
      </c>
      <c r="AN87" s="433">
        <v>-7.0000000000000007E-2</v>
      </c>
      <c r="AO87" s="931">
        <f t="shared" si="52"/>
        <v>0.03</v>
      </c>
      <c r="AP87" s="579">
        <f t="shared" si="53"/>
        <v>162831</v>
      </c>
      <c r="AQ87" s="434">
        <f t="shared" si="54"/>
        <v>120795</v>
      </c>
      <c r="AR87" s="434">
        <f t="shared" si="55"/>
        <v>0</v>
      </c>
      <c r="AS87" s="434">
        <f t="shared" si="43"/>
        <v>40828</v>
      </c>
      <c r="AT87" s="434">
        <f t="shared" si="43"/>
        <v>1208</v>
      </c>
      <c r="AU87" s="434">
        <f t="shared" si="43"/>
        <v>0</v>
      </c>
      <c r="AV87" s="535">
        <f t="shared" si="56"/>
        <v>0.23</v>
      </c>
      <c r="AW87" s="933">
        <f t="shared" si="44"/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600">
        <v>0</v>
      </c>
    </row>
    <row r="88" spans="1:55" s="56" customFormat="1" ht="14.1" customHeight="1" x14ac:dyDescent="0.2">
      <c r="A88" s="77">
        <v>16</v>
      </c>
      <c r="B88" s="45">
        <v>2494</v>
      </c>
      <c r="C88" s="53">
        <v>600080315</v>
      </c>
      <c r="D88" s="45">
        <v>72741996</v>
      </c>
      <c r="E88" s="45" t="s">
        <v>707</v>
      </c>
      <c r="F88" s="54">
        <v>3113</v>
      </c>
      <c r="G88" s="45" t="s">
        <v>828</v>
      </c>
      <c r="H88" s="436" t="s">
        <v>260</v>
      </c>
      <c r="I88" s="517">
        <v>0</v>
      </c>
      <c r="J88" s="386">
        <v>0</v>
      </c>
      <c r="K88" s="386">
        <v>0</v>
      </c>
      <c r="L88" s="14">
        <v>0</v>
      </c>
      <c r="M88" s="14">
        <v>0</v>
      </c>
      <c r="N88" s="14">
        <v>0</v>
      </c>
      <c r="O88" s="698">
        <v>0</v>
      </c>
      <c r="P88" s="579">
        <f t="shared" si="48"/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157114</v>
      </c>
      <c r="V88" s="434">
        <v>0</v>
      </c>
      <c r="W88" s="434">
        <f t="shared" si="41"/>
        <v>157114</v>
      </c>
      <c r="X88" s="434">
        <v>0</v>
      </c>
      <c r="Y88" s="434">
        <v>0</v>
      </c>
      <c r="Z88" s="434">
        <v>0</v>
      </c>
      <c r="AA88" s="434">
        <f t="shared" si="49"/>
        <v>0</v>
      </c>
      <c r="AB88" s="434">
        <f t="shared" si="50"/>
        <v>157114</v>
      </c>
      <c r="AC88" s="435">
        <f t="shared" si="45"/>
        <v>53105</v>
      </c>
      <c r="AD88" s="434">
        <v>0</v>
      </c>
      <c r="AE88" s="434">
        <f t="shared" si="42"/>
        <v>53105</v>
      </c>
      <c r="AF88" s="435">
        <f t="shared" si="51"/>
        <v>1571</v>
      </c>
      <c r="AG88" s="14">
        <v>0</v>
      </c>
      <c r="AH88" s="905">
        <f t="shared" si="39"/>
        <v>211790</v>
      </c>
      <c r="AI88" s="870">
        <v>0</v>
      </c>
      <c r="AJ88" s="433">
        <v>0</v>
      </c>
      <c r="AK88" s="1022">
        <v>0</v>
      </c>
      <c r="AL88" s="433">
        <v>0</v>
      </c>
      <c r="AM88" s="433">
        <v>0.37</v>
      </c>
      <c r="AN88" s="433">
        <v>0</v>
      </c>
      <c r="AO88" s="931">
        <f t="shared" si="52"/>
        <v>0.37</v>
      </c>
      <c r="AP88" s="579">
        <f t="shared" si="53"/>
        <v>211790</v>
      </c>
      <c r="AQ88" s="434">
        <f t="shared" si="54"/>
        <v>157114</v>
      </c>
      <c r="AR88" s="434">
        <f t="shared" si="55"/>
        <v>0</v>
      </c>
      <c r="AS88" s="434">
        <f t="shared" si="43"/>
        <v>53105</v>
      </c>
      <c r="AT88" s="434">
        <f t="shared" si="43"/>
        <v>1571</v>
      </c>
      <c r="AU88" s="434">
        <f t="shared" si="43"/>
        <v>0</v>
      </c>
      <c r="AV88" s="535">
        <f t="shared" si="56"/>
        <v>0.37</v>
      </c>
      <c r="AW88" s="933">
        <f t="shared" si="44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s="56" customFormat="1" ht="14.1" customHeight="1" x14ac:dyDescent="0.2">
      <c r="A89" s="77">
        <v>16</v>
      </c>
      <c r="B89" s="62">
        <v>2494</v>
      </c>
      <c r="C89" s="53">
        <v>600080315</v>
      </c>
      <c r="D89" s="45">
        <v>72741996</v>
      </c>
      <c r="E89" s="62" t="s">
        <v>707</v>
      </c>
      <c r="F89" s="54">
        <v>3113</v>
      </c>
      <c r="G89" s="45" t="s">
        <v>276</v>
      </c>
      <c r="H89" s="55" t="s">
        <v>261</v>
      </c>
      <c r="I89" s="517">
        <v>6161350</v>
      </c>
      <c r="J89" s="386">
        <v>4570735</v>
      </c>
      <c r="K89" s="386">
        <v>0</v>
      </c>
      <c r="L89" s="14">
        <v>1544908</v>
      </c>
      <c r="M89" s="14">
        <v>45707</v>
      </c>
      <c r="N89" s="14">
        <v>0</v>
      </c>
      <c r="O89" s="698">
        <v>11.16</v>
      </c>
      <c r="P89" s="579">
        <f t="shared" si="48"/>
        <v>0</v>
      </c>
      <c r="Q89" s="434">
        <v>0</v>
      </c>
      <c r="R89" s="434">
        <v>-56599</v>
      </c>
      <c r="S89" s="434">
        <v>0</v>
      </c>
      <c r="T89" s="434">
        <v>0</v>
      </c>
      <c r="U89" s="434">
        <v>0</v>
      </c>
      <c r="V89" s="434">
        <v>0</v>
      </c>
      <c r="W89" s="434">
        <f t="shared" si="41"/>
        <v>-56599</v>
      </c>
      <c r="X89" s="434">
        <v>0</v>
      </c>
      <c r="Y89" s="434">
        <v>0</v>
      </c>
      <c r="Z89" s="434">
        <v>0</v>
      </c>
      <c r="AA89" s="434">
        <f t="shared" si="49"/>
        <v>0</v>
      </c>
      <c r="AB89" s="434">
        <f t="shared" si="50"/>
        <v>-56599</v>
      </c>
      <c r="AC89" s="435">
        <f t="shared" si="45"/>
        <v>-19130</v>
      </c>
      <c r="AD89" s="434">
        <v>0</v>
      </c>
      <c r="AE89" s="434">
        <f t="shared" si="42"/>
        <v>-19130</v>
      </c>
      <c r="AF89" s="435">
        <f t="shared" si="51"/>
        <v>-566</v>
      </c>
      <c r="AG89" s="14">
        <v>0</v>
      </c>
      <c r="AH89" s="905">
        <f t="shared" si="39"/>
        <v>-76295</v>
      </c>
      <c r="AI89" s="870">
        <v>0</v>
      </c>
      <c r="AJ89" s="433">
        <v>-0.14000000000000001</v>
      </c>
      <c r="AK89" s="1022">
        <v>0</v>
      </c>
      <c r="AL89" s="433">
        <v>0</v>
      </c>
      <c r="AM89" s="433">
        <v>0</v>
      </c>
      <c r="AN89" s="433">
        <v>0</v>
      </c>
      <c r="AO89" s="931">
        <f t="shared" si="52"/>
        <v>-0.14000000000000001</v>
      </c>
      <c r="AP89" s="579">
        <f t="shared" si="53"/>
        <v>6085055</v>
      </c>
      <c r="AQ89" s="434">
        <f t="shared" si="54"/>
        <v>4514136</v>
      </c>
      <c r="AR89" s="434">
        <f t="shared" si="55"/>
        <v>0</v>
      </c>
      <c r="AS89" s="434">
        <f t="shared" si="43"/>
        <v>1525778</v>
      </c>
      <c r="AT89" s="434">
        <f t="shared" si="43"/>
        <v>45141</v>
      </c>
      <c r="AU89" s="434">
        <f t="shared" si="43"/>
        <v>0</v>
      </c>
      <c r="AV89" s="535">
        <f t="shared" si="56"/>
        <v>11.02</v>
      </c>
      <c r="AW89" s="933">
        <f t="shared" si="44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s="56" customFormat="1" ht="14.1" customHeight="1" x14ac:dyDescent="0.2">
      <c r="A90" s="77">
        <v>16</v>
      </c>
      <c r="B90" s="45">
        <v>2494</v>
      </c>
      <c r="C90" s="53">
        <v>600080315</v>
      </c>
      <c r="D90" s="45">
        <v>72741996</v>
      </c>
      <c r="E90" s="45" t="s">
        <v>707</v>
      </c>
      <c r="F90" s="54">
        <v>3143</v>
      </c>
      <c r="G90" s="45" t="s">
        <v>784</v>
      </c>
      <c r="H90" s="55" t="s">
        <v>260</v>
      </c>
      <c r="I90" s="517">
        <v>1365105</v>
      </c>
      <c r="J90" s="14">
        <v>1012689</v>
      </c>
      <c r="K90" s="14">
        <v>0</v>
      </c>
      <c r="L90" s="14">
        <v>342289</v>
      </c>
      <c r="M90" s="14">
        <v>10127</v>
      </c>
      <c r="N90" s="14">
        <v>0</v>
      </c>
      <c r="O90" s="106">
        <v>2.0489999999999999</v>
      </c>
      <c r="P90" s="579">
        <f t="shared" si="48"/>
        <v>0</v>
      </c>
      <c r="Q90" s="434">
        <v>0</v>
      </c>
      <c r="R90" s="434">
        <v>0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41"/>
        <v>0</v>
      </c>
      <c r="X90" s="434">
        <v>0</v>
      </c>
      <c r="Y90" s="434">
        <v>0</v>
      </c>
      <c r="Z90" s="434">
        <v>0</v>
      </c>
      <c r="AA90" s="434">
        <f t="shared" si="49"/>
        <v>0</v>
      </c>
      <c r="AB90" s="434">
        <f t="shared" si="50"/>
        <v>0</v>
      </c>
      <c r="AC90" s="435">
        <f t="shared" si="45"/>
        <v>0</v>
      </c>
      <c r="AD90" s="434">
        <v>0</v>
      </c>
      <c r="AE90" s="434">
        <f t="shared" si="42"/>
        <v>0</v>
      </c>
      <c r="AF90" s="435">
        <f t="shared" si="51"/>
        <v>0</v>
      </c>
      <c r="AG90" s="14">
        <v>0</v>
      </c>
      <c r="AH90" s="905">
        <f t="shared" si="39"/>
        <v>0</v>
      </c>
      <c r="AI90" s="870">
        <v>0</v>
      </c>
      <c r="AJ90" s="433">
        <v>0</v>
      </c>
      <c r="AK90" s="1022">
        <v>0</v>
      </c>
      <c r="AL90" s="433">
        <v>0</v>
      </c>
      <c r="AM90" s="433">
        <v>0</v>
      </c>
      <c r="AN90" s="433">
        <v>0</v>
      </c>
      <c r="AO90" s="931">
        <f t="shared" si="52"/>
        <v>0</v>
      </c>
      <c r="AP90" s="579">
        <f t="shared" si="53"/>
        <v>1365105</v>
      </c>
      <c r="AQ90" s="434">
        <f t="shared" si="54"/>
        <v>1012689</v>
      </c>
      <c r="AR90" s="434">
        <f t="shared" si="55"/>
        <v>0</v>
      </c>
      <c r="AS90" s="434">
        <f t="shared" si="43"/>
        <v>342289</v>
      </c>
      <c r="AT90" s="434">
        <f t="shared" si="43"/>
        <v>10127</v>
      </c>
      <c r="AU90" s="434">
        <f t="shared" si="43"/>
        <v>0</v>
      </c>
      <c r="AV90" s="535">
        <f t="shared" si="56"/>
        <v>2.0489999999999999</v>
      </c>
      <c r="AW90" s="933">
        <f t="shared" si="44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s="56" customFormat="1" ht="14.1" customHeight="1" x14ac:dyDescent="0.2">
      <c r="A91" s="78">
        <v>16</v>
      </c>
      <c r="B91" s="57">
        <v>2494</v>
      </c>
      <c r="C91" s="58">
        <v>600080315</v>
      </c>
      <c r="D91" s="57">
        <v>72741996</v>
      </c>
      <c r="E91" s="57" t="s">
        <v>708</v>
      </c>
      <c r="F91" s="59"/>
      <c r="G91" s="60"/>
      <c r="H91" s="61"/>
      <c r="I91" s="518">
        <v>33123086</v>
      </c>
      <c r="J91" s="314">
        <v>24339823</v>
      </c>
      <c r="K91" s="314">
        <v>0</v>
      </c>
      <c r="L91" s="314">
        <v>8226860</v>
      </c>
      <c r="M91" s="314">
        <v>243398</v>
      </c>
      <c r="N91" s="314">
        <v>313005</v>
      </c>
      <c r="O91" s="648">
        <v>41.314599999999999</v>
      </c>
      <c r="P91" s="518">
        <f t="shared" ref="P91:Q91" si="57">SUM(P85:P90)</f>
        <v>0</v>
      </c>
      <c r="Q91" s="314">
        <f t="shared" si="57"/>
        <v>0</v>
      </c>
      <c r="R91" s="314">
        <f>SUM(R85:R90)</f>
        <v>-56599</v>
      </c>
      <c r="S91" s="314">
        <f>SUM(S85:S90)</f>
        <v>0</v>
      </c>
      <c r="T91" s="314">
        <f t="shared" ref="T91:BC91" si="58">SUM(T85:T90)</f>
        <v>55084</v>
      </c>
      <c r="U91" s="314">
        <f t="shared" si="58"/>
        <v>157114</v>
      </c>
      <c r="V91" s="314">
        <f t="shared" si="58"/>
        <v>-32855</v>
      </c>
      <c r="W91" s="314">
        <f t="shared" si="58"/>
        <v>122744</v>
      </c>
      <c r="X91" s="314">
        <f t="shared" si="58"/>
        <v>0</v>
      </c>
      <c r="Y91" s="314">
        <f t="shared" si="58"/>
        <v>0</v>
      </c>
      <c r="Z91" s="314">
        <f t="shared" si="58"/>
        <v>0</v>
      </c>
      <c r="AA91" s="314">
        <f t="shared" si="58"/>
        <v>0</v>
      </c>
      <c r="AB91" s="314">
        <f t="shared" si="58"/>
        <v>122744</v>
      </c>
      <c r="AC91" s="314">
        <f t="shared" si="58"/>
        <v>41487</v>
      </c>
      <c r="AD91" s="314">
        <f t="shared" si="58"/>
        <v>0</v>
      </c>
      <c r="AE91" s="314">
        <f t="shared" si="58"/>
        <v>41487</v>
      </c>
      <c r="AF91" s="314">
        <f t="shared" si="58"/>
        <v>1227</v>
      </c>
      <c r="AG91" s="314">
        <f t="shared" si="58"/>
        <v>0</v>
      </c>
      <c r="AH91" s="940">
        <f t="shared" si="58"/>
        <v>165458</v>
      </c>
      <c r="AI91" s="937">
        <f t="shared" si="58"/>
        <v>0</v>
      </c>
      <c r="AJ91" s="315">
        <f t="shared" si="58"/>
        <v>-0.14000000000000001</v>
      </c>
      <c r="AK91" s="315">
        <f t="shared" si="58"/>
        <v>0.1</v>
      </c>
      <c r="AL91" s="315">
        <f t="shared" si="58"/>
        <v>0</v>
      </c>
      <c r="AM91" s="315">
        <f t="shared" si="58"/>
        <v>0.37</v>
      </c>
      <c r="AN91" s="315">
        <f t="shared" si="58"/>
        <v>-7.0000000000000007E-2</v>
      </c>
      <c r="AO91" s="648">
        <f t="shared" si="58"/>
        <v>0.26</v>
      </c>
      <c r="AP91" s="518">
        <f t="shared" si="58"/>
        <v>33288544</v>
      </c>
      <c r="AQ91" s="314">
        <f t="shared" si="58"/>
        <v>24462567</v>
      </c>
      <c r="AR91" s="314">
        <f t="shared" si="58"/>
        <v>0</v>
      </c>
      <c r="AS91" s="314">
        <f t="shared" si="58"/>
        <v>8268347</v>
      </c>
      <c r="AT91" s="314">
        <f t="shared" si="58"/>
        <v>244625</v>
      </c>
      <c r="AU91" s="314">
        <f t="shared" si="58"/>
        <v>313005</v>
      </c>
      <c r="AV91" s="63">
        <f t="shared" si="58"/>
        <v>41.574599999999997</v>
      </c>
      <c r="AW91" s="934">
        <f t="shared" si="58"/>
        <v>560514</v>
      </c>
      <c r="AX91" s="806">
        <f t="shared" si="58"/>
        <v>183612</v>
      </c>
      <c r="AY91" s="806">
        <f t="shared" si="58"/>
        <v>0</v>
      </c>
      <c r="AZ91" s="806">
        <f t="shared" si="58"/>
        <v>62061</v>
      </c>
      <c r="BA91" s="806">
        <f t="shared" si="58"/>
        <v>1836</v>
      </c>
      <c r="BB91" s="806">
        <f t="shared" si="58"/>
        <v>313005</v>
      </c>
      <c r="BC91" s="803">
        <f t="shared" si="58"/>
        <v>0.33</v>
      </c>
    </row>
    <row r="92" spans="1:55" s="56" customFormat="1" ht="14.1" customHeight="1" x14ac:dyDescent="0.2">
      <c r="A92" s="77">
        <v>17</v>
      </c>
      <c r="B92" s="45">
        <v>2301</v>
      </c>
      <c r="C92" s="53">
        <v>600080226</v>
      </c>
      <c r="D92" s="45">
        <v>72741830</v>
      </c>
      <c r="E92" s="45" t="s">
        <v>709</v>
      </c>
      <c r="F92" s="54">
        <v>3231</v>
      </c>
      <c r="G92" s="45" t="s">
        <v>279</v>
      </c>
      <c r="H92" s="55" t="s">
        <v>260</v>
      </c>
      <c r="I92" s="517">
        <v>5867902</v>
      </c>
      <c r="J92" s="584">
        <v>4353043</v>
      </c>
      <c r="K92" s="584">
        <v>0</v>
      </c>
      <c r="L92" s="14">
        <v>1471329</v>
      </c>
      <c r="M92" s="14">
        <v>43530</v>
      </c>
      <c r="N92" s="14">
        <v>0</v>
      </c>
      <c r="O92" s="570">
        <v>6.5387000000000004</v>
      </c>
      <c r="P92" s="579">
        <f>X92*-1</f>
        <v>0</v>
      </c>
      <c r="Q92" s="434">
        <v>0</v>
      </c>
      <c r="R92" s="434">
        <v>0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41"/>
        <v>0</v>
      </c>
      <c r="X92" s="434">
        <v>0</v>
      </c>
      <c r="Y92" s="434">
        <v>0</v>
      </c>
      <c r="Z92" s="434">
        <v>0</v>
      </c>
      <c r="AA92" s="434">
        <f>X92+Y92+Z92</f>
        <v>0</v>
      </c>
      <c r="AB92" s="434">
        <f>W92+AA92</f>
        <v>0</v>
      </c>
      <c r="AC92" s="435">
        <f t="shared" si="45"/>
        <v>0</v>
      </c>
      <c r="AD92" s="434">
        <v>0</v>
      </c>
      <c r="AE92" s="434">
        <f t="shared" si="42"/>
        <v>0</v>
      </c>
      <c r="AF92" s="435">
        <f>ROUND(W92*1%,0)</f>
        <v>0</v>
      </c>
      <c r="AG92" s="14">
        <v>0</v>
      </c>
      <c r="AH92" s="905">
        <f t="shared" si="39"/>
        <v>0</v>
      </c>
      <c r="AI92" s="870">
        <v>0</v>
      </c>
      <c r="AJ92" s="433">
        <v>0</v>
      </c>
      <c r="AK92" s="1022">
        <v>0</v>
      </c>
      <c r="AL92" s="433">
        <v>0</v>
      </c>
      <c r="AM92" s="433">
        <v>0</v>
      </c>
      <c r="AN92" s="433">
        <v>0</v>
      </c>
      <c r="AO92" s="931">
        <f>SUM(AI92:AN92)</f>
        <v>0</v>
      </c>
      <c r="AP92" s="579">
        <f>I92+AH92</f>
        <v>5867902</v>
      </c>
      <c r="AQ92" s="434">
        <f>J92+W92</f>
        <v>4353043</v>
      </c>
      <c r="AR92" s="434">
        <f>K92+AA92</f>
        <v>0</v>
      </c>
      <c r="AS92" s="434">
        <f t="shared" si="43"/>
        <v>1471329</v>
      </c>
      <c r="AT92" s="434">
        <f>M92+AF92</f>
        <v>43530</v>
      </c>
      <c r="AU92" s="434">
        <f>N92+AG92</f>
        <v>0</v>
      </c>
      <c r="AV92" s="535">
        <f>O92+AO92</f>
        <v>6.5387000000000004</v>
      </c>
      <c r="AW92" s="933">
        <f t="shared" si="44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s="56" customFormat="1" ht="14.1" customHeight="1" x14ac:dyDescent="0.2">
      <c r="A93" s="78">
        <v>17</v>
      </c>
      <c r="B93" s="57">
        <v>2301</v>
      </c>
      <c r="C93" s="58">
        <v>600080226</v>
      </c>
      <c r="D93" s="57">
        <v>72741830</v>
      </c>
      <c r="E93" s="57" t="s">
        <v>710</v>
      </c>
      <c r="F93" s="59"/>
      <c r="G93" s="60"/>
      <c r="H93" s="61"/>
      <c r="I93" s="519">
        <v>5867902</v>
      </c>
      <c r="J93" s="316">
        <v>4353043</v>
      </c>
      <c r="K93" s="316">
        <v>0</v>
      </c>
      <c r="L93" s="316">
        <v>1471329</v>
      </c>
      <c r="M93" s="316">
        <v>43530</v>
      </c>
      <c r="N93" s="316">
        <v>0</v>
      </c>
      <c r="O93" s="649">
        <v>6.5387000000000004</v>
      </c>
      <c r="P93" s="519">
        <f t="shared" ref="P93:BC93" si="59">SUM(P92)</f>
        <v>0</v>
      </c>
      <c r="Q93" s="316">
        <f t="shared" si="59"/>
        <v>0</v>
      </c>
      <c r="R93" s="316">
        <f t="shared" si="59"/>
        <v>0</v>
      </c>
      <c r="S93" s="316">
        <f t="shared" si="59"/>
        <v>0</v>
      </c>
      <c r="T93" s="316">
        <f t="shared" si="59"/>
        <v>0</v>
      </c>
      <c r="U93" s="316">
        <f t="shared" si="59"/>
        <v>0</v>
      </c>
      <c r="V93" s="316">
        <f t="shared" si="59"/>
        <v>0</v>
      </c>
      <c r="W93" s="316">
        <f t="shared" si="59"/>
        <v>0</v>
      </c>
      <c r="X93" s="316">
        <f t="shared" si="59"/>
        <v>0</v>
      </c>
      <c r="Y93" s="316">
        <f t="shared" si="59"/>
        <v>0</v>
      </c>
      <c r="Z93" s="316">
        <f t="shared" si="59"/>
        <v>0</v>
      </c>
      <c r="AA93" s="316">
        <f t="shared" si="59"/>
        <v>0</v>
      </c>
      <c r="AB93" s="316">
        <f t="shared" si="59"/>
        <v>0</v>
      </c>
      <c r="AC93" s="316">
        <f t="shared" si="59"/>
        <v>0</v>
      </c>
      <c r="AD93" s="316">
        <f t="shared" si="59"/>
        <v>0</v>
      </c>
      <c r="AE93" s="316">
        <f t="shared" si="59"/>
        <v>0</v>
      </c>
      <c r="AF93" s="316">
        <f t="shared" si="59"/>
        <v>0</v>
      </c>
      <c r="AG93" s="316">
        <f t="shared" si="59"/>
        <v>0</v>
      </c>
      <c r="AH93" s="941">
        <f t="shared" si="59"/>
        <v>0</v>
      </c>
      <c r="AI93" s="938">
        <f t="shared" si="59"/>
        <v>0</v>
      </c>
      <c r="AJ93" s="317">
        <f t="shared" si="59"/>
        <v>0</v>
      </c>
      <c r="AK93" s="317">
        <f t="shared" si="59"/>
        <v>0</v>
      </c>
      <c r="AL93" s="317">
        <f t="shared" si="59"/>
        <v>0</v>
      </c>
      <c r="AM93" s="317">
        <f t="shared" si="59"/>
        <v>0</v>
      </c>
      <c r="AN93" s="317">
        <f t="shared" si="59"/>
        <v>0</v>
      </c>
      <c r="AO93" s="649">
        <f t="shared" si="59"/>
        <v>0</v>
      </c>
      <c r="AP93" s="519">
        <f t="shared" si="59"/>
        <v>5867902</v>
      </c>
      <c r="AQ93" s="316">
        <f t="shared" si="59"/>
        <v>4353043</v>
      </c>
      <c r="AR93" s="316">
        <f t="shared" si="59"/>
        <v>0</v>
      </c>
      <c r="AS93" s="316">
        <f t="shared" si="59"/>
        <v>1471329</v>
      </c>
      <c r="AT93" s="316">
        <f t="shared" si="59"/>
        <v>43530</v>
      </c>
      <c r="AU93" s="316">
        <f t="shared" si="59"/>
        <v>0</v>
      </c>
      <c r="AV93" s="67">
        <f t="shared" si="59"/>
        <v>6.5387000000000004</v>
      </c>
      <c r="AW93" s="935">
        <f t="shared" si="59"/>
        <v>0</v>
      </c>
      <c r="AX93" s="807">
        <f t="shared" si="59"/>
        <v>0</v>
      </c>
      <c r="AY93" s="807">
        <f t="shared" si="59"/>
        <v>0</v>
      </c>
      <c r="AZ93" s="807">
        <f t="shared" si="59"/>
        <v>0</v>
      </c>
      <c r="BA93" s="807">
        <f t="shared" si="59"/>
        <v>0</v>
      </c>
      <c r="BB93" s="807">
        <f t="shared" si="59"/>
        <v>0</v>
      </c>
      <c r="BC93" s="804">
        <f t="shared" si="59"/>
        <v>0</v>
      </c>
    </row>
    <row r="94" spans="1:55" s="56" customFormat="1" ht="14.1" customHeight="1" x14ac:dyDescent="0.2">
      <c r="A94" s="77">
        <v>18</v>
      </c>
      <c r="B94" s="62">
        <v>2497</v>
      </c>
      <c r="C94" s="53">
        <v>600080064</v>
      </c>
      <c r="D94" s="45">
        <v>72744189</v>
      </c>
      <c r="E94" s="45" t="s">
        <v>711</v>
      </c>
      <c r="F94" s="54">
        <v>3111</v>
      </c>
      <c r="G94" s="45" t="s">
        <v>275</v>
      </c>
      <c r="H94" s="55" t="s">
        <v>260</v>
      </c>
      <c r="I94" s="517">
        <v>6486400</v>
      </c>
      <c r="J94" s="14">
        <v>4712611</v>
      </c>
      <c r="K94" s="14">
        <v>100000</v>
      </c>
      <c r="L94" s="14">
        <v>1626663</v>
      </c>
      <c r="M94" s="14">
        <v>47126</v>
      </c>
      <c r="N94" s="14">
        <v>0</v>
      </c>
      <c r="O94" s="106">
        <v>7.87</v>
      </c>
      <c r="P94" s="579">
        <f t="shared" ref="P94:P101" si="60">X94*-1</f>
        <v>-10000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41"/>
        <v>-10000</v>
      </c>
      <c r="X94" s="434">
        <v>10000</v>
      </c>
      <c r="Y94" s="434">
        <v>0</v>
      </c>
      <c r="Z94" s="434">
        <v>0</v>
      </c>
      <c r="AA94" s="434">
        <f t="shared" ref="AA94:AA101" si="61">X94+Y94+Z94</f>
        <v>10000</v>
      </c>
      <c r="AB94" s="434">
        <f t="shared" ref="AB94:AB101" si="62">W94+AA94</f>
        <v>0</v>
      </c>
      <c r="AC94" s="435">
        <f t="shared" si="45"/>
        <v>0</v>
      </c>
      <c r="AD94" s="434">
        <v>0</v>
      </c>
      <c r="AE94" s="434">
        <f t="shared" si="42"/>
        <v>0</v>
      </c>
      <c r="AF94" s="435">
        <f t="shared" ref="AF94:AF101" si="63">ROUND(W94*1%,0)</f>
        <v>-100</v>
      </c>
      <c r="AG94" s="14">
        <v>0</v>
      </c>
      <c r="AH94" s="905">
        <f t="shared" si="39"/>
        <v>-100</v>
      </c>
      <c r="AI94" s="870">
        <v>0</v>
      </c>
      <c r="AJ94" s="433">
        <v>0</v>
      </c>
      <c r="AK94" s="1022">
        <v>0</v>
      </c>
      <c r="AL94" s="433">
        <v>0</v>
      </c>
      <c r="AM94" s="433">
        <v>0</v>
      </c>
      <c r="AN94" s="433">
        <v>0</v>
      </c>
      <c r="AO94" s="931">
        <f t="shared" ref="AO94:AO101" si="64">SUM(AI94:AN94)</f>
        <v>0</v>
      </c>
      <c r="AP94" s="579">
        <f t="shared" ref="AP94:AP101" si="65">I94+AH94</f>
        <v>6486300</v>
      </c>
      <c r="AQ94" s="434">
        <f t="shared" ref="AQ94:AQ101" si="66">J94+W94</f>
        <v>4702611</v>
      </c>
      <c r="AR94" s="434">
        <f t="shared" ref="AR94:AR101" si="67">K94+AA94</f>
        <v>110000</v>
      </c>
      <c r="AS94" s="434">
        <f t="shared" si="43"/>
        <v>1626663</v>
      </c>
      <c r="AT94" s="434">
        <f t="shared" si="43"/>
        <v>47026</v>
      </c>
      <c r="AU94" s="434">
        <f t="shared" si="43"/>
        <v>0</v>
      </c>
      <c r="AV94" s="535">
        <f t="shared" ref="AV94:AV101" si="68">O94+AO94</f>
        <v>7.87</v>
      </c>
      <c r="AW94" s="933">
        <f t="shared" si="44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s="56" customFormat="1" ht="14.1" customHeight="1" x14ac:dyDescent="0.2">
      <c r="A95" s="77">
        <v>18</v>
      </c>
      <c r="B95" s="45">
        <v>2497</v>
      </c>
      <c r="C95" s="53">
        <v>600080064</v>
      </c>
      <c r="D95" s="45">
        <v>72744189</v>
      </c>
      <c r="E95" s="45" t="s">
        <v>711</v>
      </c>
      <c r="F95" s="54">
        <v>3113</v>
      </c>
      <c r="G95" s="45" t="s">
        <v>278</v>
      </c>
      <c r="H95" s="55" t="s">
        <v>260</v>
      </c>
      <c r="I95" s="517">
        <v>19795624</v>
      </c>
      <c r="J95" s="14">
        <v>14575997</v>
      </c>
      <c r="K95" s="14">
        <v>110000</v>
      </c>
      <c r="L95" s="14">
        <v>4963866</v>
      </c>
      <c r="M95" s="14">
        <v>145761</v>
      </c>
      <c r="N95" s="14">
        <v>0</v>
      </c>
      <c r="O95" s="106">
        <v>20.6462</v>
      </c>
      <c r="P95" s="579">
        <f t="shared" si="60"/>
        <v>-50000</v>
      </c>
      <c r="Q95" s="434">
        <v>0</v>
      </c>
      <c r="R95" s="434">
        <v>0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41"/>
        <v>-50000</v>
      </c>
      <c r="X95" s="434">
        <v>50000</v>
      </c>
      <c r="Y95" s="434">
        <v>0</v>
      </c>
      <c r="Z95" s="434">
        <v>0</v>
      </c>
      <c r="AA95" s="434">
        <f t="shared" si="61"/>
        <v>50000</v>
      </c>
      <c r="AB95" s="434">
        <f t="shared" si="62"/>
        <v>0</v>
      </c>
      <c r="AC95" s="435">
        <f t="shared" si="45"/>
        <v>0</v>
      </c>
      <c r="AD95" s="434">
        <v>0</v>
      </c>
      <c r="AE95" s="434">
        <f t="shared" si="42"/>
        <v>0</v>
      </c>
      <c r="AF95" s="435">
        <f t="shared" si="63"/>
        <v>-500</v>
      </c>
      <c r="AG95" s="14">
        <v>0</v>
      </c>
      <c r="AH95" s="905">
        <f t="shared" si="39"/>
        <v>-500</v>
      </c>
      <c r="AI95" s="870">
        <v>0</v>
      </c>
      <c r="AJ95" s="433">
        <v>0</v>
      </c>
      <c r="AK95" s="1022">
        <v>0</v>
      </c>
      <c r="AL95" s="433">
        <v>0</v>
      </c>
      <c r="AM95" s="433">
        <v>0</v>
      </c>
      <c r="AN95" s="433">
        <v>0</v>
      </c>
      <c r="AO95" s="931">
        <f t="shared" si="64"/>
        <v>0</v>
      </c>
      <c r="AP95" s="579">
        <f t="shared" si="65"/>
        <v>19795124</v>
      </c>
      <c r="AQ95" s="434">
        <f t="shared" si="66"/>
        <v>14525997</v>
      </c>
      <c r="AR95" s="434">
        <f t="shared" si="67"/>
        <v>160000</v>
      </c>
      <c r="AS95" s="434">
        <f t="shared" si="43"/>
        <v>4963866</v>
      </c>
      <c r="AT95" s="434">
        <f t="shared" si="43"/>
        <v>145261</v>
      </c>
      <c r="AU95" s="434">
        <f t="shared" si="43"/>
        <v>0</v>
      </c>
      <c r="AV95" s="535">
        <f t="shared" si="68"/>
        <v>20.6462</v>
      </c>
      <c r="AW95" s="933">
        <f t="shared" si="44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s="56" customFormat="1" ht="14.1" customHeight="1" x14ac:dyDescent="0.2">
      <c r="A96" s="77">
        <v>18</v>
      </c>
      <c r="B96" s="45">
        <v>2497</v>
      </c>
      <c r="C96" s="53">
        <v>600080064</v>
      </c>
      <c r="D96" s="45">
        <v>72744189</v>
      </c>
      <c r="E96" s="45" t="s">
        <v>711</v>
      </c>
      <c r="F96" s="54">
        <v>3113</v>
      </c>
      <c r="G96" s="28" t="s">
        <v>277</v>
      </c>
      <c r="H96" s="55" t="s">
        <v>260</v>
      </c>
      <c r="I96" s="517">
        <v>2685472</v>
      </c>
      <c r="J96" s="14">
        <v>1992190</v>
      </c>
      <c r="K96" s="14">
        <v>0</v>
      </c>
      <c r="L96" s="14">
        <v>673360</v>
      </c>
      <c r="M96" s="14">
        <v>19922</v>
      </c>
      <c r="N96" s="14">
        <v>0</v>
      </c>
      <c r="O96" s="106">
        <v>4.3693999999999997</v>
      </c>
      <c r="P96" s="579">
        <f t="shared" si="60"/>
        <v>0</v>
      </c>
      <c r="Q96" s="434">
        <v>0</v>
      </c>
      <c r="R96" s="434">
        <v>0</v>
      </c>
      <c r="S96" s="434">
        <v>0</v>
      </c>
      <c r="T96" s="434">
        <v>0</v>
      </c>
      <c r="U96" s="434">
        <v>0</v>
      </c>
      <c r="V96" s="434">
        <v>0</v>
      </c>
      <c r="W96" s="434">
        <f t="shared" si="41"/>
        <v>0</v>
      </c>
      <c r="X96" s="434">
        <v>0</v>
      </c>
      <c r="Y96" s="434">
        <v>0</v>
      </c>
      <c r="Z96" s="434">
        <v>0</v>
      </c>
      <c r="AA96" s="434">
        <f t="shared" si="61"/>
        <v>0</v>
      </c>
      <c r="AB96" s="434">
        <f t="shared" si="62"/>
        <v>0</v>
      </c>
      <c r="AC96" s="435">
        <f t="shared" si="45"/>
        <v>0</v>
      </c>
      <c r="AD96" s="434">
        <v>0</v>
      </c>
      <c r="AE96" s="434">
        <f t="shared" si="42"/>
        <v>0</v>
      </c>
      <c r="AF96" s="435">
        <f t="shared" si="63"/>
        <v>0</v>
      </c>
      <c r="AG96" s="14">
        <v>0</v>
      </c>
      <c r="AH96" s="905">
        <f t="shared" si="39"/>
        <v>0</v>
      </c>
      <c r="AI96" s="870">
        <v>0</v>
      </c>
      <c r="AJ96" s="433">
        <v>0</v>
      </c>
      <c r="AK96" s="1022">
        <v>0</v>
      </c>
      <c r="AL96" s="433">
        <v>0</v>
      </c>
      <c r="AM96" s="433">
        <v>0</v>
      </c>
      <c r="AN96" s="433">
        <v>0</v>
      </c>
      <c r="AO96" s="931">
        <f t="shared" si="64"/>
        <v>0</v>
      </c>
      <c r="AP96" s="579">
        <f t="shared" si="65"/>
        <v>2685472</v>
      </c>
      <c r="AQ96" s="434">
        <f t="shared" si="66"/>
        <v>1992190</v>
      </c>
      <c r="AR96" s="434">
        <f t="shared" si="67"/>
        <v>0</v>
      </c>
      <c r="AS96" s="434">
        <f t="shared" si="43"/>
        <v>673360</v>
      </c>
      <c r="AT96" s="434">
        <f t="shared" si="43"/>
        <v>19922</v>
      </c>
      <c r="AU96" s="434">
        <f t="shared" si="43"/>
        <v>0</v>
      </c>
      <c r="AV96" s="535">
        <f t="shared" si="68"/>
        <v>4.3693999999999997</v>
      </c>
      <c r="AW96" s="933">
        <f t="shared" si="44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600">
        <v>0</v>
      </c>
    </row>
    <row r="97" spans="1:55" s="56" customFormat="1" ht="14.1" customHeight="1" x14ac:dyDescent="0.2">
      <c r="A97" s="77">
        <v>18</v>
      </c>
      <c r="B97" s="45">
        <v>2497</v>
      </c>
      <c r="C97" s="53">
        <v>600080064</v>
      </c>
      <c r="D97" s="45">
        <v>72744189</v>
      </c>
      <c r="E97" s="45" t="s">
        <v>711</v>
      </c>
      <c r="F97" s="54">
        <v>3113</v>
      </c>
      <c r="G97" s="45" t="s">
        <v>789</v>
      </c>
      <c r="H97" s="55" t="s">
        <v>260</v>
      </c>
      <c r="I97" s="517">
        <v>410377</v>
      </c>
      <c r="J97" s="14">
        <v>304434</v>
      </c>
      <c r="K97" s="14">
        <v>0</v>
      </c>
      <c r="L97" s="14">
        <v>102899</v>
      </c>
      <c r="M97" s="14">
        <v>3044</v>
      </c>
      <c r="N97" s="14">
        <v>0</v>
      </c>
      <c r="O97" s="106">
        <v>0.5</v>
      </c>
      <c r="P97" s="579">
        <f t="shared" si="60"/>
        <v>-30000</v>
      </c>
      <c r="Q97" s="434">
        <v>0</v>
      </c>
      <c r="R97" s="434">
        <v>0</v>
      </c>
      <c r="S97" s="434">
        <v>0</v>
      </c>
      <c r="T97" s="434">
        <v>0</v>
      </c>
      <c r="U97" s="434">
        <v>0</v>
      </c>
      <c r="V97" s="434">
        <v>0</v>
      </c>
      <c r="W97" s="434">
        <f t="shared" si="41"/>
        <v>-30000</v>
      </c>
      <c r="X97" s="434">
        <v>30000</v>
      </c>
      <c r="Y97" s="434">
        <v>0</v>
      </c>
      <c r="Z97" s="434">
        <v>0</v>
      </c>
      <c r="AA97" s="434">
        <f t="shared" si="61"/>
        <v>30000</v>
      </c>
      <c r="AB97" s="434">
        <f t="shared" si="62"/>
        <v>0</v>
      </c>
      <c r="AC97" s="435">
        <f t="shared" si="45"/>
        <v>0</v>
      </c>
      <c r="AD97" s="434">
        <v>0</v>
      </c>
      <c r="AE97" s="434">
        <f t="shared" si="42"/>
        <v>0</v>
      </c>
      <c r="AF97" s="435">
        <f t="shared" si="63"/>
        <v>-300</v>
      </c>
      <c r="AG97" s="14">
        <v>0</v>
      </c>
      <c r="AH97" s="905">
        <f t="shared" si="39"/>
        <v>-300</v>
      </c>
      <c r="AI97" s="870">
        <v>0</v>
      </c>
      <c r="AJ97" s="433">
        <v>0</v>
      </c>
      <c r="AK97" s="1022">
        <v>0</v>
      </c>
      <c r="AL97" s="433">
        <v>0</v>
      </c>
      <c r="AM97" s="433">
        <v>0</v>
      </c>
      <c r="AN97" s="433">
        <v>0</v>
      </c>
      <c r="AO97" s="931">
        <f t="shared" si="64"/>
        <v>0</v>
      </c>
      <c r="AP97" s="579">
        <f t="shared" si="65"/>
        <v>410077</v>
      </c>
      <c r="AQ97" s="434">
        <f t="shared" si="66"/>
        <v>274434</v>
      </c>
      <c r="AR97" s="434">
        <f t="shared" si="67"/>
        <v>30000</v>
      </c>
      <c r="AS97" s="434">
        <f t="shared" si="43"/>
        <v>102899</v>
      </c>
      <c r="AT97" s="434">
        <f t="shared" si="43"/>
        <v>2744</v>
      </c>
      <c r="AU97" s="434">
        <f t="shared" si="43"/>
        <v>0</v>
      </c>
      <c r="AV97" s="535">
        <f t="shared" si="68"/>
        <v>0.5</v>
      </c>
      <c r="AW97" s="933">
        <f t="shared" si="44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600">
        <v>0</v>
      </c>
    </row>
    <row r="98" spans="1:55" s="56" customFormat="1" ht="14.1" customHeight="1" x14ac:dyDescent="0.2">
      <c r="A98" s="77">
        <v>18</v>
      </c>
      <c r="B98" s="45">
        <v>2497</v>
      </c>
      <c r="C98" s="53">
        <v>600080064</v>
      </c>
      <c r="D98" s="45">
        <v>72744189</v>
      </c>
      <c r="E98" s="45" t="s">
        <v>711</v>
      </c>
      <c r="F98" s="54">
        <v>3113</v>
      </c>
      <c r="G98" s="45" t="s">
        <v>828</v>
      </c>
      <c r="H98" s="436" t="s">
        <v>260</v>
      </c>
      <c r="I98" s="517">
        <v>0</v>
      </c>
      <c r="J98" s="386">
        <v>0</v>
      </c>
      <c r="K98" s="386">
        <v>0</v>
      </c>
      <c r="L98" s="14">
        <v>0</v>
      </c>
      <c r="M98" s="14">
        <v>0</v>
      </c>
      <c r="N98" s="14">
        <v>0</v>
      </c>
      <c r="O98" s="698">
        <v>0</v>
      </c>
      <c r="P98" s="579">
        <f>X98*-1</f>
        <v>0</v>
      </c>
      <c r="Q98" s="434">
        <v>0</v>
      </c>
      <c r="R98" s="434">
        <v>0</v>
      </c>
      <c r="S98" s="434">
        <v>0</v>
      </c>
      <c r="T98" s="434">
        <v>0</v>
      </c>
      <c r="U98" s="434">
        <v>78557</v>
      </c>
      <c r="V98" s="434">
        <v>0</v>
      </c>
      <c r="W98" s="434">
        <f t="shared" si="41"/>
        <v>78557</v>
      </c>
      <c r="X98" s="434">
        <v>0</v>
      </c>
      <c r="Y98" s="434">
        <v>0</v>
      </c>
      <c r="Z98" s="434">
        <v>0</v>
      </c>
      <c r="AA98" s="434">
        <f>X98+Y98+Z98</f>
        <v>0</v>
      </c>
      <c r="AB98" s="434">
        <f>W98+AA98</f>
        <v>78557</v>
      </c>
      <c r="AC98" s="435">
        <f t="shared" si="45"/>
        <v>26552</v>
      </c>
      <c r="AD98" s="434">
        <v>0</v>
      </c>
      <c r="AE98" s="434">
        <f t="shared" si="42"/>
        <v>26552</v>
      </c>
      <c r="AF98" s="435">
        <f>ROUND(W98*1%,0)</f>
        <v>786</v>
      </c>
      <c r="AG98" s="14">
        <v>0</v>
      </c>
      <c r="AH98" s="905">
        <f t="shared" si="39"/>
        <v>105895</v>
      </c>
      <c r="AI98" s="870">
        <v>0</v>
      </c>
      <c r="AJ98" s="433">
        <v>0</v>
      </c>
      <c r="AK98" s="1022">
        <v>0</v>
      </c>
      <c r="AL98" s="433">
        <v>0</v>
      </c>
      <c r="AM98" s="433">
        <v>0.19</v>
      </c>
      <c r="AN98" s="433">
        <v>0</v>
      </c>
      <c r="AO98" s="931">
        <f>SUM(AI98:AN98)</f>
        <v>0.19</v>
      </c>
      <c r="AP98" s="579">
        <f>I98+AH98</f>
        <v>105895</v>
      </c>
      <c r="AQ98" s="434">
        <f>J98+W98</f>
        <v>78557</v>
      </c>
      <c r="AR98" s="434">
        <f>K98+AA98</f>
        <v>0</v>
      </c>
      <c r="AS98" s="434">
        <f t="shared" si="43"/>
        <v>26552</v>
      </c>
      <c r="AT98" s="434">
        <f t="shared" si="43"/>
        <v>786</v>
      </c>
      <c r="AU98" s="434">
        <f t="shared" si="43"/>
        <v>0</v>
      </c>
      <c r="AV98" s="535">
        <f>O98+AO98</f>
        <v>0.19</v>
      </c>
      <c r="AW98" s="933">
        <f t="shared" si="44"/>
        <v>0</v>
      </c>
      <c r="AX98" s="432">
        <v>0</v>
      </c>
      <c r="AY98" s="432">
        <v>0</v>
      </c>
      <c r="AZ98" s="432">
        <v>0</v>
      </c>
      <c r="BA98" s="432">
        <v>0</v>
      </c>
      <c r="BB98" s="432">
        <v>0</v>
      </c>
      <c r="BC98" s="600">
        <v>0</v>
      </c>
    </row>
    <row r="99" spans="1:55" s="56" customFormat="1" ht="14.1" customHeight="1" x14ac:dyDescent="0.2">
      <c r="A99" s="77">
        <v>18</v>
      </c>
      <c r="B99" s="62">
        <v>2497</v>
      </c>
      <c r="C99" s="53">
        <v>600080064</v>
      </c>
      <c r="D99" s="45">
        <v>72744189</v>
      </c>
      <c r="E99" s="62" t="s">
        <v>711</v>
      </c>
      <c r="F99" s="54">
        <v>3113</v>
      </c>
      <c r="G99" s="45" t="s">
        <v>276</v>
      </c>
      <c r="H99" s="55" t="s">
        <v>261</v>
      </c>
      <c r="I99" s="517">
        <v>6135289</v>
      </c>
      <c r="J99" s="386">
        <v>4521624</v>
      </c>
      <c r="K99" s="386">
        <v>30000</v>
      </c>
      <c r="L99" s="14">
        <v>1538449</v>
      </c>
      <c r="M99" s="14">
        <v>45216</v>
      </c>
      <c r="N99" s="14">
        <v>0</v>
      </c>
      <c r="O99" s="698">
        <v>11.4</v>
      </c>
      <c r="P99" s="579">
        <f t="shared" si="60"/>
        <v>-10000</v>
      </c>
      <c r="Q99" s="434">
        <v>0</v>
      </c>
      <c r="R99" s="434">
        <v>-55608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41"/>
        <v>-65608</v>
      </c>
      <c r="X99" s="434">
        <v>10000</v>
      </c>
      <c r="Y99" s="434">
        <v>0</v>
      </c>
      <c r="Z99" s="434">
        <v>0</v>
      </c>
      <c r="AA99" s="434">
        <f t="shared" si="61"/>
        <v>10000</v>
      </c>
      <c r="AB99" s="434">
        <f t="shared" si="62"/>
        <v>-55608</v>
      </c>
      <c r="AC99" s="435">
        <f t="shared" si="45"/>
        <v>-18796</v>
      </c>
      <c r="AD99" s="434">
        <v>0</v>
      </c>
      <c r="AE99" s="434">
        <f t="shared" si="42"/>
        <v>-18796</v>
      </c>
      <c r="AF99" s="435">
        <f t="shared" si="63"/>
        <v>-656</v>
      </c>
      <c r="AG99" s="14">
        <v>0</v>
      </c>
      <c r="AH99" s="905">
        <f t="shared" si="39"/>
        <v>-75060</v>
      </c>
      <c r="AI99" s="870">
        <v>0</v>
      </c>
      <c r="AJ99" s="433">
        <v>-0.2</v>
      </c>
      <c r="AK99" s="1022">
        <v>0</v>
      </c>
      <c r="AL99" s="433">
        <v>0</v>
      </c>
      <c r="AM99" s="433">
        <v>0</v>
      </c>
      <c r="AN99" s="433">
        <v>0</v>
      </c>
      <c r="AO99" s="931">
        <f t="shared" si="64"/>
        <v>-0.2</v>
      </c>
      <c r="AP99" s="579">
        <f t="shared" si="65"/>
        <v>6060229</v>
      </c>
      <c r="AQ99" s="434">
        <f t="shared" si="66"/>
        <v>4456016</v>
      </c>
      <c r="AR99" s="434">
        <f t="shared" si="67"/>
        <v>40000</v>
      </c>
      <c r="AS99" s="434">
        <f t="shared" si="43"/>
        <v>1519653</v>
      </c>
      <c r="AT99" s="434">
        <f t="shared" si="43"/>
        <v>44560</v>
      </c>
      <c r="AU99" s="434">
        <f t="shared" si="43"/>
        <v>0</v>
      </c>
      <c r="AV99" s="535">
        <f t="shared" si="68"/>
        <v>11.200000000000001</v>
      </c>
      <c r="AW99" s="933">
        <f t="shared" si="44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s="56" customFormat="1" ht="14.1" customHeight="1" x14ac:dyDescent="0.2">
      <c r="A100" s="77">
        <v>18</v>
      </c>
      <c r="B100" s="45">
        <v>2497</v>
      </c>
      <c r="C100" s="53">
        <v>600080064</v>
      </c>
      <c r="D100" s="45">
        <v>72744189</v>
      </c>
      <c r="E100" s="45" t="s">
        <v>711</v>
      </c>
      <c r="F100" s="54">
        <v>3143</v>
      </c>
      <c r="G100" s="45" t="s">
        <v>784</v>
      </c>
      <c r="H100" s="55" t="s">
        <v>260</v>
      </c>
      <c r="I100" s="517">
        <v>1091611</v>
      </c>
      <c r="J100" s="14">
        <v>780023</v>
      </c>
      <c r="K100" s="14">
        <v>30000</v>
      </c>
      <c r="L100" s="14">
        <v>273788</v>
      </c>
      <c r="M100" s="14">
        <v>7800</v>
      </c>
      <c r="N100" s="14">
        <v>0</v>
      </c>
      <c r="O100" s="106">
        <v>1.76</v>
      </c>
      <c r="P100" s="579">
        <f t="shared" si="60"/>
        <v>0</v>
      </c>
      <c r="Q100" s="434">
        <v>0</v>
      </c>
      <c r="R100" s="434">
        <v>0</v>
      </c>
      <c r="S100" s="434">
        <v>0</v>
      </c>
      <c r="T100" s="434">
        <v>0</v>
      </c>
      <c r="U100" s="434">
        <v>0</v>
      </c>
      <c r="V100" s="434">
        <v>0</v>
      </c>
      <c r="W100" s="434">
        <f t="shared" si="41"/>
        <v>0</v>
      </c>
      <c r="X100" s="434">
        <v>0</v>
      </c>
      <c r="Y100" s="434">
        <v>0</v>
      </c>
      <c r="Z100" s="434">
        <v>0</v>
      </c>
      <c r="AA100" s="434">
        <f t="shared" si="61"/>
        <v>0</v>
      </c>
      <c r="AB100" s="434">
        <f t="shared" si="62"/>
        <v>0</v>
      </c>
      <c r="AC100" s="435">
        <f t="shared" si="45"/>
        <v>0</v>
      </c>
      <c r="AD100" s="434">
        <v>0</v>
      </c>
      <c r="AE100" s="434">
        <f t="shared" si="42"/>
        <v>0</v>
      </c>
      <c r="AF100" s="435">
        <f t="shared" si="63"/>
        <v>0</v>
      </c>
      <c r="AG100" s="14">
        <v>0</v>
      </c>
      <c r="AH100" s="905">
        <f t="shared" si="39"/>
        <v>0</v>
      </c>
      <c r="AI100" s="870">
        <v>0</v>
      </c>
      <c r="AJ100" s="433">
        <v>0</v>
      </c>
      <c r="AK100" s="1022">
        <v>0</v>
      </c>
      <c r="AL100" s="433">
        <v>0</v>
      </c>
      <c r="AM100" s="433">
        <v>0</v>
      </c>
      <c r="AN100" s="433">
        <v>0</v>
      </c>
      <c r="AO100" s="931">
        <f t="shared" si="64"/>
        <v>0</v>
      </c>
      <c r="AP100" s="579">
        <f t="shared" si="65"/>
        <v>1091611</v>
      </c>
      <c r="AQ100" s="434">
        <f t="shared" si="66"/>
        <v>780023</v>
      </c>
      <c r="AR100" s="434">
        <f t="shared" si="67"/>
        <v>30000</v>
      </c>
      <c r="AS100" s="434">
        <f t="shared" si="43"/>
        <v>273788</v>
      </c>
      <c r="AT100" s="434">
        <f t="shared" si="43"/>
        <v>7800</v>
      </c>
      <c r="AU100" s="434">
        <f t="shared" si="43"/>
        <v>0</v>
      </c>
      <c r="AV100" s="535">
        <f t="shared" si="68"/>
        <v>1.76</v>
      </c>
      <c r="AW100" s="933">
        <f t="shared" si="44"/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s="56" customFormat="1" ht="14.1" customHeight="1" x14ac:dyDescent="0.2">
      <c r="A101" s="77">
        <v>18</v>
      </c>
      <c r="B101" s="45">
        <v>2497</v>
      </c>
      <c r="C101" s="53">
        <v>600080064</v>
      </c>
      <c r="D101" s="45">
        <v>72744189</v>
      </c>
      <c r="E101" s="45" t="s">
        <v>711</v>
      </c>
      <c r="F101" s="54">
        <v>3143</v>
      </c>
      <c r="G101" s="45" t="s">
        <v>280</v>
      </c>
      <c r="H101" s="55" t="s">
        <v>261</v>
      </c>
      <c r="I101" s="517">
        <v>375063</v>
      </c>
      <c r="J101" s="386">
        <v>268311</v>
      </c>
      <c r="K101" s="386">
        <v>10000</v>
      </c>
      <c r="L101" s="14">
        <v>94069</v>
      </c>
      <c r="M101" s="14">
        <v>2683</v>
      </c>
      <c r="N101" s="14">
        <v>0</v>
      </c>
      <c r="O101" s="698">
        <v>0.52</v>
      </c>
      <c r="P101" s="579">
        <f t="shared" si="60"/>
        <v>10000</v>
      </c>
      <c r="Q101" s="434">
        <v>0</v>
      </c>
      <c r="R101" s="434">
        <v>0</v>
      </c>
      <c r="S101" s="434">
        <v>0</v>
      </c>
      <c r="T101" s="434">
        <v>0</v>
      </c>
      <c r="U101" s="434">
        <v>0</v>
      </c>
      <c r="V101" s="434">
        <v>0</v>
      </c>
      <c r="W101" s="434">
        <f t="shared" si="41"/>
        <v>10000</v>
      </c>
      <c r="X101" s="434">
        <v>-10000</v>
      </c>
      <c r="Y101" s="434">
        <v>0</v>
      </c>
      <c r="Z101" s="434">
        <v>0</v>
      </c>
      <c r="AA101" s="434">
        <f t="shared" si="61"/>
        <v>-10000</v>
      </c>
      <c r="AB101" s="434">
        <f t="shared" si="62"/>
        <v>0</v>
      </c>
      <c r="AC101" s="435">
        <f t="shared" si="45"/>
        <v>0</v>
      </c>
      <c r="AD101" s="434">
        <v>0</v>
      </c>
      <c r="AE101" s="434">
        <f t="shared" si="42"/>
        <v>0</v>
      </c>
      <c r="AF101" s="435">
        <f t="shared" si="63"/>
        <v>100</v>
      </c>
      <c r="AG101" s="14">
        <v>0</v>
      </c>
      <c r="AH101" s="905">
        <f t="shared" si="39"/>
        <v>100</v>
      </c>
      <c r="AI101" s="870">
        <v>0</v>
      </c>
      <c r="AJ101" s="433">
        <v>0</v>
      </c>
      <c r="AK101" s="1022">
        <v>0</v>
      </c>
      <c r="AL101" s="433">
        <v>0</v>
      </c>
      <c r="AM101" s="433">
        <v>0</v>
      </c>
      <c r="AN101" s="433">
        <v>0</v>
      </c>
      <c r="AO101" s="931">
        <f t="shared" si="64"/>
        <v>0</v>
      </c>
      <c r="AP101" s="579">
        <f t="shared" si="65"/>
        <v>375163</v>
      </c>
      <c r="AQ101" s="434">
        <f t="shared" si="66"/>
        <v>278311</v>
      </c>
      <c r="AR101" s="434">
        <f t="shared" si="67"/>
        <v>0</v>
      </c>
      <c r="AS101" s="434">
        <f t="shared" si="43"/>
        <v>94069</v>
      </c>
      <c r="AT101" s="434">
        <f t="shared" si="43"/>
        <v>2783</v>
      </c>
      <c r="AU101" s="434">
        <f t="shared" si="43"/>
        <v>0</v>
      </c>
      <c r="AV101" s="535">
        <f t="shared" si="68"/>
        <v>0.52</v>
      </c>
      <c r="AW101" s="933">
        <f t="shared" si="44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600">
        <v>0</v>
      </c>
    </row>
    <row r="102" spans="1:55" s="56" customFormat="1" ht="14.1" customHeight="1" x14ac:dyDescent="0.2">
      <c r="A102" s="78">
        <v>18</v>
      </c>
      <c r="B102" s="57">
        <v>2497</v>
      </c>
      <c r="C102" s="58">
        <v>600080064</v>
      </c>
      <c r="D102" s="57">
        <v>72744189</v>
      </c>
      <c r="E102" s="57" t="s">
        <v>712</v>
      </c>
      <c r="F102" s="59"/>
      <c r="G102" s="60"/>
      <c r="H102" s="61"/>
      <c r="I102" s="518">
        <v>36979836</v>
      </c>
      <c r="J102" s="314">
        <v>27155190</v>
      </c>
      <c r="K102" s="314">
        <v>280000</v>
      </c>
      <c r="L102" s="314">
        <v>9273094</v>
      </c>
      <c r="M102" s="314">
        <v>271552</v>
      </c>
      <c r="N102" s="314">
        <v>0</v>
      </c>
      <c r="O102" s="648">
        <v>47.065600000000003</v>
      </c>
      <c r="P102" s="518">
        <f t="shared" ref="P102:Q102" si="69">SUM(P94:P101)</f>
        <v>-90000</v>
      </c>
      <c r="Q102" s="314">
        <f t="shared" si="69"/>
        <v>0</v>
      </c>
      <c r="R102" s="314">
        <f>SUM(R94:R101)</f>
        <v>-55608</v>
      </c>
      <c r="S102" s="314">
        <f>SUM(S94:S101)</f>
        <v>0</v>
      </c>
      <c r="T102" s="314">
        <f t="shared" ref="T102:BC102" si="70">SUM(T94:T101)</f>
        <v>0</v>
      </c>
      <c r="U102" s="314">
        <f t="shared" si="70"/>
        <v>78557</v>
      </c>
      <c r="V102" s="314">
        <f t="shared" si="70"/>
        <v>0</v>
      </c>
      <c r="W102" s="314">
        <f t="shared" si="70"/>
        <v>-67051</v>
      </c>
      <c r="X102" s="314">
        <f t="shared" si="70"/>
        <v>90000</v>
      </c>
      <c r="Y102" s="314">
        <f t="shared" si="70"/>
        <v>0</v>
      </c>
      <c r="Z102" s="314">
        <f t="shared" si="70"/>
        <v>0</v>
      </c>
      <c r="AA102" s="314">
        <f t="shared" si="70"/>
        <v>90000</v>
      </c>
      <c r="AB102" s="314">
        <f t="shared" si="70"/>
        <v>22949</v>
      </c>
      <c r="AC102" s="314">
        <f t="shared" si="70"/>
        <v>7756</v>
      </c>
      <c r="AD102" s="314">
        <f t="shared" si="70"/>
        <v>0</v>
      </c>
      <c r="AE102" s="314">
        <f t="shared" si="70"/>
        <v>7756</v>
      </c>
      <c r="AF102" s="314">
        <f t="shared" si="70"/>
        <v>-670</v>
      </c>
      <c r="AG102" s="314">
        <f t="shared" si="70"/>
        <v>0</v>
      </c>
      <c r="AH102" s="940">
        <f t="shared" si="70"/>
        <v>30035</v>
      </c>
      <c r="AI102" s="937">
        <f t="shared" si="70"/>
        <v>0</v>
      </c>
      <c r="AJ102" s="315">
        <f t="shared" si="70"/>
        <v>-0.2</v>
      </c>
      <c r="AK102" s="315">
        <f t="shared" si="70"/>
        <v>0</v>
      </c>
      <c r="AL102" s="315">
        <f t="shared" si="70"/>
        <v>0</v>
      </c>
      <c r="AM102" s="315">
        <f t="shared" si="70"/>
        <v>0.19</v>
      </c>
      <c r="AN102" s="315">
        <f t="shared" si="70"/>
        <v>0</v>
      </c>
      <c r="AO102" s="648">
        <f t="shared" si="70"/>
        <v>-1.0000000000000009E-2</v>
      </c>
      <c r="AP102" s="518">
        <f t="shared" si="70"/>
        <v>37009871</v>
      </c>
      <c r="AQ102" s="314">
        <f t="shared" si="70"/>
        <v>27088139</v>
      </c>
      <c r="AR102" s="314">
        <f t="shared" si="70"/>
        <v>370000</v>
      </c>
      <c r="AS102" s="314">
        <f t="shared" si="70"/>
        <v>9280850</v>
      </c>
      <c r="AT102" s="314">
        <f t="shared" si="70"/>
        <v>270882</v>
      </c>
      <c r="AU102" s="314">
        <f t="shared" si="70"/>
        <v>0</v>
      </c>
      <c r="AV102" s="63">
        <f t="shared" si="70"/>
        <v>47.055600000000005</v>
      </c>
      <c r="AW102" s="934">
        <f t="shared" si="70"/>
        <v>0</v>
      </c>
      <c r="AX102" s="806">
        <f t="shared" si="70"/>
        <v>0</v>
      </c>
      <c r="AY102" s="806">
        <f t="shared" si="70"/>
        <v>0</v>
      </c>
      <c r="AZ102" s="806">
        <f t="shared" si="70"/>
        <v>0</v>
      </c>
      <c r="BA102" s="806">
        <f t="shared" si="70"/>
        <v>0</v>
      </c>
      <c r="BB102" s="806">
        <f t="shared" si="70"/>
        <v>0</v>
      </c>
      <c r="BC102" s="803">
        <f t="shared" si="70"/>
        <v>0</v>
      </c>
    </row>
    <row r="103" spans="1:55" s="56" customFormat="1" ht="14.1" customHeight="1" x14ac:dyDescent="0.2">
      <c r="A103" s="77">
        <v>19</v>
      </c>
      <c r="B103" s="62">
        <v>2446</v>
      </c>
      <c r="C103" s="53">
        <v>600080129</v>
      </c>
      <c r="D103" s="45">
        <v>72743522</v>
      </c>
      <c r="E103" s="45" t="s">
        <v>713</v>
      </c>
      <c r="F103" s="54">
        <v>3111</v>
      </c>
      <c r="G103" s="45" t="s">
        <v>275</v>
      </c>
      <c r="H103" s="55" t="s">
        <v>260</v>
      </c>
      <c r="I103" s="517">
        <v>3271836</v>
      </c>
      <c r="J103" s="14">
        <v>2417252</v>
      </c>
      <c r="K103" s="14">
        <v>10000</v>
      </c>
      <c r="L103" s="14">
        <v>820411</v>
      </c>
      <c r="M103" s="14">
        <v>24173</v>
      </c>
      <c r="N103" s="14">
        <v>0</v>
      </c>
      <c r="O103" s="106">
        <v>3.9800000000000004</v>
      </c>
      <c r="P103" s="579">
        <f>X103*-1</f>
        <v>10000</v>
      </c>
      <c r="Q103" s="434">
        <v>0</v>
      </c>
      <c r="R103" s="434">
        <v>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41"/>
        <v>10000</v>
      </c>
      <c r="X103" s="434">
        <v>-10000</v>
      </c>
      <c r="Y103" s="434">
        <v>0</v>
      </c>
      <c r="Z103" s="434">
        <v>0</v>
      </c>
      <c r="AA103" s="434">
        <f>X103+Y103+Z103</f>
        <v>-10000</v>
      </c>
      <c r="AB103" s="434">
        <f>W103+AA103</f>
        <v>0</v>
      </c>
      <c r="AC103" s="435">
        <f t="shared" si="45"/>
        <v>0</v>
      </c>
      <c r="AD103" s="434">
        <v>0</v>
      </c>
      <c r="AE103" s="434">
        <f t="shared" si="42"/>
        <v>0</v>
      </c>
      <c r="AF103" s="435">
        <f>ROUND(W103*1%,0)</f>
        <v>100</v>
      </c>
      <c r="AG103" s="14">
        <v>0</v>
      </c>
      <c r="AH103" s="905">
        <f t="shared" si="39"/>
        <v>100</v>
      </c>
      <c r="AI103" s="870">
        <v>0.02</v>
      </c>
      <c r="AJ103" s="433">
        <v>0</v>
      </c>
      <c r="AK103" s="1022">
        <v>0</v>
      </c>
      <c r="AL103" s="433">
        <v>0</v>
      </c>
      <c r="AM103" s="433">
        <v>0</v>
      </c>
      <c r="AN103" s="433">
        <v>0</v>
      </c>
      <c r="AO103" s="931">
        <f>SUM(AI103:AN103)</f>
        <v>0.02</v>
      </c>
      <c r="AP103" s="579">
        <f>I103+AH103</f>
        <v>3271936</v>
      </c>
      <c r="AQ103" s="434">
        <f>J103+W103</f>
        <v>2427252</v>
      </c>
      <c r="AR103" s="434">
        <f>K103+AA103</f>
        <v>0</v>
      </c>
      <c r="AS103" s="434">
        <f t="shared" si="43"/>
        <v>820411</v>
      </c>
      <c r="AT103" s="434">
        <f t="shared" si="43"/>
        <v>24273</v>
      </c>
      <c r="AU103" s="434">
        <f t="shared" si="43"/>
        <v>0</v>
      </c>
      <c r="AV103" s="535">
        <f>O103+AO103</f>
        <v>4</v>
      </c>
      <c r="AW103" s="933">
        <f t="shared" si="44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600">
        <v>0</v>
      </c>
    </row>
    <row r="104" spans="1:55" s="56" customFormat="1" ht="14.1" customHeight="1" x14ac:dyDescent="0.2">
      <c r="A104" s="77">
        <v>19</v>
      </c>
      <c r="B104" s="64">
        <v>2446</v>
      </c>
      <c r="C104" s="53">
        <v>600080129</v>
      </c>
      <c r="D104" s="45">
        <v>72743522</v>
      </c>
      <c r="E104" s="64" t="s">
        <v>713</v>
      </c>
      <c r="F104" s="65">
        <v>3117</v>
      </c>
      <c r="G104" s="64" t="s">
        <v>292</v>
      </c>
      <c r="H104" s="55" t="s">
        <v>260</v>
      </c>
      <c r="I104" s="517">
        <v>5058116</v>
      </c>
      <c r="J104" s="14">
        <v>3742386</v>
      </c>
      <c r="K104" s="14">
        <v>10000</v>
      </c>
      <c r="L104" s="14">
        <v>1268307</v>
      </c>
      <c r="M104" s="14">
        <v>37423</v>
      </c>
      <c r="N104" s="14">
        <v>0</v>
      </c>
      <c r="O104" s="106">
        <v>5.6260000000000003</v>
      </c>
      <c r="P104" s="579">
        <f>X104*-1</f>
        <v>10000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41"/>
        <v>10000</v>
      </c>
      <c r="X104" s="434">
        <v>-10000</v>
      </c>
      <c r="Y104" s="434">
        <v>0</v>
      </c>
      <c r="Z104" s="434">
        <v>0</v>
      </c>
      <c r="AA104" s="434">
        <f>X104+Y104+Z104</f>
        <v>-10000</v>
      </c>
      <c r="AB104" s="434">
        <f>W104+AA104</f>
        <v>0</v>
      </c>
      <c r="AC104" s="435">
        <f t="shared" si="45"/>
        <v>0</v>
      </c>
      <c r="AD104" s="434">
        <v>0</v>
      </c>
      <c r="AE104" s="434">
        <f t="shared" si="42"/>
        <v>0</v>
      </c>
      <c r="AF104" s="435">
        <f>ROUND(W104*1%,0)</f>
        <v>100</v>
      </c>
      <c r="AG104" s="14">
        <v>0</v>
      </c>
      <c r="AH104" s="905">
        <f t="shared" si="39"/>
        <v>100</v>
      </c>
      <c r="AI104" s="870">
        <v>0.01</v>
      </c>
      <c r="AJ104" s="433">
        <v>0</v>
      </c>
      <c r="AK104" s="1022">
        <v>0</v>
      </c>
      <c r="AL104" s="433">
        <v>0</v>
      </c>
      <c r="AM104" s="433">
        <v>0</v>
      </c>
      <c r="AN104" s="433">
        <v>0</v>
      </c>
      <c r="AO104" s="931">
        <f>SUM(AI104:AN104)</f>
        <v>0.01</v>
      </c>
      <c r="AP104" s="579">
        <f>I104+AH104</f>
        <v>5058216</v>
      </c>
      <c r="AQ104" s="434">
        <f>J104+W104</f>
        <v>3752386</v>
      </c>
      <c r="AR104" s="434">
        <f>K104+AA104</f>
        <v>0</v>
      </c>
      <c r="AS104" s="434">
        <f t="shared" si="43"/>
        <v>1268307</v>
      </c>
      <c r="AT104" s="434">
        <f t="shared" si="43"/>
        <v>37523</v>
      </c>
      <c r="AU104" s="434">
        <f t="shared" si="43"/>
        <v>0</v>
      </c>
      <c r="AV104" s="535">
        <f>O104+AO104</f>
        <v>5.6360000000000001</v>
      </c>
      <c r="AW104" s="933">
        <f t="shared" si="44"/>
        <v>0</v>
      </c>
      <c r="AX104" s="432">
        <v>0</v>
      </c>
      <c r="AY104" s="432">
        <v>0</v>
      </c>
      <c r="AZ104" s="432">
        <v>0</v>
      </c>
      <c r="BA104" s="432">
        <v>0</v>
      </c>
      <c r="BB104" s="432">
        <v>0</v>
      </c>
      <c r="BC104" s="600">
        <v>0</v>
      </c>
    </row>
    <row r="105" spans="1:55" customFormat="1" ht="12.75" x14ac:dyDescent="0.2">
      <c r="A105" s="77">
        <v>19</v>
      </c>
      <c r="B105" s="64">
        <v>2446</v>
      </c>
      <c r="C105" s="53">
        <v>600080129</v>
      </c>
      <c r="D105" s="45">
        <v>72743522</v>
      </c>
      <c r="E105" s="64" t="s">
        <v>713</v>
      </c>
      <c r="F105" s="65">
        <v>3117</v>
      </c>
      <c r="G105" s="45" t="s">
        <v>828</v>
      </c>
      <c r="H105" s="436" t="s">
        <v>260</v>
      </c>
      <c r="I105" s="517">
        <v>0</v>
      </c>
      <c r="J105" s="386">
        <v>0</v>
      </c>
      <c r="K105" s="386">
        <v>0</v>
      </c>
      <c r="L105" s="14">
        <v>0</v>
      </c>
      <c r="M105" s="14">
        <v>0</v>
      </c>
      <c r="N105" s="14">
        <v>0</v>
      </c>
      <c r="O105" s="698">
        <v>0</v>
      </c>
      <c r="P105" s="579">
        <f>X105*-1</f>
        <v>0</v>
      </c>
      <c r="Q105" s="434">
        <v>0</v>
      </c>
      <c r="R105" s="434">
        <v>0</v>
      </c>
      <c r="S105" s="434">
        <v>0</v>
      </c>
      <c r="T105" s="434">
        <v>0</v>
      </c>
      <c r="U105" s="434">
        <v>78557</v>
      </c>
      <c r="V105" s="434">
        <v>0</v>
      </c>
      <c r="W105" s="434">
        <f t="shared" si="41"/>
        <v>78557</v>
      </c>
      <c r="X105" s="434">
        <v>0</v>
      </c>
      <c r="Y105" s="434">
        <v>0</v>
      </c>
      <c r="Z105" s="434">
        <v>0</v>
      </c>
      <c r="AA105" s="434">
        <f>X105+Y105+Z105</f>
        <v>0</v>
      </c>
      <c r="AB105" s="434">
        <f>W105+AA105</f>
        <v>78557</v>
      </c>
      <c r="AC105" s="435">
        <f t="shared" si="45"/>
        <v>26552</v>
      </c>
      <c r="AD105" s="434">
        <v>0</v>
      </c>
      <c r="AE105" s="434">
        <f t="shared" si="42"/>
        <v>26552</v>
      </c>
      <c r="AF105" s="435">
        <f>ROUND(W105*1%,0)</f>
        <v>786</v>
      </c>
      <c r="AG105" s="14">
        <v>0</v>
      </c>
      <c r="AH105" s="905">
        <f t="shared" si="39"/>
        <v>105895</v>
      </c>
      <c r="AI105" s="870">
        <v>0</v>
      </c>
      <c r="AJ105" s="433">
        <v>0</v>
      </c>
      <c r="AK105" s="1022">
        <v>0</v>
      </c>
      <c r="AL105" s="433">
        <v>0</v>
      </c>
      <c r="AM105" s="433">
        <v>0.19</v>
      </c>
      <c r="AN105" s="433">
        <v>0</v>
      </c>
      <c r="AO105" s="931">
        <f>SUM(AI105:AN105)</f>
        <v>0.19</v>
      </c>
      <c r="AP105" s="579">
        <f>I105+AH105</f>
        <v>105895</v>
      </c>
      <c r="AQ105" s="434">
        <f>J105+W105</f>
        <v>78557</v>
      </c>
      <c r="AR105" s="434">
        <f>K105+AA105</f>
        <v>0</v>
      </c>
      <c r="AS105" s="434">
        <f t="shared" si="43"/>
        <v>26552</v>
      </c>
      <c r="AT105" s="434">
        <f t="shared" si="43"/>
        <v>786</v>
      </c>
      <c r="AU105" s="434">
        <f t="shared" si="43"/>
        <v>0</v>
      </c>
      <c r="AV105" s="535">
        <f>O105+AO105</f>
        <v>0.19</v>
      </c>
      <c r="AW105" s="933">
        <f t="shared" si="44"/>
        <v>0</v>
      </c>
      <c r="AX105" s="432">
        <v>0</v>
      </c>
      <c r="AY105" s="432">
        <v>0</v>
      </c>
      <c r="AZ105" s="432">
        <v>0</v>
      </c>
      <c r="BA105" s="432">
        <v>0</v>
      </c>
      <c r="BB105" s="432">
        <v>0</v>
      </c>
      <c r="BC105" s="600">
        <v>0</v>
      </c>
    </row>
    <row r="106" spans="1:55" customFormat="1" ht="12.75" x14ac:dyDescent="0.2">
      <c r="A106" s="77">
        <v>19</v>
      </c>
      <c r="B106" s="62">
        <v>2446</v>
      </c>
      <c r="C106" s="53">
        <v>600080129</v>
      </c>
      <c r="D106" s="45">
        <v>72743522</v>
      </c>
      <c r="E106" s="62" t="s">
        <v>713</v>
      </c>
      <c r="F106" s="54">
        <v>3117</v>
      </c>
      <c r="G106" s="45" t="s">
        <v>276</v>
      </c>
      <c r="H106" s="55" t="s">
        <v>261</v>
      </c>
      <c r="I106" s="517">
        <v>2419487</v>
      </c>
      <c r="J106" s="386">
        <v>1794872</v>
      </c>
      <c r="K106" s="386">
        <v>0</v>
      </c>
      <c r="L106" s="14">
        <v>606667</v>
      </c>
      <c r="M106" s="14">
        <v>17948</v>
      </c>
      <c r="N106" s="14">
        <v>0</v>
      </c>
      <c r="O106" s="698">
        <v>4.41</v>
      </c>
      <c r="P106" s="579">
        <f>X106*-1</f>
        <v>0</v>
      </c>
      <c r="Q106" s="434">
        <v>0</v>
      </c>
      <c r="R106" s="434">
        <v>-41901</v>
      </c>
      <c r="S106" s="434">
        <v>0</v>
      </c>
      <c r="T106" s="434">
        <v>0</v>
      </c>
      <c r="U106" s="434">
        <v>0</v>
      </c>
      <c r="V106" s="434">
        <v>0</v>
      </c>
      <c r="W106" s="434">
        <f t="shared" si="41"/>
        <v>-41901</v>
      </c>
      <c r="X106" s="434">
        <v>0</v>
      </c>
      <c r="Y106" s="434">
        <v>0</v>
      </c>
      <c r="Z106" s="434">
        <v>0</v>
      </c>
      <c r="AA106" s="434">
        <f>X106+Y106+Z106</f>
        <v>0</v>
      </c>
      <c r="AB106" s="434">
        <f>W106+AA106</f>
        <v>-41901</v>
      </c>
      <c r="AC106" s="435">
        <f t="shared" si="45"/>
        <v>-14163</v>
      </c>
      <c r="AD106" s="434">
        <v>0</v>
      </c>
      <c r="AE106" s="434">
        <f t="shared" si="42"/>
        <v>-14163</v>
      </c>
      <c r="AF106" s="435">
        <f>ROUND(W106*1%,0)</f>
        <v>-419</v>
      </c>
      <c r="AG106" s="14">
        <v>0</v>
      </c>
      <c r="AH106" s="905">
        <f t="shared" si="39"/>
        <v>-56483</v>
      </c>
      <c r="AI106" s="870">
        <v>0</v>
      </c>
      <c r="AJ106" s="433">
        <v>-0.11</v>
      </c>
      <c r="AK106" s="1022">
        <v>0</v>
      </c>
      <c r="AL106" s="433">
        <v>0</v>
      </c>
      <c r="AM106" s="433">
        <v>0</v>
      </c>
      <c r="AN106" s="433">
        <v>0</v>
      </c>
      <c r="AO106" s="931">
        <f>SUM(AI106:AN106)</f>
        <v>-0.11</v>
      </c>
      <c r="AP106" s="579">
        <f>I106+AH106</f>
        <v>2363004</v>
      </c>
      <c r="AQ106" s="434">
        <f>J106+W106</f>
        <v>1752971</v>
      </c>
      <c r="AR106" s="434">
        <f>K106+AA106</f>
        <v>0</v>
      </c>
      <c r="AS106" s="434">
        <f t="shared" si="43"/>
        <v>592504</v>
      </c>
      <c r="AT106" s="434">
        <f t="shared" si="43"/>
        <v>17529</v>
      </c>
      <c r="AU106" s="434">
        <f t="shared" si="43"/>
        <v>0</v>
      </c>
      <c r="AV106" s="535">
        <f>O106+AO106</f>
        <v>4.3</v>
      </c>
      <c r="AW106" s="933">
        <f t="shared" si="44"/>
        <v>0</v>
      </c>
      <c r="AX106" s="432">
        <v>0</v>
      </c>
      <c r="AY106" s="432">
        <v>0</v>
      </c>
      <c r="AZ106" s="432">
        <v>0</v>
      </c>
      <c r="BA106" s="432">
        <v>0</v>
      </c>
      <c r="BB106" s="432">
        <v>0</v>
      </c>
      <c r="BC106" s="600">
        <v>0</v>
      </c>
    </row>
    <row r="107" spans="1:55" customFormat="1" ht="12.75" x14ac:dyDescent="0.2">
      <c r="A107" s="77">
        <v>19</v>
      </c>
      <c r="B107" s="45">
        <v>2446</v>
      </c>
      <c r="C107" s="53">
        <v>600080129</v>
      </c>
      <c r="D107" s="45">
        <v>72743522</v>
      </c>
      <c r="E107" s="45" t="s">
        <v>713</v>
      </c>
      <c r="F107" s="54">
        <v>3143</v>
      </c>
      <c r="G107" s="45" t="s">
        <v>784</v>
      </c>
      <c r="H107" s="55" t="s">
        <v>260</v>
      </c>
      <c r="I107" s="517">
        <v>968123</v>
      </c>
      <c r="J107" s="14">
        <v>718192</v>
      </c>
      <c r="K107" s="14">
        <v>0</v>
      </c>
      <c r="L107" s="14">
        <v>242749</v>
      </c>
      <c r="M107" s="14">
        <v>7182</v>
      </c>
      <c r="N107" s="14">
        <v>0</v>
      </c>
      <c r="O107" s="106">
        <v>1.3959999999999999</v>
      </c>
      <c r="P107" s="579">
        <f>X107*-1</f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41"/>
        <v>0</v>
      </c>
      <c r="X107" s="434">
        <v>0</v>
      </c>
      <c r="Y107" s="434">
        <v>0</v>
      </c>
      <c r="Z107" s="434">
        <v>0</v>
      </c>
      <c r="AA107" s="434">
        <f>X107+Y107+Z107</f>
        <v>0</v>
      </c>
      <c r="AB107" s="434">
        <f>W107+AA107</f>
        <v>0</v>
      </c>
      <c r="AC107" s="435">
        <f t="shared" si="45"/>
        <v>0</v>
      </c>
      <c r="AD107" s="434">
        <v>0</v>
      </c>
      <c r="AE107" s="434">
        <f t="shared" si="42"/>
        <v>0</v>
      </c>
      <c r="AF107" s="435">
        <f>ROUND(W107*1%,0)</f>
        <v>0</v>
      </c>
      <c r="AG107" s="14">
        <v>0</v>
      </c>
      <c r="AH107" s="905">
        <f t="shared" si="39"/>
        <v>0</v>
      </c>
      <c r="AI107" s="870">
        <v>0</v>
      </c>
      <c r="AJ107" s="433">
        <v>0</v>
      </c>
      <c r="AK107" s="1022">
        <v>0</v>
      </c>
      <c r="AL107" s="433">
        <v>0</v>
      </c>
      <c r="AM107" s="433">
        <v>0</v>
      </c>
      <c r="AN107" s="433">
        <v>0</v>
      </c>
      <c r="AO107" s="931">
        <f>SUM(AI107:AN107)</f>
        <v>0</v>
      </c>
      <c r="AP107" s="579">
        <f>I107+AH107</f>
        <v>968123</v>
      </c>
      <c r="AQ107" s="434">
        <f>J107+W107</f>
        <v>718192</v>
      </c>
      <c r="AR107" s="434">
        <f>K107+AA107</f>
        <v>0</v>
      </c>
      <c r="AS107" s="434">
        <f t="shared" si="43"/>
        <v>242749</v>
      </c>
      <c r="AT107" s="434">
        <f t="shared" si="43"/>
        <v>7182</v>
      </c>
      <c r="AU107" s="434">
        <f t="shared" si="43"/>
        <v>0</v>
      </c>
      <c r="AV107" s="535">
        <f>O107+AO107</f>
        <v>1.3959999999999999</v>
      </c>
      <c r="AW107" s="933">
        <f t="shared" si="44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customFormat="1" ht="13.5" thickBot="1" x14ac:dyDescent="0.25">
      <c r="A108" s="78">
        <v>19</v>
      </c>
      <c r="B108" s="68">
        <v>2446</v>
      </c>
      <c r="C108" s="69">
        <v>600080129</v>
      </c>
      <c r="D108" s="68">
        <v>72743522</v>
      </c>
      <c r="E108" s="68" t="s">
        <v>714</v>
      </c>
      <c r="F108" s="70"/>
      <c r="G108" s="71"/>
      <c r="H108" s="72"/>
      <c r="I108" s="546">
        <v>11717562</v>
      </c>
      <c r="J108" s="346">
        <v>8672702</v>
      </c>
      <c r="K108" s="346">
        <v>20000</v>
      </c>
      <c r="L108" s="346">
        <v>2938134</v>
      </c>
      <c r="M108" s="346">
        <v>86726</v>
      </c>
      <c r="N108" s="346">
        <v>0</v>
      </c>
      <c r="O108" s="650">
        <v>15.412000000000003</v>
      </c>
      <c r="P108" s="546">
        <f t="shared" ref="P108:Q108" si="71">SUM(P103:P107)</f>
        <v>20000</v>
      </c>
      <c r="Q108" s="346">
        <f t="shared" si="71"/>
        <v>0</v>
      </c>
      <c r="R108" s="346">
        <f>SUM(R103:R107)</f>
        <v>-41901</v>
      </c>
      <c r="S108" s="346">
        <f>SUM(S103:S107)</f>
        <v>0</v>
      </c>
      <c r="T108" s="346">
        <f t="shared" ref="T108:BC108" si="72">SUM(T103:T107)</f>
        <v>0</v>
      </c>
      <c r="U108" s="346">
        <f t="shared" si="72"/>
        <v>78557</v>
      </c>
      <c r="V108" s="346">
        <f t="shared" si="72"/>
        <v>0</v>
      </c>
      <c r="W108" s="346">
        <f t="shared" si="72"/>
        <v>56656</v>
      </c>
      <c r="X108" s="346">
        <f t="shared" si="72"/>
        <v>-20000</v>
      </c>
      <c r="Y108" s="346">
        <f t="shared" si="72"/>
        <v>0</v>
      </c>
      <c r="Z108" s="346">
        <f t="shared" si="72"/>
        <v>0</v>
      </c>
      <c r="AA108" s="346">
        <f t="shared" si="72"/>
        <v>-20000</v>
      </c>
      <c r="AB108" s="346">
        <f t="shared" si="72"/>
        <v>36656</v>
      </c>
      <c r="AC108" s="346">
        <f t="shared" si="72"/>
        <v>12389</v>
      </c>
      <c r="AD108" s="346">
        <f t="shared" si="72"/>
        <v>0</v>
      </c>
      <c r="AE108" s="346">
        <f t="shared" si="72"/>
        <v>12389</v>
      </c>
      <c r="AF108" s="346">
        <f t="shared" si="72"/>
        <v>567</v>
      </c>
      <c r="AG108" s="346">
        <f t="shared" si="72"/>
        <v>0</v>
      </c>
      <c r="AH108" s="942">
        <f t="shared" si="72"/>
        <v>49612</v>
      </c>
      <c r="AI108" s="939">
        <f t="shared" si="72"/>
        <v>0.03</v>
      </c>
      <c r="AJ108" s="858">
        <f t="shared" si="72"/>
        <v>-0.11</v>
      </c>
      <c r="AK108" s="858">
        <f t="shared" si="72"/>
        <v>0</v>
      </c>
      <c r="AL108" s="858">
        <f t="shared" si="72"/>
        <v>0</v>
      </c>
      <c r="AM108" s="858">
        <f t="shared" si="72"/>
        <v>0.19</v>
      </c>
      <c r="AN108" s="858">
        <f t="shared" si="72"/>
        <v>0</v>
      </c>
      <c r="AO108" s="650">
        <f t="shared" si="72"/>
        <v>0.11</v>
      </c>
      <c r="AP108" s="546">
        <f t="shared" si="72"/>
        <v>11767174</v>
      </c>
      <c r="AQ108" s="346">
        <f t="shared" si="72"/>
        <v>8729358</v>
      </c>
      <c r="AR108" s="346">
        <f t="shared" si="72"/>
        <v>0</v>
      </c>
      <c r="AS108" s="346">
        <f t="shared" si="72"/>
        <v>2950523</v>
      </c>
      <c r="AT108" s="346">
        <f t="shared" si="72"/>
        <v>87293</v>
      </c>
      <c r="AU108" s="346">
        <f t="shared" si="72"/>
        <v>0</v>
      </c>
      <c r="AV108" s="859">
        <f t="shared" si="72"/>
        <v>15.521999999999998</v>
      </c>
      <c r="AW108" s="936">
        <f t="shared" si="72"/>
        <v>0</v>
      </c>
      <c r="AX108" s="808">
        <f t="shared" si="72"/>
        <v>0</v>
      </c>
      <c r="AY108" s="808">
        <f t="shared" si="72"/>
        <v>0</v>
      </c>
      <c r="AZ108" s="808">
        <f t="shared" si="72"/>
        <v>0</v>
      </c>
      <c r="BA108" s="808">
        <f t="shared" si="72"/>
        <v>0</v>
      </c>
      <c r="BB108" s="808">
        <f t="shared" si="72"/>
        <v>0</v>
      </c>
      <c r="BC108" s="805">
        <f t="shared" si="72"/>
        <v>0</v>
      </c>
    </row>
    <row r="109" spans="1:55" customFormat="1" ht="13.5" thickBot="1" x14ac:dyDescent="0.25">
      <c r="A109" s="152"/>
      <c r="B109" s="153"/>
      <c r="C109" s="153"/>
      <c r="D109" s="153"/>
      <c r="E109" s="153" t="s">
        <v>715</v>
      </c>
      <c r="F109" s="153"/>
      <c r="G109" s="153"/>
      <c r="H109" s="154"/>
      <c r="I109" s="543">
        <f t="shared" ref="I109:BC109" si="73">I108+I102+I93+I91+I84+I82+I79+I74+I71+I68+I63+I58+I51+I46+I41+I35+I30+I25+I16</f>
        <v>324542762</v>
      </c>
      <c r="J109" s="397">
        <f t="shared" si="73"/>
        <v>238695247</v>
      </c>
      <c r="K109" s="397">
        <f t="shared" si="73"/>
        <v>1371425</v>
      </c>
      <c r="L109" s="397">
        <f t="shared" si="73"/>
        <v>81142534</v>
      </c>
      <c r="M109" s="397">
        <f t="shared" si="73"/>
        <v>2386951</v>
      </c>
      <c r="N109" s="397">
        <f t="shared" si="73"/>
        <v>946605</v>
      </c>
      <c r="O109" s="712">
        <f t="shared" si="73"/>
        <v>392.33560000000006</v>
      </c>
      <c r="P109" s="543">
        <f t="shared" si="73"/>
        <v>-11575</v>
      </c>
      <c r="Q109" s="397">
        <f t="shared" si="73"/>
        <v>0</v>
      </c>
      <c r="R109" s="397">
        <f t="shared" si="73"/>
        <v>-252537</v>
      </c>
      <c r="S109" s="397">
        <f t="shared" si="73"/>
        <v>0</v>
      </c>
      <c r="T109" s="397">
        <f t="shared" si="73"/>
        <v>55084</v>
      </c>
      <c r="U109" s="880">
        <f t="shared" si="73"/>
        <v>864126</v>
      </c>
      <c r="V109" s="397">
        <f t="shared" si="73"/>
        <v>-27974</v>
      </c>
      <c r="W109" s="397">
        <f t="shared" si="73"/>
        <v>627124</v>
      </c>
      <c r="X109" s="397">
        <f t="shared" si="73"/>
        <v>11575</v>
      </c>
      <c r="Y109" s="397">
        <f t="shared" si="73"/>
        <v>0</v>
      </c>
      <c r="Z109" s="397">
        <f t="shared" si="73"/>
        <v>138498</v>
      </c>
      <c r="AA109" s="397">
        <f t="shared" si="73"/>
        <v>150073</v>
      </c>
      <c r="AB109" s="397">
        <f t="shared" si="73"/>
        <v>777197</v>
      </c>
      <c r="AC109" s="397">
        <f t="shared" si="73"/>
        <v>215879</v>
      </c>
      <c r="AD109" s="397">
        <f t="shared" si="73"/>
        <v>0</v>
      </c>
      <c r="AE109" s="397">
        <f t="shared" si="73"/>
        <v>215879</v>
      </c>
      <c r="AF109" s="397">
        <f t="shared" si="73"/>
        <v>6271</v>
      </c>
      <c r="AG109" s="880">
        <f t="shared" si="73"/>
        <v>0</v>
      </c>
      <c r="AH109" s="855">
        <f t="shared" si="73"/>
        <v>999347</v>
      </c>
      <c r="AI109" s="856">
        <f t="shared" si="73"/>
        <v>4.9999999999999989E-2</v>
      </c>
      <c r="AJ109" s="857">
        <f t="shared" si="73"/>
        <v>-0.45999999999999996</v>
      </c>
      <c r="AK109" s="857">
        <f t="shared" si="73"/>
        <v>0.1</v>
      </c>
      <c r="AL109" s="857">
        <f t="shared" si="73"/>
        <v>0</v>
      </c>
      <c r="AM109" s="881">
        <f t="shared" si="73"/>
        <v>2.06</v>
      </c>
      <c r="AN109" s="857">
        <f t="shared" si="73"/>
        <v>-7.0000000000000007E-2</v>
      </c>
      <c r="AO109" s="860">
        <f t="shared" si="73"/>
        <v>1.68</v>
      </c>
      <c r="AP109" s="397">
        <f t="shared" si="73"/>
        <v>325542109</v>
      </c>
      <c r="AQ109" s="397">
        <f t="shared" si="73"/>
        <v>239322371</v>
      </c>
      <c r="AR109" s="397">
        <f t="shared" si="73"/>
        <v>1521498</v>
      </c>
      <c r="AS109" s="397">
        <f t="shared" si="73"/>
        <v>81358413</v>
      </c>
      <c r="AT109" s="397">
        <f t="shared" si="73"/>
        <v>2393222</v>
      </c>
      <c r="AU109" s="397">
        <f t="shared" si="73"/>
        <v>946605</v>
      </c>
      <c r="AV109" s="860">
        <f t="shared" si="73"/>
        <v>394.01560000000001</v>
      </c>
      <c r="AW109" s="809">
        <f t="shared" si="73"/>
        <v>1812887</v>
      </c>
      <c r="AX109" s="810">
        <f t="shared" si="73"/>
        <v>642642</v>
      </c>
      <c r="AY109" s="810">
        <f t="shared" si="73"/>
        <v>0</v>
      </c>
      <c r="AZ109" s="810">
        <f t="shared" si="73"/>
        <v>217213</v>
      </c>
      <c r="BA109" s="810">
        <f t="shared" si="73"/>
        <v>6427</v>
      </c>
      <c r="BB109" s="810">
        <f t="shared" si="73"/>
        <v>946605</v>
      </c>
      <c r="BC109" s="811">
        <f t="shared" si="73"/>
        <v>1.1599999999999999</v>
      </c>
    </row>
    <row r="110" spans="1:55" customFormat="1" ht="12.75" x14ac:dyDescent="0.2">
      <c r="A110" s="74"/>
      <c r="B110" s="56"/>
      <c r="C110" s="56"/>
      <c r="D110" s="56"/>
      <c r="E110" s="73"/>
      <c r="F110" s="73"/>
      <c r="G110" s="73"/>
      <c r="H110" s="73"/>
      <c r="I110" s="308">
        <f>SUM(J109:M109)</f>
        <v>323596157</v>
      </c>
      <c r="J110" s="308"/>
      <c r="K110" s="308"/>
      <c r="L110" s="308"/>
      <c r="M110" s="308"/>
      <c r="N110" s="308"/>
      <c r="O110" s="309"/>
      <c r="P110" s="308">
        <f>X109</f>
        <v>11575</v>
      </c>
      <c r="Q110" s="309"/>
      <c r="R110" s="309"/>
      <c r="S110" s="309"/>
      <c r="T110" s="309"/>
      <c r="U110" s="308"/>
      <c r="V110" s="309"/>
      <c r="W110" s="310">
        <f>SUM(P109:V109)</f>
        <v>627124</v>
      </c>
      <c r="X110" s="310"/>
      <c r="Y110" s="311"/>
      <c r="Z110" s="311"/>
      <c r="AA110" s="310">
        <f>SUM(X109:Z109)</f>
        <v>150073</v>
      </c>
      <c r="AB110" s="310">
        <f>W109+AA109</f>
        <v>777197</v>
      </c>
      <c r="AC110" s="312"/>
      <c r="AD110" s="311"/>
      <c r="AE110" s="312"/>
      <c r="AF110" s="312"/>
      <c r="AG110" s="310"/>
      <c r="AH110" s="310">
        <f>AB109+AE109+AF109+AG109</f>
        <v>999347</v>
      </c>
      <c r="AI110" s="313"/>
      <c r="AJ110" s="313"/>
      <c r="AK110" s="313"/>
      <c r="AL110" s="313"/>
      <c r="AM110" s="350"/>
      <c r="AN110" s="313"/>
      <c r="AO110" s="350">
        <f>SUM(AI109:AN109)</f>
        <v>1.68</v>
      </c>
      <c r="AP110" s="308">
        <f>SUM(AQ109:AU109)</f>
        <v>325542109</v>
      </c>
      <c r="AQ110" s="308"/>
      <c r="AR110" s="47"/>
      <c r="AS110" s="310"/>
      <c r="AT110" s="310"/>
      <c r="AU110" s="310">
        <f>N109+AG109</f>
        <v>946605</v>
      </c>
      <c r="AV110" s="309"/>
      <c r="AW110" s="149">
        <f>SUM(AX109:BB109)</f>
        <v>1812887</v>
      </c>
      <c r="AX110" s="7"/>
      <c r="AY110" s="7"/>
      <c r="AZ110" s="7"/>
      <c r="BA110" s="7"/>
      <c r="BB110" s="7"/>
    </row>
    <row r="111" spans="1:55" customFormat="1" ht="12.75" customHeight="1" thickBot="1" x14ac:dyDescent="0.25">
      <c r="D111" s="8"/>
      <c r="E111" s="4"/>
      <c r="F111" s="8"/>
      <c r="G111" s="17"/>
      <c r="H111" s="4"/>
      <c r="I111" s="308">
        <f>SUM(J112:M112)</f>
        <v>323596157</v>
      </c>
      <c r="J111" s="308"/>
      <c r="K111" s="308"/>
      <c r="L111" s="308"/>
      <c r="M111" s="308"/>
      <c r="N111" s="308"/>
      <c r="O111" s="309"/>
      <c r="P111" s="308">
        <f>X112</f>
        <v>11575</v>
      </c>
      <c r="Q111" s="309"/>
      <c r="R111" s="309"/>
      <c r="S111" s="309"/>
      <c r="T111" s="309"/>
      <c r="U111" s="308"/>
      <c r="V111" s="309"/>
      <c r="W111" s="310">
        <f>SUM(P112:V112)</f>
        <v>627124</v>
      </c>
      <c r="X111" s="310"/>
      <c r="Y111" s="311"/>
      <c r="Z111" s="311"/>
      <c r="AA111" s="310">
        <f>SUM(X112:Z112)</f>
        <v>150073</v>
      </c>
      <c r="AB111" s="310">
        <f>W112+AA112</f>
        <v>777197</v>
      </c>
      <c r="AC111" s="312"/>
      <c r="AD111" s="311"/>
      <c r="AE111" s="312"/>
      <c r="AF111" s="312"/>
      <c r="AG111" s="310"/>
      <c r="AH111" s="310">
        <f>AB112+AE112+AF112+AG112</f>
        <v>999347</v>
      </c>
      <c r="AI111" s="313"/>
      <c r="AJ111" s="313"/>
      <c r="AK111" s="313"/>
      <c r="AL111" s="313"/>
      <c r="AM111" s="350"/>
      <c r="AN111" s="313"/>
      <c r="AO111" s="350">
        <f>SUM(AI112:AN112)</f>
        <v>1.68</v>
      </c>
      <c r="AP111" s="308">
        <f>AQ112+AR112+AS112+AT112+AU112</f>
        <v>325542109</v>
      </c>
      <c r="AQ111" s="308"/>
      <c r="AR111" s="47"/>
      <c r="AS111" s="37"/>
      <c r="AT111" s="37"/>
      <c r="AU111" s="37"/>
      <c r="AV111" s="309"/>
      <c r="AW111" s="149">
        <f>SUM(AX112:BB112)</f>
        <v>1812887</v>
      </c>
      <c r="AX111" s="7"/>
      <c r="AY111" s="7"/>
      <c r="AZ111" s="7"/>
      <c r="BA111" s="7"/>
      <c r="BB111" s="7"/>
    </row>
    <row r="112" spans="1:55" customFormat="1" ht="13.5" thickBot="1" x14ac:dyDescent="0.25">
      <c r="D112" s="8"/>
      <c r="E112" s="4"/>
      <c r="F112" s="8"/>
      <c r="G112" s="17"/>
      <c r="H112" s="318" t="s">
        <v>0</v>
      </c>
      <c r="I112" s="384">
        <f>SUM(I113:I122)</f>
        <v>324542762</v>
      </c>
      <c r="J112" s="385">
        <f t="shared" ref="J112:BC112" si="74">SUM(J113:J122)</f>
        <v>238695247</v>
      </c>
      <c r="K112" s="385">
        <f t="shared" si="74"/>
        <v>1371425</v>
      </c>
      <c r="L112" s="385">
        <f t="shared" si="74"/>
        <v>81142534</v>
      </c>
      <c r="M112" s="385">
        <f t="shared" si="74"/>
        <v>2386951</v>
      </c>
      <c r="N112" s="385">
        <f t="shared" si="74"/>
        <v>946605</v>
      </c>
      <c r="O112" s="577">
        <f t="shared" si="74"/>
        <v>392.3356</v>
      </c>
      <c r="P112" s="87">
        <f t="shared" si="74"/>
        <v>-11575</v>
      </c>
      <c r="Q112" s="22">
        <f t="shared" si="74"/>
        <v>0</v>
      </c>
      <c r="R112" s="22">
        <f t="shared" si="74"/>
        <v>-252537</v>
      </c>
      <c r="S112" s="22">
        <f t="shared" si="74"/>
        <v>0</v>
      </c>
      <c r="T112" s="22">
        <f t="shared" si="74"/>
        <v>55084</v>
      </c>
      <c r="U112" s="22">
        <f t="shared" si="74"/>
        <v>864126</v>
      </c>
      <c r="V112" s="22">
        <f t="shared" si="74"/>
        <v>-27974</v>
      </c>
      <c r="W112" s="22">
        <f t="shared" si="74"/>
        <v>627124</v>
      </c>
      <c r="X112" s="22">
        <f t="shared" si="74"/>
        <v>11575</v>
      </c>
      <c r="Y112" s="22">
        <f t="shared" si="74"/>
        <v>0</v>
      </c>
      <c r="Z112" s="22">
        <f t="shared" si="74"/>
        <v>138498</v>
      </c>
      <c r="AA112" s="22">
        <f t="shared" si="74"/>
        <v>150073</v>
      </c>
      <c r="AB112" s="22">
        <f t="shared" si="74"/>
        <v>777197</v>
      </c>
      <c r="AC112" s="22">
        <f t="shared" si="74"/>
        <v>215879</v>
      </c>
      <c r="AD112" s="22">
        <f t="shared" si="74"/>
        <v>0</v>
      </c>
      <c r="AE112" s="22">
        <f t="shared" si="74"/>
        <v>215879</v>
      </c>
      <c r="AF112" s="22">
        <f t="shared" si="74"/>
        <v>6271</v>
      </c>
      <c r="AG112" s="22">
        <f t="shared" si="74"/>
        <v>0</v>
      </c>
      <c r="AH112" s="548">
        <f t="shared" si="74"/>
        <v>999347</v>
      </c>
      <c r="AI112" s="552">
        <f t="shared" si="74"/>
        <v>5.0000000000000017E-2</v>
      </c>
      <c r="AJ112" s="23">
        <f t="shared" si="74"/>
        <v>-0.45999999999999996</v>
      </c>
      <c r="AK112" s="23">
        <f t="shared" si="74"/>
        <v>0.1</v>
      </c>
      <c r="AL112" s="23">
        <f t="shared" si="74"/>
        <v>0</v>
      </c>
      <c r="AM112" s="23">
        <f t="shared" si="74"/>
        <v>2.06</v>
      </c>
      <c r="AN112" s="23">
        <f t="shared" si="74"/>
        <v>-7.0000000000000007E-2</v>
      </c>
      <c r="AO112" s="553">
        <f t="shared" si="74"/>
        <v>1.6800000000000004</v>
      </c>
      <c r="AP112" s="85">
        <f t="shared" si="74"/>
        <v>325542109</v>
      </c>
      <c r="AQ112" s="22">
        <f t="shared" si="74"/>
        <v>239322371</v>
      </c>
      <c r="AR112" s="22">
        <f t="shared" si="74"/>
        <v>1521498</v>
      </c>
      <c r="AS112" s="22">
        <f t="shared" si="74"/>
        <v>81358413</v>
      </c>
      <c r="AT112" s="22">
        <f t="shared" si="74"/>
        <v>2393222</v>
      </c>
      <c r="AU112" s="22">
        <f t="shared" si="74"/>
        <v>946605</v>
      </c>
      <c r="AV112" s="553">
        <f t="shared" si="74"/>
        <v>394.01559999999995</v>
      </c>
      <c r="AW112" s="756">
        <f t="shared" si="74"/>
        <v>1812887</v>
      </c>
      <c r="AX112" s="757">
        <f t="shared" si="74"/>
        <v>642642</v>
      </c>
      <c r="AY112" s="757">
        <f t="shared" si="74"/>
        <v>0</v>
      </c>
      <c r="AZ112" s="757">
        <f t="shared" si="74"/>
        <v>217213</v>
      </c>
      <c r="BA112" s="757">
        <f t="shared" si="74"/>
        <v>6427</v>
      </c>
      <c r="BB112" s="757">
        <f t="shared" si="74"/>
        <v>946605</v>
      </c>
      <c r="BC112" s="758">
        <f t="shared" si="74"/>
        <v>1.1599999999999999</v>
      </c>
    </row>
    <row r="113" spans="1:55" customFormat="1" ht="12.75" x14ac:dyDescent="0.2">
      <c r="D113" s="8"/>
      <c r="E113" s="4"/>
      <c r="F113" s="8"/>
      <c r="G113" s="17"/>
      <c r="H113" s="319">
        <v>3111</v>
      </c>
      <c r="I113" s="341">
        <f t="shared" ref="I113:BC113" si="75">SUMIF($F$12:$F$124,"=3111",I$12:I$124)</f>
        <v>65714666</v>
      </c>
      <c r="J113" s="342">
        <f t="shared" si="75"/>
        <v>48398378</v>
      </c>
      <c r="K113" s="342">
        <f t="shared" si="75"/>
        <v>354000</v>
      </c>
      <c r="L113" s="342">
        <f t="shared" si="75"/>
        <v>16478304</v>
      </c>
      <c r="M113" s="342">
        <f t="shared" si="75"/>
        <v>483984</v>
      </c>
      <c r="N113" s="342">
        <f t="shared" si="75"/>
        <v>0</v>
      </c>
      <c r="O113" s="555">
        <f t="shared" si="75"/>
        <v>82.313200000000009</v>
      </c>
      <c r="P113" s="343">
        <f t="shared" si="75"/>
        <v>58000</v>
      </c>
      <c r="Q113" s="342">
        <f t="shared" si="75"/>
        <v>0</v>
      </c>
      <c r="R113" s="342">
        <f t="shared" si="75"/>
        <v>33785</v>
      </c>
      <c r="S113" s="342">
        <f t="shared" si="75"/>
        <v>0</v>
      </c>
      <c r="T113" s="342">
        <f t="shared" si="75"/>
        <v>0</v>
      </c>
      <c r="U113" s="342">
        <f t="shared" si="75"/>
        <v>0</v>
      </c>
      <c r="V113" s="342">
        <f t="shared" si="75"/>
        <v>0</v>
      </c>
      <c r="W113" s="342">
        <f t="shared" si="75"/>
        <v>91785</v>
      </c>
      <c r="X113" s="342">
        <f t="shared" si="75"/>
        <v>-58000</v>
      </c>
      <c r="Y113" s="342">
        <f t="shared" si="75"/>
        <v>0</v>
      </c>
      <c r="Z113" s="342">
        <f t="shared" si="75"/>
        <v>0</v>
      </c>
      <c r="AA113" s="342">
        <f t="shared" si="75"/>
        <v>-58000</v>
      </c>
      <c r="AB113" s="342">
        <f t="shared" si="75"/>
        <v>33785</v>
      </c>
      <c r="AC113" s="342">
        <f t="shared" si="75"/>
        <v>11419</v>
      </c>
      <c r="AD113" s="342">
        <f t="shared" si="75"/>
        <v>0</v>
      </c>
      <c r="AE113" s="342">
        <f t="shared" si="75"/>
        <v>11419</v>
      </c>
      <c r="AF113" s="342">
        <f t="shared" si="75"/>
        <v>918</v>
      </c>
      <c r="AG113" s="342">
        <f t="shared" si="75"/>
        <v>0</v>
      </c>
      <c r="AH113" s="549">
        <f t="shared" si="75"/>
        <v>46122</v>
      </c>
      <c r="AI113" s="554">
        <f t="shared" si="75"/>
        <v>7.0000000000000007E-2</v>
      </c>
      <c r="AJ113" s="344">
        <f t="shared" si="75"/>
        <v>9.9999999999999992E-2</v>
      </c>
      <c r="AK113" s="344">
        <f t="shared" si="75"/>
        <v>0</v>
      </c>
      <c r="AL113" s="344">
        <f t="shared" si="75"/>
        <v>0</v>
      </c>
      <c r="AM113" s="344">
        <f t="shared" si="75"/>
        <v>0</v>
      </c>
      <c r="AN113" s="344">
        <f t="shared" si="75"/>
        <v>0</v>
      </c>
      <c r="AO113" s="555">
        <f t="shared" si="75"/>
        <v>0.17</v>
      </c>
      <c r="AP113" s="341">
        <f t="shared" si="75"/>
        <v>65760788</v>
      </c>
      <c r="AQ113" s="342">
        <f t="shared" si="75"/>
        <v>48490163</v>
      </c>
      <c r="AR113" s="342">
        <f t="shared" si="75"/>
        <v>296000</v>
      </c>
      <c r="AS113" s="342">
        <f t="shared" si="75"/>
        <v>16489723</v>
      </c>
      <c r="AT113" s="342">
        <f t="shared" si="75"/>
        <v>484902</v>
      </c>
      <c r="AU113" s="342">
        <f t="shared" si="75"/>
        <v>0</v>
      </c>
      <c r="AV113" s="555">
        <f t="shared" si="75"/>
        <v>82.483199999999997</v>
      </c>
      <c r="AW113" s="341">
        <f t="shared" si="75"/>
        <v>0</v>
      </c>
      <c r="AX113" s="342">
        <f t="shared" si="75"/>
        <v>0</v>
      </c>
      <c r="AY113" s="342">
        <f t="shared" si="75"/>
        <v>0</v>
      </c>
      <c r="AZ113" s="342">
        <f t="shared" si="75"/>
        <v>0</v>
      </c>
      <c r="BA113" s="342">
        <f t="shared" si="75"/>
        <v>0</v>
      </c>
      <c r="BB113" s="342">
        <f t="shared" si="75"/>
        <v>0</v>
      </c>
      <c r="BC113" s="555">
        <f t="shared" si="75"/>
        <v>0</v>
      </c>
    </row>
    <row r="114" spans="1:55" customFormat="1" ht="12.75" x14ac:dyDescent="0.2">
      <c r="D114" s="8"/>
      <c r="E114" s="4"/>
      <c r="F114" s="8"/>
      <c r="G114" s="17"/>
      <c r="H114" s="2">
        <v>3113</v>
      </c>
      <c r="I114" s="341">
        <f t="shared" ref="I114:BC114" si="76">SUMIF($F$12:$F$124,"=3113",I$12:I$124)</f>
        <v>169000695</v>
      </c>
      <c r="J114" s="14">
        <f t="shared" si="76"/>
        <v>124406172</v>
      </c>
      <c r="K114" s="14">
        <f t="shared" si="76"/>
        <v>265000</v>
      </c>
      <c r="L114" s="14">
        <f t="shared" si="76"/>
        <v>42138856</v>
      </c>
      <c r="M114" s="14">
        <f t="shared" si="76"/>
        <v>1244062</v>
      </c>
      <c r="N114" s="14">
        <f t="shared" si="76"/>
        <v>946605</v>
      </c>
      <c r="O114" s="557">
        <f t="shared" si="76"/>
        <v>197.3717</v>
      </c>
      <c r="P114" s="105">
        <f t="shared" si="76"/>
        <v>-99000</v>
      </c>
      <c r="Q114" s="14">
        <f t="shared" si="76"/>
        <v>0</v>
      </c>
      <c r="R114" s="14">
        <f t="shared" si="76"/>
        <v>-284962</v>
      </c>
      <c r="S114" s="14">
        <f t="shared" si="76"/>
        <v>0</v>
      </c>
      <c r="T114" s="14">
        <f t="shared" si="76"/>
        <v>55084</v>
      </c>
      <c r="U114" s="14">
        <f t="shared" si="76"/>
        <v>707012</v>
      </c>
      <c r="V114" s="14">
        <f t="shared" si="76"/>
        <v>-32855</v>
      </c>
      <c r="W114" s="14">
        <f t="shared" si="76"/>
        <v>345279</v>
      </c>
      <c r="X114" s="14">
        <f t="shared" si="76"/>
        <v>99000</v>
      </c>
      <c r="Y114" s="14">
        <f t="shared" si="76"/>
        <v>0</v>
      </c>
      <c r="Z114" s="14">
        <f t="shared" si="76"/>
        <v>138498</v>
      </c>
      <c r="AA114" s="14">
        <f t="shared" si="76"/>
        <v>237498</v>
      </c>
      <c r="AB114" s="14">
        <f t="shared" si="76"/>
        <v>582777</v>
      </c>
      <c r="AC114" s="14">
        <f t="shared" si="76"/>
        <v>150166</v>
      </c>
      <c r="AD114" s="14">
        <f t="shared" si="76"/>
        <v>0</v>
      </c>
      <c r="AE114" s="14">
        <f t="shared" si="76"/>
        <v>150166</v>
      </c>
      <c r="AF114" s="14">
        <f t="shared" si="76"/>
        <v>3452</v>
      </c>
      <c r="AG114" s="14">
        <f t="shared" si="76"/>
        <v>0</v>
      </c>
      <c r="AH114" s="550">
        <f t="shared" si="76"/>
        <v>736395</v>
      </c>
      <c r="AI114" s="556">
        <f t="shared" si="76"/>
        <v>-0.03</v>
      </c>
      <c r="AJ114" s="11">
        <f t="shared" si="76"/>
        <v>-0.74</v>
      </c>
      <c r="AK114" s="11">
        <f t="shared" si="76"/>
        <v>0.1</v>
      </c>
      <c r="AL114" s="11">
        <f t="shared" si="76"/>
        <v>0</v>
      </c>
      <c r="AM114" s="11">
        <f t="shared" si="76"/>
        <v>1.6800000000000002</v>
      </c>
      <c r="AN114" s="11">
        <f t="shared" si="76"/>
        <v>-7.0000000000000007E-2</v>
      </c>
      <c r="AO114" s="557">
        <f t="shared" si="76"/>
        <v>0.94000000000000017</v>
      </c>
      <c r="AP114" s="104">
        <f t="shared" si="76"/>
        <v>169737090</v>
      </c>
      <c r="AQ114" s="14">
        <f t="shared" si="76"/>
        <v>124751451</v>
      </c>
      <c r="AR114" s="14">
        <f t="shared" si="76"/>
        <v>502498</v>
      </c>
      <c r="AS114" s="14">
        <f t="shared" si="76"/>
        <v>42289022</v>
      </c>
      <c r="AT114" s="14">
        <f t="shared" si="76"/>
        <v>1247514</v>
      </c>
      <c r="AU114" s="14">
        <f t="shared" si="76"/>
        <v>946605</v>
      </c>
      <c r="AV114" s="557">
        <f t="shared" si="76"/>
        <v>198.3117</v>
      </c>
      <c r="AW114" s="104">
        <f t="shared" si="76"/>
        <v>1812887</v>
      </c>
      <c r="AX114" s="14">
        <f t="shared" si="76"/>
        <v>642642</v>
      </c>
      <c r="AY114" s="14">
        <f t="shared" si="76"/>
        <v>0</v>
      </c>
      <c r="AZ114" s="14">
        <f t="shared" si="76"/>
        <v>217213</v>
      </c>
      <c r="BA114" s="14">
        <f t="shared" si="76"/>
        <v>6427</v>
      </c>
      <c r="BB114" s="14">
        <f t="shared" si="76"/>
        <v>946605</v>
      </c>
      <c r="BC114" s="557">
        <f t="shared" si="76"/>
        <v>1.1599999999999999</v>
      </c>
    </row>
    <row r="115" spans="1:55" customFormat="1" ht="12.75" x14ac:dyDescent="0.2">
      <c r="D115" s="8"/>
      <c r="E115" s="4"/>
      <c r="F115" s="8"/>
      <c r="G115" s="17"/>
      <c r="H115" s="2">
        <v>3114</v>
      </c>
      <c r="I115" s="341">
        <f t="shared" ref="I115:BC115" si="77">SUMIF($F$12:$F$124,"=3114",I$12:I$124)</f>
        <v>15856794</v>
      </c>
      <c r="J115" s="14">
        <f t="shared" si="77"/>
        <v>11763200</v>
      </c>
      <c r="K115" s="14">
        <f t="shared" si="77"/>
        <v>0</v>
      </c>
      <c r="L115" s="14">
        <f t="shared" si="77"/>
        <v>3975962</v>
      </c>
      <c r="M115" s="14">
        <f t="shared" si="77"/>
        <v>117632</v>
      </c>
      <c r="N115" s="14">
        <f t="shared" si="77"/>
        <v>0</v>
      </c>
      <c r="O115" s="557">
        <f t="shared" si="77"/>
        <v>18.3794</v>
      </c>
      <c r="P115" s="105">
        <f t="shared" si="77"/>
        <v>0</v>
      </c>
      <c r="Q115" s="14">
        <f t="shared" si="77"/>
        <v>0</v>
      </c>
      <c r="R115" s="14">
        <f t="shared" si="77"/>
        <v>0</v>
      </c>
      <c r="S115" s="14">
        <f t="shared" si="77"/>
        <v>0</v>
      </c>
      <c r="T115" s="14">
        <f t="shared" si="77"/>
        <v>0</v>
      </c>
      <c r="U115" s="14">
        <f t="shared" si="77"/>
        <v>0</v>
      </c>
      <c r="V115" s="14">
        <f t="shared" si="77"/>
        <v>4881</v>
      </c>
      <c r="W115" s="14">
        <f t="shared" si="77"/>
        <v>4881</v>
      </c>
      <c r="X115" s="14">
        <f t="shared" si="77"/>
        <v>0</v>
      </c>
      <c r="Y115" s="14">
        <f t="shared" si="77"/>
        <v>0</v>
      </c>
      <c r="Z115" s="14">
        <f t="shared" si="77"/>
        <v>0</v>
      </c>
      <c r="AA115" s="14">
        <f t="shared" si="77"/>
        <v>0</v>
      </c>
      <c r="AB115" s="14">
        <f t="shared" si="77"/>
        <v>4881</v>
      </c>
      <c r="AC115" s="14">
        <f t="shared" si="77"/>
        <v>1650</v>
      </c>
      <c r="AD115" s="14">
        <f t="shared" si="77"/>
        <v>0</v>
      </c>
      <c r="AE115" s="14">
        <f t="shared" si="77"/>
        <v>1650</v>
      </c>
      <c r="AF115" s="14">
        <f t="shared" si="77"/>
        <v>49</v>
      </c>
      <c r="AG115" s="14">
        <f t="shared" si="77"/>
        <v>0</v>
      </c>
      <c r="AH115" s="550">
        <f t="shared" si="77"/>
        <v>6580</v>
      </c>
      <c r="AI115" s="556">
        <f t="shared" si="77"/>
        <v>0</v>
      </c>
      <c r="AJ115" s="11">
        <f t="shared" si="77"/>
        <v>0</v>
      </c>
      <c r="AK115" s="11">
        <f t="shared" si="77"/>
        <v>0</v>
      </c>
      <c r="AL115" s="11">
        <f t="shared" si="77"/>
        <v>0</v>
      </c>
      <c r="AM115" s="11">
        <f t="shared" si="77"/>
        <v>0</v>
      </c>
      <c r="AN115" s="11">
        <f t="shared" si="77"/>
        <v>0</v>
      </c>
      <c r="AO115" s="557">
        <f t="shared" si="77"/>
        <v>0</v>
      </c>
      <c r="AP115" s="104">
        <f t="shared" si="77"/>
        <v>15863374</v>
      </c>
      <c r="AQ115" s="14">
        <f t="shared" si="77"/>
        <v>11768081</v>
      </c>
      <c r="AR115" s="14">
        <f t="shared" si="77"/>
        <v>0</v>
      </c>
      <c r="AS115" s="14">
        <f t="shared" si="77"/>
        <v>3977612</v>
      </c>
      <c r="AT115" s="14">
        <f t="shared" si="77"/>
        <v>117681</v>
      </c>
      <c r="AU115" s="14">
        <f t="shared" si="77"/>
        <v>0</v>
      </c>
      <c r="AV115" s="557">
        <f t="shared" si="77"/>
        <v>18.3794</v>
      </c>
      <c r="AW115" s="104">
        <f t="shared" si="77"/>
        <v>0</v>
      </c>
      <c r="AX115" s="14">
        <f t="shared" si="77"/>
        <v>0</v>
      </c>
      <c r="AY115" s="14">
        <f t="shared" si="77"/>
        <v>0</v>
      </c>
      <c r="AZ115" s="14">
        <f t="shared" si="77"/>
        <v>0</v>
      </c>
      <c r="BA115" s="14">
        <f t="shared" si="77"/>
        <v>0</v>
      </c>
      <c r="BB115" s="14">
        <f t="shared" si="77"/>
        <v>0</v>
      </c>
      <c r="BC115" s="557">
        <f t="shared" si="77"/>
        <v>0</v>
      </c>
    </row>
    <row r="116" spans="1:55" customFormat="1" ht="12.75" x14ac:dyDescent="0.2">
      <c r="D116" s="8"/>
      <c r="E116" s="4"/>
      <c r="F116" s="8"/>
      <c r="G116" s="17"/>
      <c r="H116" s="2">
        <v>3117</v>
      </c>
      <c r="I116" s="341">
        <f t="shared" ref="I116:BC116" si="78">SUMIF($F$12:$F$124,"=3117",I$12:I$124)</f>
        <v>37482530</v>
      </c>
      <c r="J116" s="14">
        <f t="shared" si="78"/>
        <v>27674590</v>
      </c>
      <c r="K116" s="14">
        <f t="shared" si="78"/>
        <v>132425</v>
      </c>
      <c r="L116" s="14">
        <f t="shared" si="78"/>
        <v>9398770</v>
      </c>
      <c r="M116" s="14">
        <f t="shared" si="78"/>
        <v>276745</v>
      </c>
      <c r="N116" s="14">
        <f t="shared" si="78"/>
        <v>0</v>
      </c>
      <c r="O116" s="557">
        <f t="shared" si="78"/>
        <v>48.334599999999995</v>
      </c>
      <c r="P116" s="105">
        <f t="shared" si="78"/>
        <v>53625</v>
      </c>
      <c r="Q116" s="14">
        <f t="shared" si="78"/>
        <v>0</v>
      </c>
      <c r="R116" s="14">
        <f t="shared" si="78"/>
        <v>-1360</v>
      </c>
      <c r="S116" s="14">
        <f t="shared" si="78"/>
        <v>0</v>
      </c>
      <c r="T116" s="14">
        <f t="shared" si="78"/>
        <v>0</v>
      </c>
      <c r="U116" s="14">
        <f t="shared" si="78"/>
        <v>157114</v>
      </c>
      <c r="V116" s="14">
        <f t="shared" si="78"/>
        <v>0</v>
      </c>
      <c r="W116" s="14">
        <f t="shared" si="78"/>
        <v>209379</v>
      </c>
      <c r="X116" s="14">
        <f t="shared" si="78"/>
        <v>-53625</v>
      </c>
      <c r="Y116" s="14">
        <f t="shared" si="78"/>
        <v>0</v>
      </c>
      <c r="Z116" s="14">
        <f t="shared" si="78"/>
        <v>0</v>
      </c>
      <c r="AA116" s="14">
        <f t="shared" si="78"/>
        <v>-53625</v>
      </c>
      <c r="AB116" s="14">
        <f t="shared" si="78"/>
        <v>155754</v>
      </c>
      <c r="AC116" s="14">
        <f t="shared" si="78"/>
        <v>52644</v>
      </c>
      <c r="AD116" s="14">
        <f t="shared" si="78"/>
        <v>0</v>
      </c>
      <c r="AE116" s="14">
        <f t="shared" si="78"/>
        <v>52644</v>
      </c>
      <c r="AF116" s="14">
        <f t="shared" si="78"/>
        <v>2094</v>
      </c>
      <c r="AG116" s="14">
        <f t="shared" si="78"/>
        <v>0</v>
      </c>
      <c r="AH116" s="550">
        <f t="shared" si="78"/>
        <v>210492</v>
      </c>
      <c r="AI116" s="556">
        <f t="shared" si="78"/>
        <v>0.04</v>
      </c>
      <c r="AJ116" s="11">
        <f t="shared" si="78"/>
        <v>0.18000000000000005</v>
      </c>
      <c r="AK116" s="11">
        <f t="shared" si="78"/>
        <v>0</v>
      </c>
      <c r="AL116" s="11">
        <f t="shared" si="78"/>
        <v>0</v>
      </c>
      <c r="AM116" s="11">
        <f t="shared" si="78"/>
        <v>0.38</v>
      </c>
      <c r="AN116" s="11">
        <f t="shared" si="78"/>
        <v>0</v>
      </c>
      <c r="AO116" s="557">
        <f t="shared" si="78"/>
        <v>0.6000000000000002</v>
      </c>
      <c r="AP116" s="104">
        <f t="shared" si="78"/>
        <v>37693022</v>
      </c>
      <c r="AQ116" s="14">
        <f t="shared" si="78"/>
        <v>27883969</v>
      </c>
      <c r="AR116" s="14">
        <f t="shared" si="78"/>
        <v>78800</v>
      </c>
      <c r="AS116" s="14">
        <f t="shared" si="78"/>
        <v>9451414</v>
      </c>
      <c r="AT116" s="14">
        <f t="shared" si="78"/>
        <v>278839</v>
      </c>
      <c r="AU116" s="14">
        <f t="shared" si="78"/>
        <v>0</v>
      </c>
      <c r="AV116" s="557">
        <f t="shared" si="78"/>
        <v>48.934599999999989</v>
      </c>
      <c r="AW116" s="104">
        <f t="shared" si="78"/>
        <v>0</v>
      </c>
      <c r="AX116" s="14">
        <f t="shared" si="78"/>
        <v>0</v>
      </c>
      <c r="AY116" s="14">
        <f t="shared" si="78"/>
        <v>0</v>
      </c>
      <c r="AZ116" s="14">
        <f t="shared" si="78"/>
        <v>0</v>
      </c>
      <c r="BA116" s="14">
        <f t="shared" si="78"/>
        <v>0</v>
      </c>
      <c r="BB116" s="14">
        <f t="shared" si="78"/>
        <v>0</v>
      </c>
      <c r="BC116" s="557">
        <f t="shared" si="78"/>
        <v>0</v>
      </c>
    </row>
    <row r="117" spans="1:55" x14ac:dyDescent="0.25">
      <c r="A117"/>
      <c r="B117"/>
      <c r="C117"/>
      <c r="D117" s="8"/>
      <c r="E117" s="4"/>
      <c r="G117" s="17"/>
      <c r="H117" s="2">
        <v>3122</v>
      </c>
      <c r="I117" s="341">
        <f t="shared" ref="I117:BC117" si="79">SUMIF($F$12:$F$124,"=3122",I$12:I$124)</f>
        <v>0</v>
      </c>
      <c r="J117" s="14">
        <f t="shared" si="79"/>
        <v>0</v>
      </c>
      <c r="K117" s="14">
        <f t="shared" si="79"/>
        <v>0</v>
      </c>
      <c r="L117" s="14">
        <f t="shared" si="79"/>
        <v>0</v>
      </c>
      <c r="M117" s="14">
        <f t="shared" si="79"/>
        <v>0</v>
      </c>
      <c r="N117" s="14">
        <f t="shared" si="79"/>
        <v>0</v>
      </c>
      <c r="O117" s="557">
        <f t="shared" si="79"/>
        <v>0</v>
      </c>
      <c r="P117" s="105">
        <f t="shared" si="79"/>
        <v>0</v>
      </c>
      <c r="Q117" s="14">
        <f t="shared" si="79"/>
        <v>0</v>
      </c>
      <c r="R117" s="14">
        <f t="shared" si="79"/>
        <v>0</v>
      </c>
      <c r="S117" s="14">
        <f t="shared" si="79"/>
        <v>0</v>
      </c>
      <c r="T117" s="14">
        <f t="shared" si="79"/>
        <v>0</v>
      </c>
      <c r="U117" s="14">
        <f t="shared" si="79"/>
        <v>0</v>
      </c>
      <c r="V117" s="14">
        <f t="shared" si="79"/>
        <v>0</v>
      </c>
      <c r="W117" s="14">
        <f t="shared" si="79"/>
        <v>0</v>
      </c>
      <c r="X117" s="14">
        <f t="shared" si="79"/>
        <v>0</v>
      </c>
      <c r="Y117" s="14">
        <f t="shared" si="79"/>
        <v>0</v>
      </c>
      <c r="Z117" s="14">
        <f t="shared" si="79"/>
        <v>0</v>
      </c>
      <c r="AA117" s="14">
        <f t="shared" si="79"/>
        <v>0</v>
      </c>
      <c r="AB117" s="14">
        <f t="shared" si="79"/>
        <v>0</v>
      </c>
      <c r="AC117" s="14">
        <f t="shared" si="79"/>
        <v>0</v>
      </c>
      <c r="AD117" s="14">
        <f t="shared" si="79"/>
        <v>0</v>
      </c>
      <c r="AE117" s="14">
        <f t="shared" si="79"/>
        <v>0</v>
      </c>
      <c r="AF117" s="14">
        <f t="shared" si="79"/>
        <v>0</v>
      </c>
      <c r="AG117" s="14">
        <f t="shared" si="79"/>
        <v>0</v>
      </c>
      <c r="AH117" s="550">
        <f t="shared" si="79"/>
        <v>0</v>
      </c>
      <c r="AI117" s="556">
        <f t="shared" si="79"/>
        <v>0</v>
      </c>
      <c r="AJ117" s="11">
        <f t="shared" si="79"/>
        <v>0</v>
      </c>
      <c r="AK117" s="11">
        <f t="shared" si="79"/>
        <v>0</v>
      </c>
      <c r="AL117" s="11">
        <f t="shared" si="79"/>
        <v>0</v>
      </c>
      <c r="AM117" s="11">
        <f t="shared" si="79"/>
        <v>0</v>
      </c>
      <c r="AN117" s="11">
        <f t="shared" si="79"/>
        <v>0</v>
      </c>
      <c r="AO117" s="557">
        <f t="shared" si="79"/>
        <v>0</v>
      </c>
      <c r="AP117" s="104">
        <f t="shared" si="79"/>
        <v>0</v>
      </c>
      <c r="AQ117" s="14">
        <f t="shared" si="79"/>
        <v>0</v>
      </c>
      <c r="AR117" s="14">
        <f t="shared" si="79"/>
        <v>0</v>
      </c>
      <c r="AS117" s="14">
        <f t="shared" si="79"/>
        <v>0</v>
      </c>
      <c r="AT117" s="14">
        <f t="shared" si="79"/>
        <v>0</v>
      </c>
      <c r="AU117" s="14">
        <f t="shared" si="79"/>
        <v>0</v>
      </c>
      <c r="AV117" s="557">
        <f t="shared" si="79"/>
        <v>0</v>
      </c>
      <c r="AW117" s="104">
        <f t="shared" si="79"/>
        <v>0</v>
      </c>
      <c r="AX117" s="14">
        <f t="shared" si="79"/>
        <v>0</v>
      </c>
      <c r="AY117" s="14">
        <f t="shared" si="79"/>
        <v>0</v>
      </c>
      <c r="AZ117" s="14">
        <f t="shared" si="79"/>
        <v>0</v>
      </c>
      <c r="BA117" s="14">
        <f t="shared" si="79"/>
        <v>0</v>
      </c>
      <c r="BB117" s="14">
        <f t="shared" si="79"/>
        <v>0</v>
      </c>
      <c r="BC117" s="557">
        <f t="shared" si="79"/>
        <v>0</v>
      </c>
    </row>
    <row r="118" spans="1:55" s="38" customFormat="1" x14ac:dyDescent="0.25">
      <c r="A118"/>
      <c r="B118"/>
      <c r="C118" s="7"/>
      <c r="D118" s="8"/>
      <c r="E118" s="4"/>
      <c r="F118" s="8"/>
      <c r="G118" s="17"/>
      <c r="H118" s="2">
        <v>3124</v>
      </c>
      <c r="I118" s="341">
        <f t="shared" ref="I118:BC118" si="80">SUMIF($F$12:$F$124,"=3124",I$12:I$124)</f>
        <v>0</v>
      </c>
      <c r="J118" s="14">
        <f t="shared" si="80"/>
        <v>0</v>
      </c>
      <c r="K118" s="14">
        <f t="shared" si="80"/>
        <v>0</v>
      </c>
      <c r="L118" s="14">
        <f t="shared" si="80"/>
        <v>0</v>
      </c>
      <c r="M118" s="14">
        <f t="shared" si="80"/>
        <v>0</v>
      </c>
      <c r="N118" s="14">
        <f t="shared" si="80"/>
        <v>0</v>
      </c>
      <c r="O118" s="557">
        <f t="shared" si="80"/>
        <v>0</v>
      </c>
      <c r="P118" s="105">
        <f t="shared" si="80"/>
        <v>0</v>
      </c>
      <c r="Q118" s="14">
        <f t="shared" si="80"/>
        <v>0</v>
      </c>
      <c r="R118" s="14">
        <f t="shared" si="80"/>
        <v>0</v>
      </c>
      <c r="S118" s="14">
        <f t="shared" si="80"/>
        <v>0</v>
      </c>
      <c r="T118" s="14">
        <f t="shared" si="80"/>
        <v>0</v>
      </c>
      <c r="U118" s="14">
        <f t="shared" si="80"/>
        <v>0</v>
      </c>
      <c r="V118" s="14">
        <f t="shared" si="80"/>
        <v>0</v>
      </c>
      <c r="W118" s="14">
        <f t="shared" si="80"/>
        <v>0</v>
      </c>
      <c r="X118" s="14">
        <f t="shared" si="80"/>
        <v>0</v>
      </c>
      <c r="Y118" s="14">
        <f t="shared" si="80"/>
        <v>0</v>
      </c>
      <c r="Z118" s="14">
        <f t="shared" si="80"/>
        <v>0</v>
      </c>
      <c r="AA118" s="14">
        <f t="shared" si="80"/>
        <v>0</v>
      </c>
      <c r="AB118" s="14">
        <f t="shared" si="80"/>
        <v>0</v>
      </c>
      <c r="AC118" s="14">
        <f t="shared" si="80"/>
        <v>0</v>
      </c>
      <c r="AD118" s="14">
        <f t="shared" si="80"/>
        <v>0</v>
      </c>
      <c r="AE118" s="14">
        <f t="shared" si="80"/>
        <v>0</v>
      </c>
      <c r="AF118" s="14">
        <f t="shared" si="80"/>
        <v>0</v>
      </c>
      <c r="AG118" s="14">
        <f t="shared" si="80"/>
        <v>0</v>
      </c>
      <c r="AH118" s="550">
        <f t="shared" si="80"/>
        <v>0</v>
      </c>
      <c r="AI118" s="556">
        <f t="shared" si="80"/>
        <v>0</v>
      </c>
      <c r="AJ118" s="11">
        <f t="shared" si="80"/>
        <v>0</v>
      </c>
      <c r="AK118" s="11">
        <f t="shared" si="80"/>
        <v>0</v>
      </c>
      <c r="AL118" s="11">
        <f t="shared" si="80"/>
        <v>0</v>
      </c>
      <c r="AM118" s="11">
        <f t="shared" si="80"/>
        <v>0</v>
      </c>
      <c r="AN118" s="11">
        <f t="shared" si="80"/>
        <v>0</v>
      </c>
      <c r="AO118" s="557">
        <f t="shared" si="80"/>
        <v>0</v>
      </c>
      <c r="AP118" s="104">
        <f t="shared" si="80"/>
        <v>0</v>
      </c>
      <c r="AQ118" s="14">
        <f t="shared" si="80"/>
        <v>0</v>
      </c>
      <c r="AR118" s="14">
        <f t="shared" si="80"/>
        <v>0</v>
      </c>
      <c r="AS118" s="14">
        <f t="shared" si="80"/>
        <v>0</v>
      </c>
      <c r="AT118" s="14">
        <f t="shared" si="80"/>
        <v>0</v>
      </c>
      <c r="AU118" s="14">
        <f t="shared" si="80"/>
        <v>0</v>
      </c>
      <c r="AV118" s="557">
        <f t="shared" si="80"/>
        <v>0</v>
      </c>
      <c r="AW118" s="104">
        <f t="shared" si="80"/>
        <v>0</v>
      </c>
      <c r="AX118" s="14">
        <f t="shared" si="80"/>
        <v>0</v>
      </c>
      <c r="AY118" s="14">
        <f t="shared" si="80"/>
        <v>0</v>
      </c>
      <c r="AZ118" s="14">
        <f t="shared" si="80"/>
        <v>0</v>
      </c>
      <c r="BA118" s="14">
        <f t="shared" si="80"/>
        <v>0</v>
      </c>
      <c r="BB118" s="14">
        <f t="shared" si="80"/>
        <v>0</v>
      </c>
      <c r="BC118" s="557">
        <f t="shared" si="80"/>
        <v>0</v>
      </c>
    </row>
    <row r="119" spans="1:55" x14ac:dyDescent="0.25">
      <c r="A119"/>
      <c r="B119"/>
      <c r="C119"/>
      <c r="D119" s="8"/>
      <c r="E119" s="4"/>
      <c r="F119" s="4"/>
      <c r="G119" s="17"/>
      <c r="H119" s="2">
        <v>3141</v>
      </c>
      <c r="I119" s="341">
        <f t="shared" ref="I119:BC119" si="81">SUMIF($F$12:$F$124,"=3141",I$12:I$124)</f>
        <v>0</v>
      </c>
      <c r="J119" s="14">
        <f t="shared" si="81"/>
        <v>0</v>
      </c>
      <c r="K119" s="14">
        <f t="shared" si="81"/>
        <v>0</v>
      </c>
      <c r="L119" s="14">
        <f t="shared" si="81"/>
        <v>0</v>
      </c>
      <c r="M119" s="14">
        <f t="shared" si="81"/>
        <v>0</v>
      </c>
      <c r="N119" s="14">
        <f t="shared" si="81"/>
        <v>0</v>
      </c>
      <c r="O119" s="557">
        <f t="shared" si="81"/>
        <v>0</v>
      </c>
      <c r="P119" s="105">
        <f t="shared" si="81"/>
        <v>0</v>
      </c>
      <c r="Q119" s="14">
        <f t="shared" si="81"/>
        <v>0</v>
      </c>
      <c r="R119" s="14">
        <f t="shared" si="81"/>
        <v>0</v>
      </c>
      <c r="S119" s="14">
        <f t="shared" si="81"/>
        <v>0</v>
      </c>
      <c r="T119" s="14">
        <f t="shared" si="81"/>
        <v>0</v>
      </c>
      <c r="U119" s="14">
        <f t="shared" si="81"/>
        <v>0</v>
      </c>
      <c r="V119" s="14">
        <f t="shared" si="81"/>
        <v>0</v>
      </c>
      <c r="W119" s="14">
        <f t="shared" si="81"/>
        <v>0</v>
      </c>
      <c r="X119" s="14">
        <f t="shared" si="81"/>
        <v>0</v>
      </c>
      <c r="Y119" s="14">
        <f t="shared" si="81"/>
        <v>0</v>
      </c>
      <c r="Z119" s="14">
        <f t="shared" si="81"/>
        <v>0</v>
      </c>
      <c r="AA119" s="14">
        <f t="shared" si="81"/>
        <v>0</v>
      </c>
      <c r="AB119" s="14">
        <f t="shared" si="81"/>
        <v>0</v>
      </c>
      <c r="AC119" s="14">
        <f t="shared" si="81"/>
        <v>0</v>
      </c>
      <c r="AD119" s="14">
        <f t="shared" si="81"/>
        <v>0</v>
      </c>
      <c r="AE119" s="14">
        <f t="shared" si="81"/>
        <v>0</v>
      </c>
      <c r="AF119" s="14">
        <f t="shared" si="81"/>
        <v>0</v>
      </c>
      <c r="AG119" s="14">
        <f t="shared" si="81"/>
        <v>0</v>
      </c>
      <c r="AH119" s="550">
        <f t="shared" si="81"/>
        <v>0</v>
      </c>
      <c r="AI119" s="556">
        <f t="shared" si="81"/>
        <v>0</v>
      </c>
      <c r="AJ119" s="11">
        <f t="shared" si="81"/>
        <v>0</v>
      </c>
      <c r="AK119" s="11">
        <f t="shared" si="81"/>
        <v>0</v>
      </c>
      <c r="AL119" s="11">
        <f t="shared" si="81"/>
        <v>0</v>
      </c>
      <c r="AM119" s="11">
        <f t="shared" si="81"/>
        <v>0</v>
      </c>
      <c r="AN119" s="11">
        <f t="shared" si="81"/>
        <v>0</v>
      </c>
      <c r="AO119" s="557">
        <f t="shared" si="81"/>
        <v>0</v>
      </c>
      <c r="AP119" s="104">
        <f t="shared" si="81"/>
        <v>0</v>
      </c>
      <c r="AQ119" s="14">
        <f t="shared" si="81"/>
        <v>0</v>
      </c>
      <c r="AR119" s="14">
        <f t="shared" si="81"/>
        <v>0</v>
      </c>
      <c r="AS119" s="14">
        <f t="shared" si="81"/>
        <v>0</v>
      </c>
      <c r="AT119" s="14">
        <f t="shared" si="81"/>
        <v>0</v>
      </c>
      <c r="AU119" s="14">
        <f t="shared" si="81"/>
        <v>0</v>
      </c>
      <c r="AV119" s="557">
        <f t="shared" si="81"/>
        <v>0</v>
      </c>
      <c r="AW119" s="104">
        <f t="shared" si="81"/>
        <v>0</v>
      </c>
      <c r="AX119" s="14">
        <f t="shared" si="81"/>
        <v>0</v>
      </c>
      <c r="AY119" s="14">
        <f t="shared" si="81"/>
        <v>0</v>
      </c>
      <c r="AZ119" s="14">
        <f t="shared" si="81"/>
        <v>0</v>
      </c>
      <c r="BA119" s="14">
        <f t="shared" si="81"/>
        <v>0</v>
      </c>
      <c r="BB119" s="14">
        <f t="shared" si="81"/>
        <v>0</v>
      </c>
      <c r="BC119" s="557">
        <f t="shared" si="81"/>
        <v>0</v>
      </c>
    </row>
    <row r="120" spans="1:55" x14ac:dyDescent="0.25">
      <c r="A120"/>
      <c r="B120"/>
      <c r="C120" s="7"/>
      <c r="D120" s="8"/>
      <c r="E120" s="4"/>
      <c r="F120" s="8"/>
      <c r="G120" s="17"/>
      <c r="H120" s="2">
        <v>3143</v>
      </c>
      <c r="I120" s="341">
        <f t="shared" ref="I120:BC120" si="82">SUMIF($F$12:$F$124,"=3143",I$12:I$124)</f>
        <v>17964378</v>
      </c>
      <c r="J120" s="14">
        <f t="shared" si="82"/>
        <v>13212544</v>
      </c>
      <c r="K120" s="14">
        <f t="shared" si="82"/>
        <v>115000</v>
      </c>
      <c r="L120" s="14">
        <f t="shared" si="82"/>
        <v>4504709</v>
      </c>
      <c r="M120" s="14">
        <f t="shared" si="82"/>
        <v>132125</v>
      </c>
      <c r="N120" s="14">
        <f t="shared" si="82"/>
        <v>0</v>
      </c>
      <c r="O120" s="557">
        <f t="shared" si="82"/>
        <v>25.714300000000005</v>
      </c>
      <c r="P120" s="105">
        <f t="shared" si="82"/>
        <v>-5200</v>
      </c>
      <c r="Q120" s="14">
        <f t="shared" si="82"/>
        <v>0</v>
      </c>
      <c r="R120" s="14">
        <f t="shared" si="82"/>
        <v>0</v>
      </c>
      <c r="S120" s="14">
        <f t="shared" si="82"/>
        <v>0</v>
      </c>
      <c r="T120" s="14">
        <f t="shared" si="82"/>
        <v>0</v>
      </c>
      <c r="U120" s="14">
        <f t="shared" si="82"/>
        <v>0</v>
      </c>
      <c r="V120" s="14">
        <f t="shared" si="82"/>
        <v>0</v>
      </c>
      <c r="W120" s="14">
        <f t="shared" si="82"/>
        <v>-5200</v>
      </c>
      <c r="X120" s="14">
        <f t="shared" si="82"/>
        <v>5200</v>
      </c>
      <c r="Y120" s="14">
        <f t="shared" si="82"/>
        <v>0</v>
      </c>
      <c r="Z120" s="14">
        <f t="shared" si="82"/>
        <v>0</v>
      </c>
      <c r="AA120" s="14">
        <f t="shared" si="82"/>
        <v>5200</v>
      </c>
      <c r="AB120" s="14">
        <f t="shared" si="82"/>
        <v>0</v>
      </c>
      <c r="AC120" s="14">
        <f t="shared" si="82"/>
        <v>0</v>
      </c>
      <c r="AD120" s="14">
        <f t="shared" si="82"/>
        <v>0</v>
      </c>
      <c r="AE120" s="14">
        <f t="shared" si="82"/>
        <v>0</v>
      </c>
      <c r="AF120" s="14">
        <f t="shared" si="82"/>
        <v>-52</v>
      </c>
      <c r="AG120" s="14">
        <f t="shared" si="82"/>
        <v>0</v>
      </c>
      <c r="AH120" s="550">
        <f t="shared" si="82"/>
        <v>-52</v>
      </c>
      <c r="AI120" s="556">
        <f t="shared" si="82"/>
        <v>0</v>
      </c>
      <c r="AJ120" s="11">
        <f t="shared" si="82"/>
        <v>0</v>
      </c>
      <c r="AK120" s="11">
        <f t="shared" si="82"/>
        <v>0</v>
      </c>
      <c r="AL120" s="11">
        <f t="shared" si="82"/>
        <v>0</v>
      </c>
      <c r="AM120" s="11">
        <f t="shared" si="82"/>
        <v>0</v>
      </c>
      <c r="AN120" s="11">
        <f t="shared" si="82"/>
        <v>0</v>
      </c>
      <c r="AO120" s="557">
        <f t="shared" si="82"/>
        <v>0</v>
      </c>
      <c r="AP120" s="104">
        <f t="shared" si="82"/>
        <v>17964326</v>
      </c>
      <c r="AQ120" s="14">
        <f t="shared" si="82"/>
        <v>13207344</v>
      </c>
      <c r="AR120" s="14">
        <f t="shared" si="82"/>
        <v>120200</v>
      </c>
      <c r="AS120" s="14">
        <f t="shared" si="82"/>
        <v>4504709</v>
      </c>
      <c r="AT120" s="14">
        <f t="shared" si="82"/>
        <v>132073</v>
      </c>
      <c r="AU120" s="14">
        <f t="shared" si="82"/>
        <v>0</v>
      </c>
      <c r="AV120" s="557">
        <f t="shared" si="82"/>
        <v>25.714300000000005</v>
      </c>
      <c r="AW120" s="104">
        <f t="shared" si="82"/>
        <v>0</v>
      </c>
      <c r="AX120" s="14">
        <f t="shared" si="82"/>
        <v>0</v>
      </c>
      <c r="AY120" s="14">
        <f t="shared" si="82"/>
        <v>0</v>
      </c>
      <c r="AZ120" s="14">
        <f t="shared" si="82"/>
        <v>0</v>
      </c>
      <c r="BA120" s="14">
        <f t="shared" si="82"/>
        <v>0</v>
      </c>
      <c r="BB120" s="14">
        <f t="shared" si="82"/>
        <v>0</v>
      </c>
      <c r="BC120" s="557">
        <f t="shared" si="82"/>
        <v>0</v>
      </c>
    </row>
    <row r="121" spans="1:55" x14ac:dyDescent="0.25">
      <c r="A121"/>
      <c r="B121"/>
      <c r="C121"/>
      <c r="D121" s="8"/>
      <c r="E121" s="4"/>
      <c r="F121" s="8"/>
      <c r="G121" s="17"/>
      <c r="H121" s="2">
        <v>3231</v>
      </c>
      <c r="I121" s="341">
        <f t="shared" ref="I121:BC121" si="83">SUMIF($F$12:$F$124,"=3231",I$12:I$124)</f>
        <v>15537180</v>
      </c>
      <c r="J121" s="14">
        <f t="shared" si="83"/>
        <v>11421877</v>
      </c>
      <c r="K121" s="14">
        <f t="shared" si="83"/>
        <v>105000</v>
      </c>
      <c r="L121" s="14">
        <f t="shared" si="83"/>
        <v>3896085</v>
      </c>
      <c r="M121" s="14">
        <f t="shared" si="83"/>
        <v>114218</v>
      </c>
      <c r="N121" s="14">
        <f t="shared" si="83"/>
        <v>0</v>
      </c>
      <c r="O121" s="557">
        <f t="shared" si="83"/>
        <v>17.162399999999998</v>
      </c>
      <c r="P121" s="105">
        <f t="shared" si="83"/>
        <v>-19000</v>
      </c>
      <c r="Q121" s="14">
        <f t="shared" si="83"/>
        <v>0</v>
      </c>
      <c r="R121" s="14">
        <f t="shared" si="83"/>
        <v>0</v>
      </c>
      <c r="S121" s="14">
        <f t="shared" si="83"/>
        <v>0</v>
      </c>
      <c r="T121" s="14">
        <f t="shared" si="83"/>
        <v>0</v>
      </c>
      <c r="U121" s="14">
        <f t="shared" si="83"/>
        <v>0</v>
      </c>
      <c r="V121" s="14">
        <f t="shared" si="83"/>
        <v>0</v>
      </c>
      <c r="W121" s="14">
        <f t="shared" si="83"/>
        <v>-19000</v>
      </c>
      <c r="X121" s="14">
        <f t="shared" si="83"/>
        <v>19000</v>
      </c>
      <c r="Y121" s="14">
        <f t="shared" si="83"/>
        <v>0</v>
      </c>
      <c r="Z121" s="14">
        <f t="shared" si="83"/>
        <v>0</v>
      </c>
      <c r="AA121" s="14">
        <f t="shared" si="83"/>
        <v>19000</v>
      </c>
      <c r="AB121" s="14">
        <f t="shared" si="83"/>
        <v>0</v>
      </c>
      <c r="AC121" s="14">
        <f t="shared" si="83"/>
        <v>0</v>
      </c>
      <c r="AD121" s="14">
        <f t="shared" si="83"/>
        <v>0</v>
      </c>
      <c r="AE121" s="14">
        <f t="shared" si="83"/>
        <v>0</v>
      </c>
      <c r="AF121" s="14">
        <f t="shared" si="83"/>
        <v>-190</v>
      </c>
      <c r="AG121" s="14">
        <f t="shared" si="83"/>
        <v>0</v>
      </c>
      <c r="AH121" s="550">
        <f t="shared" si="83"/>
        <v>-190</v>
      </c>
      <c r="AI121" s="556">
        <f t="shared" si="83"/>
        <v>-0.03</v>
      </c>
      <c r="AJ121" s="11">
        <f t="shared" si="83"/>
        <v>0</v>
      </c>
      <c r="AK121" s="11">
        <f t="shared" si="83"/>
        <v>0</v>
      </c>
      <c r="AL121" s="11">
        <f t="shared" si="83"/>
        <v>0</v>
      </c>
      <c r="AM121" s="11">
        <f t="shared" si="83"/>
        <v>0</v>
      </c>
      <c r="AN121" s="11">
        <f t="shared" si="83"/>
        <v>0</v>
      </c>
      <c r="AO121" s="557">
        <f t="shared" si="83"/>
        <v>-0.03</v>
      </c>
      <c r="AP121" s="104">
        <f t="shared" si="83"/>
        <v>15536990</v>
      </c>
      <c r="AQ121" s="14">
        <f t="shared" si="83"/>
        <v>11402877</v>
      </c>
      <c r="AR121" s="14">
        <f t="shared" si="83"/>
        <v>124000</v>
      </c>
      <c r="AS121" s="14">
        <f t="shared" si="83"/>
        <v>3896085</v>
      </c>
      <c r="AT121" s="14">
        <f t="shared" si="83"/>
        <v>114028</v>
      </c>
      <c r="AU121" s="14">
        <f t="shared" si="83"/>
        <v>0</v>
      </c>
      <c r="AV121" s="557">
        <f t="shared" si="83"/>
        <v>17.132400000000001</v>
      </c>
      <c r="AW121" s="104">
        <f t="shared" si="83"/>
        <v>0</v>
      </c>
      <c r="AX121" s="14">
        <f t="shared" si="83"/>
        <v>0</v>
      </c>
      <c r="AY121" s="14">
        <f t="shared" si="83"/>
        <v>0</v>
      </c>
      <c r="AZ121" s="14">
        <f t="shared" si="83"/>
        <v>0</v>
      </c>
      <c r="BA121" s="14">
        <f t="shared" si="83"/>
        <v>0</v>
      </c>
      <c r="BB121" s="14">
        <f t="shared" si="83"/>
        <v>0</v>
      </c>
      <c r="BC121" s="557">
        <f t="shared" si="83"/>
        <v>0</v>
      </c>
    </row>
    <row r="122" spans="1:55" ht="15.75" thickBot="1" x14ac:dyDescent="0.3">
      <c r="A122"/>
      <c r="B122"/>
      <c r="C122"/>
      <c r="D122" s="8"/>
      <c r="E122" s="4"/>
      <c r="F122" s="8"/>
      <c r="G122" s="17"/>
      <c r="H122" s="88">
        <v>3233</v>
      </c>
      <c r="I122" s="635">
        <f t="shared" ref="I122:BC122" si="84">SUMIF($F$12:$F$124,"=3233",I$12:I$124)</f>
        <v>2986519</v>
      </c>
      <c r="J122" s="108">
        <f t="shared" si="84"/>
        <v>1818486</v>
      </c>
      <c r="K122" s="108">
        <f t="shared" si="84"/>
        <v>400000</v>
      </c>
      <c r="L122" s="108">
        <f t="shared" si="84"/>
        <v>749848</v>
      </c>
      <c r="M122" s="108">
        <f t="shared" si="84"/>
        <v>18185</v>
      </c>
      <c r="N122" s="108">
        <f t="shared" si="84"/>
        <v>0</v>
      </c>
      <c r="O122" s="559">
        <f t="shared" si="84"/>
        <v>3.0599999999999996</v>
      </c>
      <c r="P122" s="110">
        <f t="shared" si="84"/>
        <v>0</v>
      </c>
      <c r="Q122" s="108">
        <f t="shared" si="84"/>
        <v>0</v>
      </c>
      <c r="R122" s="108">
        <f t="shared" si="84"/>
        <v>0</v>
      </c>
      <c r="S122" s="108">
        <f t="shared" si="84"/>
        <v>0</v>
      </c>
      <c r="T122" s="108">
        <f t="shared" si="84"/>
        <v>0</v>
      </c>
      <c r="U122" s="108">
        <f t="shared" si="84"/>
        <v>0</v>
      </c>
      <c r="V122" s="108">
        <f t="shared" si="84"/>
        <v>0</v>
      </c>
      <c r="W122" s="108">
        <f t="shared" si="84"/>
        <v>0</v>
      </c>
      <c r="X122" s="108">
        <f t="shared" si="84"/>
        <v>0</v>
      </c>
      <c r="Y122" s="108">
        <f t="shared" si="84"/>
        <v>0</v>
      </c>
      <c r="Z122" s="108">
        <f t="shared" si="84"/>
        <v>0</v>
      </c>
      <c r="AA122" s="108">
        <f t="shared" si="84"/>
        <v>0</v>
      </c>
      <c r="AB122" s="108">
        <f t="shared" si="84"/>
        <v>0</v>
      </c>
      <c r="AC122" s="108">
        <f t="shared" si="84"/>
        <v>0</v>
      </c>
      <c r="AD122" s="108">
        <f t="shared" si="84"/>
        <v>0</v>
      </c>
      <c r="AE122" s="108">
        <f t="shared" si="84"/>
        <v>0</v>
      </c>
      <c r="AF122" s="108">
        <f t="shared" si="84"/>
        <v>0</v>
      </c>
      <c r="AG122" s="108">
        <f t="shared" si="84"/>
        <v>0</v>
      </c>
      <c r="AH122" s="551">
        <f t="shared" si="84"/>
        <v>0</v>
      </c>
      <c r="AI122" s="558">
        <f t="shared" si="84"/>
        <v>0</v>
      </c>
      <c r="AJ122" s="109">
        <f t="shared" si="84"/>
        <v>0</v>
      </c>
      <c r="AK122" s="109">
        <f t="shared" si="84"/>
        <v>0</v>
      </c>
      <c r="AL122" s="109">
        <f t="shared" si="84"/>
        <v>0</v>
      </c>
      <c r="AM122" s="109">
        <f t="shared" si="84"/>
        <v>0</v>
      </c>
      <c r="AN122" s="109">
        <f t="shared" si="84"/>
        <v>0</v>
      </c>
      <c r="AO122" s="559">
        <f t="shared" si="84"/>
        <v>0</v>
      </c>
      <c r="AP122" s="107">
        <f t="shared" si="84"/>
        <v>2986519</v>
      </c>
      <c r="AQ122" s="108">
        <f t="shared" si="84"/>
        <v>1818486</v>
      </c>
      <c r="AR122" s="108">
        <f t="shared" si="84"/>
        <v>400000</v>
      </c>
      <c r="AS122" s="108">
        <f t="shared" si="84"/>
        <v>749848</v>
      </c>
      <c r="AT122" s="108">
        <f t="shared" si="84"/>
        <v>18185</v>
      </c>
      <c r="AU122" s="108">
        <f t="shared" si="84"/>
        <v>0</v>
      </c>
      <c r="AV122" s="559">
        <f t="shared" si="84"/>
        <v>3.0599999999999996</v>
      </c>
      <c r="AW122" s="107">
        <f t="shared" si="84"/>
        <v>0</v>
      </c>
      <c r="AX122" s="108">
        <f t="shared" si="84"/>
        <v>0</v>
      </c>
      <c r="AY122" s="108">
        <f t="shared" si="84"/>
        <v>0</v>
      </c>
      <c r="AZ122" s="108">
        <f t="shared" si="84"/>
        <v>0</v>
      </c>
      <c r="BA122" s="108">
        <f t="shared" si="84"/>
        <v>0</v>
      </c>
      <c r="BB122" s="108">
        <f t="shared" si="84"/>
        <v>0</v>
      </c>
      <c r="BC122" s="559">
        <f t="shared" si="84"/>
        <v>0</v>
      </c>
    </row>
    <row r="124" spans="1:55" x14ac:dyDescent="0.25">
      <c r="F124" s="73"/>
      <c r="I124" s="50"/>
      <c r="J124" s="50"/>
      <c r="K124" s="50"/>
      <c r="L124" s="50"/>
      <c r="M124" s="50"/>
      <c r="N124" s="50"/>
      <c r="O124" s="50"/>
      <c r="P124" s="50"/>
      <c r="Q124" s="50"/>
      <c r="AP124" s="39"/>
      <c r="AQ124" s="39"/>
      <c r="AR124" s="39"/>
      <c r="AS124" s="39"/>
      <c r="AT124" s="39"/>
      <c r="AU124" s="39"/>
      <c r="BC124" s="38"/>
    </row>
    <row r="125" spans="1:55" x14ac:dyDescent="0.25">
      <c r="E125" s="49"/>
      <c r="F125" s="49"/>
      <c r="G125" s="49"/>
      <c r="H125" s="49"/>
      <c r="J125" s="49"/>
      <c r="K125" s="49"/>
      <c r="L125" s="49"/>
      <c r="M125" s="49"/>
      <c r="N125" s="49"/>
      <c r="O125" s="39"/>
      <c r="P125" s="49"/>
      <c r="Q125" s="49"/>
      <c r="R125" s="49"/>
      <c r="S125" s="49"/>
      <c r="T125" s="49"/>
      <c r="U125" s="49"/>
    </row>
    <row r="126" spans="1:55" x14ac:dyDescent="0.25">
      <c r="E126" s="49"/>
      <c r="F126" s="49"/>
      <c r="G126" s="49"/>
      <c r="H126" s="49"/>
      <c r="J126" s="49"/>
      <c r="K126" s="49"/>
      <c r="L126" s="49"/>
      <c r="M126" s="49"/>
      <c r="N126" s="49"/>
      <c r="O126" s="39"/>
      <c r="P126" s="49"/>
      <c r="Q126" s="49"/>
      <c r="R126" s="49"/>
      <c r="S126" s="49"/>
      <c r="T126" s="49"/>
      <c r="U126" s="49"/>
    </row>
    <row r="127" spans="1:55" x14ac:dyDescent="0.25">
      <c r="E127" s="49"/>
      <c r="F127" s="49"/>
      <c r="G127" s="49"/>
      <c r="H127" s="49"/>
      <c r="J127" s="49"/>
      <c r="K127" s="49"/>
      <c r="L127" s="49"/>
      <c r="M127" s="49"/>
      <c r="N127" s="49"/>
      <c r="O127" s="39"/>
      <c r="P127" s="49"/>
      <c r="Q127" s="49"/>
      <c r="R127" s="49"/>
      <c r="S127" s="49"/>
      <c r="T127" s="49"/>
      <c r="U127" s="49"/>
    </row>
    <row r="128" spans="1:55" x14ac:dyDescent="0.25">
      <c r="E128" s="49"/>
      <c r="F128" s="49"/>
      <c r="G128" s="49"/>
      <c r="H128" s="49"/>
      <c r="J128" s="49"/>
      <c r="K128" s="49"/>
      <c r="L128" s="49"/>
      <c r="M128" s="49"/>
      <c r="N128" s="49"/>
      <c r="O128" s="39"/>
      <c r="P128" s="49"/>
      <c r="Q128" s="49"/>
      <c r="R128" s="49"/>
      <c r="S128" s="49"/>
      <c r="T128" s="49"/>
      <c r="U128" s="49"/>
    </row>
    <row r="129" spans="5:21" x14ac:dyDescent="0.25">
      <c r="E129" s="49"/>
      <c r="F129" s="49"/>
      <c r="G129" s="49"/>
      <c r="H129" s="49"/>
      <c r="J129" s="49"/>
      <c r="K129" s="49"/>
      <c r="L129" s="49"/>
      <c r="M129" s="49"/>
      <c r="N129" s="49"/>
      <c r="O129" s="39"/>
      <c r="P129" s="49"/>
      <c r="Q129" s="49"/>
      <c r="R129" s="49"/>
      <c r="S129" s="49"/>
      <c r="T129" s="49"/>
      <c r="U129" s="49"/>
    </row>
    <row r="130" spans="5:21" x14ac:dyDescent="0.25">
      <c r="E130" s="49"/>
      <c r="F130" s="49"/>
      <c r="G130" s="49"/>
      <c r="H130" s="49"/>
      <c r="J130" s="49"/>
      <c r="K130" s="49"/>
      <c r="L130" s="49"/>
      <c r="M130" s="49"/>
      <c r="N130" s="49"/>
      <c r="O130" s="39"/>
      <c r="P130" s="49"/>
      <c r="Q130" s="49"/>
      <c r="R130" s="49"/>
      <c r="S130" s="49"/>
      <c r="T130" s="49"/>
      <c r="U130" s="49"/>
    </row>
    <row r="131" spans="5:21" x14ac:dyDescent="0.25">
      <c r="E131" s="49"/>
      <c r="F131" s="49"/>
      <c r="G131" s="49"/>
      <c r="H131" s="49"/>
      <c r="J131" s="49"/>
      <c r="K131" s="49"/>
      <c r="L131" s="49"/>
      <c r="M131" s="49"/>
      <c r="N131" s="49"/>
      <c r="O131" s="39"/>
      <c r="P131" s="49"/>
      <c r="Q131" s="49"/>
      <c r="R131" s="49"/>
      <c r="S131" s="49"/>
      <c r="T131" s="49"/>
      <c r="U131" s="49"/>
    </row>
    <row r="132" spans="5:21" x14ac:dyDescent="0.25">
      <c r="E132" s="49"/>
      <c r="F132" s="49"/>
      <c r="G132" s="49"/>
      <c r="H132" s="49"/>
      <c r="J132" s="49"/>
      <c r="K132" s="49"/>
      <c r="L132" s="49"/>
      <c r="M132" s="49"/>
      <c r="N132" s="49"/>
      <c r="O132" s="39"/>
      <c r="P132" s="49"/>
      <c r="Q132" s="49"/>
      <c r="R132" s="49"/>
      <c r="S132" s="49"/>
      <c r="T132" s="49"/>
      <c r="U132" s="49"/>
    </row>
    <row r="133" spans="5:21" x14ac:dyDescent="0.25">
      <c r="E133" s="49"/>
      <c r="F133" s="49"/>
      <c r="G133" s="49"/>
      <c r="H133" s="49"/>
      <c r="J133" s="49"/>
      <c r="K133" s="49"/>
      <c r="L133" s="49"/>
      <c r="M133" s="49"/>
      <c r="N133" s="49"/>
      <c r="O133" s="39"/>
      <c r="P133" s="49"/>
      <c r="Q133" s="49"/>
      <c r="R133" s="49"/>
      <c r="S133" s="49"/>
      <c r="T133" s="49"/>
      <c r="U133" s="49"/>
    </row>
    <row r="134" spans="5:21" x14ac:dyDescent="0.25">
      <c r="E134" s="49"/>
      <c r="F134" s="49"/>
      <c r="G134" s="49"/>
      <c r="H134" s="49"/>
      <c r="J134" s="49"/>
      <c r="K134" s="49"/>
      <c r="L134" s="49"/>
      <c r="M134" s="49"/>
      <c r="N134" s="49"/>
      <c r="O134" s="39"/>
      <c r="P134" s="49"/>
      <c r="Q134" s="49"/>
      <c r="R134" s="49"/>
      <c r="S134" s="49"/>
      <c r="T134" s="49"/>
      <c r="U134" s="49"/>
    </row>
    <row r="136" spans="5:21" x14ac:dyDescent="0.25">
      <c r="O136" s="150"/>
    </row>
    <row r="137" spans="5:21" x14ac:dyDescent="0.25">
      <c r="O137" s="150"/>
    </row>
    <row r="138" spans="5:21" x14ac:dyDescent="0.25">
      <c r="O138" s="150"/>
    </row>
    <row r="139" spans="5:21" x14ac:dyDescent="0.25">
      <c r="O139" s="150"/>
    </row>
    <row r="140" spans="5:21" x14ac:dyDescent="0.25">
      <c r="O140" s="150"/>
    </row>
    <row r="141" spans="5:21" x14ac:dyDescent="0.25">
      <c r="O141" s="150"/>
    </row>
    <row r="142" spans="5:21" x14ac:dyDescent="0.25">
      <c r="O142" s="150"/>
    </row>
    <row r="143" spans="5:21" x14ac:dyDescent="0.25">
      <c r="O143" s="150"/>
    </row>
    <row r="144" spans="5:21" x14ac:dyDescent="0.25">
      <c r="O144" s="150"/>
    </row>
    <row r="145" spans="15:15" x14ac:dyDescent="0.25">
      <c r="O145" s="150"/>
    </row>
    <row r="146" spans="15:15" x14ac:dyDescent="0.25">
      <c r="O146" s="150"/>
    </row>
    <row r="147" spans="15:15" x14ac:dyDescent="0.25">
      <c r="O147" s="150"/>
    </row>
    <row r="148" spans="15:15" x14ac:dyDescent="0.25">
      <c r="O148" s="150"/>
    </row>
    <row r="149" spans="15:15" x14ac:dyDescent="0.25">
      <c r="O149" s="150"/>
    </row>
    <row r="150" spans="15:15" x14ac:dyDescent="0.25">
      <c r="O150" s="150"/>
    </row>
    <row r="151" spans="15:15" x14ac:dyDescent="0.25">
      <c r="O151" s="150"/>
    </row>
    <row r="152" spans="15:15" x14ac:dyDescent="0.25">
      <c r="O152" s="150"/>
    </row>
    <row r="153" spans="15:15" x14ac:dyDescent="0.25">
      <c r="O153" s="150"/>
    </row>
    <row r="154" spans="15:15" x14ac:dyDescent="0.25">
      <c r="O154" s="150"/>
    </row>
  </sheetData>
  <mergeCells count="51">
    <mergeCell ref="S9:S10"/>
    <mergeCell ref="AL8:AL10"/>
    <mergeCell ref="AM8:AM10"/>
    <mergeCell ref="AN8:AN10"/>
    <mergeCell ref="X7:AA8"/>
    <mergeCell ref="P7:W8"/>
    <mergeCell ref="U9:U10"/>
    <mergeCell ref="P9:P10"/>
    <mergeCell ref="T9:T10"/>
    <mergeCell ref="X9:X10"/>
    <mergeCell ref="Z9:Z10"/>
    <mergeCell ref="AA9:AA10"/>
    <mergeCell ref="W9:W10"/>
    <mergeCell ref="Y9:Y10"/>
    <mergeCell ref="Q9:Q10"/>
    <mergeCell ref="V9:V10"/>
    <mergeCell ref="AT9:AT10"/>
    <mergeCell ref="AP8:AP10"/>
    <mergeCell ref="AQ8:AT8"/>
    <mergeCell ref="AS9:AS10"/>
    <mergeCell ref="AE7:AE10"/>
    <mergeCell ref="AI7:AO7"/>
    <mergeCell ref="AP6:AV7"/>
    <mergeCell ref="AV8:AV10"/>
    <mergeCell ref="AQ9:AQ10"/>
    <mergeCell ref="AR9:AR10"/>
    <mergeCell ref="J9:J10"/>
    <mergeCell ref="L9:L10"/>
    <mergeCell ref="I6:O7"/>
    <mergeCell ref="J8:M8"/>
    <mergeCell ref="O8:O10"/>
    <mergeCell ref="I8:I10"/>
    <mergeCell ref="M9:M10"/>
    <mergeCell ref="N9:N10"/>
    <mergeCell ref="K9:K10"/>
    <mergeCell ref="AC7:AD8"/>
    <mergeCell ref="AD9:AD10"/>
    <mergeCell ref="AC9:AC10"/>
    <mergeCell ref="R9:R10"/>
    <mergeCell ref="AW6:BC6"/>
    <mergeCell ref="AW7:BC9"/>
    <mergeCell ref="AU9:AU10"/>
    <mergeCell ref="AO8:AO10"/>
    <mergeCell ref="AB7:AB10"/>
    <mergeCell ref="AI8:AI10"/>
    <mergeCell ref="AJ8:AJ10"/>
    <mergeCell ref="AK8:AK10"/>
    <mergeCell ref="AF7:AF10"/>
    <mergeCell ref="AH7:AH10"/>
    <mergeCell ref="AG7:AG10"/>
    <mergeCell ref="P6:AO6"/>
  </mergeCells>
  <phoneticPr fontId="42" type="noConversion"/>
  <printOptions horizontalCentered="1"/>
  <pageMargins left="0.19685039370078741" right="0.19685039370078741" top="0.78740157480314965" bottom="0.78740157480314965" header="0.31496062992125984" footer="0.31496062992125984"/>
  <pageSetup paperSize="8" scale="63" fitToWidth="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BC181"/>
  <sheetViews>
    <sheetView zoomScaleNormal="100" workbookViewId="0">
      <pane xSplit="8" ySplit="11" topLeftCell="W12" activePane="bottomRight" state="frozen"/>
      <selection activeCell="AA22" sqref="AA22"/>
      <selection pane="topRight" activeCell="AA22" sqref="AA22"/>
      <selection pane="bottomLeft" activeCell="AA22" sqref="AA22"/>
      <selection pane="bottomRight" activeCell="P7" sqref="P7:AH10"/>
    </sheetView>
  </sheetViews>
  <sheetFormatPr defaultRowHeight="12.75" x14ac:dyDescent="0.2"/>
  <cols>
    <col min="1" max="1" width="5" customWidth="1"/>
    <col min="2" max="2" width="7.140625" bestFit="1" customWidth="1"/>
    <col min="3" max="3" width="8.7109375" bestFit="1" customWidth="1"/>
    <col min="4" max="4" width="7.85546875" bestFit="1" customWidth="1"/>
    <col min="5" max="5" width="29.28515625" customWidth="1"/>
    <col min="6" max="6" width="4.42578125" customWidth="1"/>
    <col min="7" max="7" width="10.5703125" customWidth="1"/>
    <col min="8" max="8" width="8" customWidth="1"/>
    <col min="9" max="9" width="12.28515625" style="7" customWidth="1"/>
    <col min="10" max="12" width="11.7109375" style="7" customWidth="1"/>
    <col min="13" max="14" width="11.42578125" style="7" customWidth="1"/>
    <col min="15" max="15" width="12.5703125" style="6" customWidth="1"/>
    <col min="16" max="16" width="10.28515625" style="7" customWidth="1"/>
    <col min="17" max="17" width="10" style="7" customWidth="1"/>
    <col min="18" max="18" width="11.140625" style="7" customWidth="1"/>
    <col min="19" max="19" width="10.28515625" style="7" customWidth="1"/>
    <col min="20" max="20" width="10.5703125" style="7" customWidth="1"/>
    <col min="21" max="21" width="9.5703125" style="7" customWidth="1"/>
    <col min="22" max="27" width="10.28515625" style="7" customWidth="1"/>
    <col min="28" max="28" width="11" style="6" customWidth="1"/>
    <col min="29" max="31" width="9.28515625" style="6" customWidth="1"/>
    <col min="32" max="32" width="9.140625" style="7" customWidth="1"/>
    <col min="33" max="33" width="9.28515625" style="7" customWidth="1"/>
    <col min="34" max="34" width="9.7109375" style="7" customWidth="1"/>
    <col min="35" max="36" width="9.140625" style="6" customWidth="1"/>
    <col min="37" max="37" width="10.140625" style="6" customWidth="1"/>
    <col min="38" max="38" width="9.28515625" style="6" customWidth="1"/>
    <col min="39" max="39" width="10.5703125" style="6" customWidth="1"/>
    <col min="40" max="40" width="10.42578125" style="6" customWidth="1"/>
    <col min="41" max="41" width="9.28515625" style="6" customWidth="1"/>
    <col min="42" max="42" width="13.42578125" style="6" customWidth="1"/>
    <col min="43" max="46" width="10.85546875" style="6" customWidth="1"/>
    <col min="47" max="47" width="11.85546875" style="6" customWidth="1"/>
    <col min="48" max="48" width="11.28515625" style="6" customWidth="1"/>
    <col min="49" max="54" width="9.140625" style="7" customWidth="1"/>
    <col min="55" max="55" width="9.140625" customWidth="1"/>
    <col min="143" max="143" width="6.85546875" customWidth="1"/>
    <col min="144" max="144" width="35" customWidth="1"/>
    <col min="145" max="145" width="8" customWidth="1"/>
    <col min="146" max="146" width="31.85546875" customWidth="1"/>
    <col min="147" max="147" width="12" customWidth="1"/>
    <col min="148" max="148" width="11.5703125" customWidth="1"/>
    <col min="149" max="149" width="12" customWidth="1"/>
    <col min="150" max="150" width="11.140625" customWidth="1"/>
    <col min="151" max="152" width="10" customWidth="1"/>
    <col min="155" max="155" width="10.7109375" customWidth="1"/>
    <col min="399" max="399" width="6.85546875" customWidth="1"/>
    <col min="400" max="400" width="35" customWidth="1"/>
    <col min="401" max="401" width="8" customWidth="1"/>
    <col min="402" max="402" width="31.85546875" customWidth="1"/>
    <col min="403" max="403" width="12" customWidth="1"/>
    <col min="404" max="404" width="11.5703125" customWidth="1"/>
    <col min="405" max="405" width="12" customWidth="1"/>
    <col min="406" max="406" width="11.140625" customWidth="1"/>
    <col min="407" max="408" width="10" customWidth="1"/>
    <col min="411" max="411" width="10.7109375" customWidth="1"/>
    <col min="655" max="655" width="6.85546875" customWidth="1"/>
    <col min="656" max="656" width="35" customWidth="1"/>
    <col min="657" max="657" width="8" customWidth="1"/>
    <col min="658" max="658" width="31.85546875" customWidth="1"/>
    <col min="659" max="659" width="12" customWidth="1"/>
    <col min="660" max="660" width="11.5703125" customWidth="1"/>
    <col min="661" max="661" width="12" customWidth="1"/>
    <col min="662" max="662" width="11.140625" customWidth="1"/>
    <col min="663" max="664" width="10" customWidth="1"/>
    <col min="667" max="667" width="10.7109375" customWidth="1"/>
    <col min="911" max="911" width="6.85546875" customWidth="1"/>
    <col min="912" max="912" width="35" customWidth="1"/>
    <col min="913" max="913" width="8" customWidth="1"/>
    <col min="914" max="914" width="31.85546875" customWidth="1"/>
    <col min="915" max="915" width="12" customWidth="1"/>
    <col min="916" max="916" width="11.5703125" customWidth="1"/>
    <col min="917" max="917" width="12" customWidth="1"/>
    <col min="918" max="918" width="11.140625" customWidth="1"/>
    <col min="919" max="920" width="10" customWidth="1"/>
    <col min="923" max="923" width="10.7109375" customWidth="1"/>
    <col min="1167" max="1167" width="6.85546875" customWidth="1"/>
    <col min="1168" max="1168" width="35" customWidth="1"/>
    <col min="1169" max="1169" width="8" customWidth="1"/>
    <col min="1170" max="1170" width="31.85546875" customWidth="1"/>
    <col min="1171" max="1171" width="12" customWidth="1"/>
    <col min="1172" max="1172" width="11.5703125" customWidth="1"/>
    <col min="1173" max="1173" width="12" customWidth="1"/>
    <col min="1174" max="1174" width="11.140625" customWidth="1"/>
    <col min="1175" max="1176" width="10" customWidth="1"/>
    <col min="1179" max="1179" width="10.7109375" customWidth="1"/>
    <col min="1423" max="1423" width="6.85546875" customWidth="1"/>
    <col min="1424" max="1424" width="35" customWidth="1"/>
    <col min="1425" max="1425" width="8" customWidth="1"/>
    <col min="1426" max="1426" width="31.85546875" customWidth="1"/>
    <col min="1427" max="1427" width="12" customWidth="1"/>
    <col min="1428" max="1428" width="11.5703125" customWidth="1"/>
    <col min="1429" max="1429" width="12" customWidth="1"/>
    <col min="1430" max="1430" width="11.140625" customWidth="1"/>
    <col min="1431" max="1432" width="10" customWidth="1"/>
    <col min="1435" max="1435" width="10.7109375" customWidth="1"/>
    <col min="1679" max="1679" width="6.85546875" customWidth="1"/>
    <col min="1680" max="1680" width="35" customWidth="1"/>
    <col min="1681" max="1681" width="8" customWidth="1"/>
    <col min="1682" max="1682" width="31.85546875" customWidth="1"/>
    <col min="1683" max="1683" width="12" customWidth="1"/>
    <col min="1684" max="1684" width="11.5703125" customWidth="1"/>
    <col min="1685" max="1685" width="12" customWidth="1"/>
    <col min="1686" max="1686" width="11.140625" customWidth="1"/>
    <col min="1687" max="1688" width="10" customWidth="1"/>
    <col min="1691" max="1691" width="10.7109375" customWidth="1"/>
    <col min="1935" max="1935" width="6.85546875" customWidth="1"/>
    <col min="1936" max="1936" width="35" customWidth="1"/>
    <col min="1937" max="1937" width="8" customWidth="1"/>
    <col min="1938" max="1938" width="31.85546875" customWidth="1"/>
    <col min="1939" max="1939" width="12" customWidth="1"/>
    <col min="1940" max="1940" width="11.5703125" customWidth="1"/>
    <col min="1941" max="1941" width="12" customWidth="1"/>
    <col min="1942" max="1942" width="11.140625" customWidth="1"/>
    <col min="1943" max="1944" width="10" customWidth="1"/>
    <col min="1947" max="1947" width="10.7109375" customWidth="1"/>
    <col min="2191" max="2191" width="6.85546875" customWidth="1"/>
    <col min="2192" max="2192" width="35" customWidth="1"/>
    <col min="2193" max="2193" width="8" customWidth="1"/>
    <col min="2194" max="2194" width="31.85546875" customWidth="1"/>
    <col min="2195" max="2195" width="12" customWidth="1"/>
    <col min="2196" max="2196" width="11.5703125" customWidth="1"/>
    <col min="2197" max="2197" width="12" customWidth="1"/>
    <col min="2198" max="2198" width="11.140625" customWidth="1"/>
    <col min="2199" max="2200" width="10" customWidth="1"/>
    <col min="2203" max="2203" width="10.7109375" customWidth="1"/>
    <col min="2447" max="2447" width="6.85546875" customWidth="1"/>
    <col min="2448" max="2448" width="35" customWidth="1"/>
    <col min="2449" max="2449" width="8" customWidth="1"/>
    <col min="2450" max="2450" width="31.85546875" customWidth="1"/>
    <col min="2451" max="2451" width="12" customWidth="1"/>
    <col min="2452" max="2452" width="11.5703125" customWidth="1"/>
    <col min="2453" max="2453" width="12" customWidth="1"/>
    <col min="2454" max="2454" width="11.140625" customWidth="1"/>
    <col min="2455" max="2456" width="10" customWidth="1"/>
    <col min="2459" max="2459" width="10.7109375" customWidth="1"/>
    <col min="2703" max="2703" width="6.85546875" customWidth="1"/>
    <col min="2704" max="2704" width="35" customWidth="1"/>
    <col min="2705" max="2705" width="8" customWidth="1"/>
    <col min="2706" max="2706" width="31.85546875" customWidth="1"/>
    <col min="2707" max="2707" width="12" customWidth="1"/>
    <col min="2708" max="2708" width="11.5703125" customWidth="1"/>
    <col min="2709" max="2709" width="12" customWidth="1"/>
    <col min="2710" max="2710" width="11.140625" customWidth="1"/>
    <col min="2711" max="2712" width="10" customWidth="1"/>
    <col min="2715" max="2715" width="10.7109375" customWidth="1"/>
    <col min="2959" max="2959" width="6.85546875" customWidth="1"/>
    <col min="2960" max="2960" width="35" customWidth="1"/>
    <col min="2961" max="2961" width="8" customWidth="1"/>
    <col min="2962" max="2962" width="31.85546875" customWidth="1"/>
    <col min="2963" max="2963" width="12" customWidth="1"/>
    <col min="2964" max="2964" width="11.5703125" customWidth="1"/>
    <col min="2965" max="2965" width="12" customWidth="1"/>
    <col min="2966" max="2966" width="11.140625" customWidth="1"/>
    <col min="2967" max="2968" width="10" customWidth="1"/>
    <col min="2971" max="2971" width="10.7109375" customWidth="1"/>
    <col min="3215" max="3215" width="6.85546875" customWidth="1"/>
    <col min="3216" max="3216" width="35" customWidth="1"/>
    <col min="3217" max="3217" width="8" customWidth="1"/>
    <col min="3218" max="3218" width="31.85546875" customWidth="1"/>
    <col min="3219" max="3219" width="12" customWidth="1"/>
    <col min="3220" max="3220" width="11.5703125" customWidth="1"/>
    <col min="3221" max="3221" width="12" customWidth="1"/>
    <col min="3222" max="3222" width="11.140625" customWidth="1"/>
    <col min="3223" max="3224" width="10" customWidth="1"/>
    <col min="3227" max="3227" width="10.7109375" customWidth="1"/>
    <col min="3471" max="3471" width="6.85546875" customWidth="1"/>
    <col min="3472" max="3472" width="35" customWidth="1"/>
    <col min="3473" max="3473" width="8" customWidth="1"/>
    <col min="3474" max="3474" width="31.85546875" customWidth="1"/>
    <col min="3475" max="3475" width="12" customWidth="1"/>
    <col min="3476" max="3476" width="11.5703125" customWidth="1"/>
    <col min="3477" max="3477" width="12" customWidth="1"/>
    <col min="3478" max="3478" width="11.140625" customWidth="1"/>
    <col min="3479" max="3480" width="10" customWidth="1"/>
    <col min="3483" max="3483" width="10.7109375" customWidth="1"/>
    <col min="3727" max="3727" width="6.85546875" customWidth="1"/>
    <col min="3728" max="3728" width="35" customWidth="1"/>
    <col min="3729" max="3729" width="8" customWidth="1"/>
    <col min="3730" max="3730" width="31.85546875" customWidth="1"/>
    <col min="3731" max="3731" width="12" customWidth="1"/>
    <col min="3732" max="3732" width="11.5703125" customWidth="1"/>
    <col min="3733" max="3733" width="12" customWidth="1"/>
    <col min="3734" max="3734" width="11.140625" customWidth="1"/>
    <col min="3735" max="3736" width="10" customWidth="1"/>
    <col min="3739" max="3739" width="10.7109375" customWidth="1"/>
    <col min="3983" max="3983" width="6.85546875" customWidth="1"/>
    <col min="3984" max="3984" width="35" customWidth="1"/>
    <col min="3985" max="3985" width="8" customWidth="1"/>
    <col min="3986" max="3986" width="31.85546875" customWidth="1"/>
    <col min="3987" max="3987" width="12" customWidth="1"/>
    <col min="3988" max="3988" width="11.5703125" customWidth="1"/>
    <col min="3989" max="3989" width="12" customWidth="1"/>
    <col min="3990" max="3990" width="11.140625" customWidth="1"/>
    <col min="3991" max="3992" width="10" customWidth="1"/>
    <col min="3995" max="3995" width="10.7109375" customWidth="1"/>
    <col min="4239" max="4239" width="6.85546875" customWidth="1"/>
    <col min="4240" max="4240" width="35" customWidth="1"/>
    <col min="4241" max="4241" width="8" customWidth="1"/>
    <col min="4242" max="4242" width="31.85546875" customWidth="1"/>
    <col min="4243" max="4243" width="12" customWidth="1"/>
    <col min="4244" max="4244" width="11.5703125" customWidth="1"/>
    <col min="4245" max="4245" width="12" customWidth="1"/>
    <col min="4246" max="4246" width="11.140625" customWidth="1"/>
    <col min="4247" max="4248" width="10" customWidth="1"/>
    <col min="4251" max="4251" width="10.7109375" customWidth="1"/>
    <col min="4495" max="4495" width="6.85546875" customWidth="1"/>
    <col min="4496" max="4496" width="35" customWidth="1"/>
    <col min="4497" max="4497" width="8" customWidth="1"/>
    <col min="4498" max="4498" width="31.85546875" customWidth="1"/>
    <col min="4499" max="4499" width="12" customWidth="1"/>
    <col min="4500" max="4500" width="11.5703125" customWidth="1"/>
    <col min="4501" max="4501" width="12" customWidth="1"/>
    <col min="4502" max="4502" width="11.140625" customWidth="1"/>
    <col min="4503" max="4504" width="10" customWidth="1"/>
    <col min="4507" max="4507" width="10.7109375" customWidth="1"/>
    <col min="4751" max="4751" width="6.85546875" customWidth="1"/>
    <col min="4752" max="4752" width="35" customWidth="1"/>
    <col min="4753" max="4753" width="8" customWidth="1"/>
    <col min="4754" max="4754" width="31.85546875" customWidth="1"/>
    <col min="4755" max="4755" width="12" customWidth="1"/>
    <col min="4756" max="4756" width="11.5703125" customWidth="1"/>
    <col min="4757" max="4757" width="12" customWidth="1"/>
    <col min="4758" max="4758" width="11.140625" customWidth="1"/>
    <col min="4759" max="4760" width="10" customWidth="1"/>
    <col min="4763" max="4763" width="10.7109375" customWidth="1"/>
    <col min="5007" max="5007" width="6.85546875" customWidth="1"/>
    <col min="5008" max="5008" width="35" customWidth="1"/>
    <col min="5009" max="5009" width="8" customWidth="1"/>
    <col min="5010" max="5010" width="31.85546875" customWidth="1"/>
    <col min="5011" max="5011" width="12" customWidth="1"/>
    <col min="5012" max="5012" width="11.5703125" customWidth="1"/>
    <col min="5013" max="5013" width="12" customWidth="1"/>
    <col min="5014" max="5014" width="11.140625" customWidth="1"/>
    <col min="5015" max="5016" width="10" customWidth="1"/>
    <col min="5019" max="5019" width="10.7109375" customWidth="1"/>
    <col min="5263" max="5263" width="6.85546875" customWidth="1"/>
    <col min="5264" max="5264" width="35" customWidth="1"/>
    <col min="5265" max="5265" width="8" customWidth="1"/>
    <col min="5266" max="5266" width="31.85546875" customWidth="1"/>
    <col min="5267" max="5267" width="12" customWidth="1"/>
    <col min="5268" max="5268" width="11.5703125" customWidth="1"/>
    <col min="5269" max="5269" width="12" customWidth="1"/>
    <col min="5270" max="5270" width="11.140625" customWidth="1"/>
    <col min="5271" max="5272" width="10" customWidth="1"/>
    <col min="5275" max="5275" width="10.7109375" customWidth="1"/>
    <col min="5519" max="5519" width="6.85546875" customWidth="1"/>
    <col min="5520" max="5520" width="35" customWidth="1"/>
    <col min="5521" max="5521" width="8" customWidth="1"/>
    <col min="5522" max="5522" width="31.85546875" customWidth="1"/>
    <col min="5523" max="5523" width="12" customWidth="1"/>
    <col min="5524" max="5524" width="11.5703125" customWidth="1"/>
    <col min="5525" max="5525" width="12" customWidth="1"/>
    <col min="5526" max="5526" width="11.140625" customWidth="1"/>
    <col min="5527" max="5528" width="10" customWidth="1"/>
    <col min="5531" max="5531" width="10.7109375" customWidth="1"/>
    <col min="5775" max="5775" width="6.85546875" customWidth="1"/>
    <col min="5776" max="5776" width="35" customWidth="1"/>
    <col min="5777" max="5777" width="8" customWidth="1"/>
    <col min="5778" max="5778" width="31.85546875" customWidth="1"/>
    <col min="5779" max="5779" width="12" customWidth="1"/>
    <col min="5780" max="5780" width="11.5703125" customWidth="1"/>
    <col min="5781" max="5781" width="12" customWidth="1"/>
    <col min="5782" max="5782" width="11.140625" customWidth="1"/>
    <col min="5783" max="5784" width="10" customWidth="1"/>
    <col min="5787" max="5787" width="10.7109375" customWidth="1"/>
    <col min="6031" max="6031" width="6.85546875" customWidth="1"/>
    <col min="6032" max="6032" width="35" customWidth="1"/>
    <col min="6033" max="6033" width="8" customWidth="1"/>
    <col min="6034" max="6034" width="31.85546875" customWidth="1"/>
    <col min="6035" max="6035" width="12" customWidth="1"/>
    <col min="6036" max="6036" width="11.5703125" customWidth="1"/>
    <col min="6037" max="6037" width="12" customWidth="1"/>
    <col min="6038" max="6038" width="11.140625" customWidth="1"/>
    <col min="6039" max="6040" width="10" customWidth="1"/>
    <col min="6043" max="6043" width="10.7109375" customWidth="1"/>
    <col min="6287" max="6287" width="6.85546875" customWidth="1"/>
    <col min="6288" max="6288" width="35" customWidth="1"/>
    <col min="6289" max="6289" width="8" customWidth="1"/>
    <col min="6290" max="6290" width="31.85546875" customWidth="1"/>
    <col min="6291" max="6291" width="12" customWidth="1"/>
    <col min="6292" max="6292" width="11.5703125" customWidth="1"/>
    <col min="6293" max="6293" width="12" customWidth="1"/>
    <col min="6294" max="6294" width="11.140625" customWidth="1"/>
    <col min="6295" max="6296" width="10" customWidth="1"/>
    <col min="6299" max="6299" width="10.7109375" customWidth="1"/>
    <col min="6543" max="6543" width="6.85546875" customWidth="1"/>
    <col min="6544" max="6544" width="35" customWidth="1"/>
    <col min="6545" max="6545" width="8" customWidth="1"/>
    <col min="6546" max="6546" width="31.85546875" customWidth="1"/>
    <col min="6547" max="6547" width="12" customWidth="1"/>
    <col min="6548" max="6548" width="11.5703125" customWidth="1"/>
    <col min="6549" max="6549" width="12" customWidth="1"/>
    <col min="6550" max="6550" width="11.140625" customWidth="1"/>
    <col min="6551" max="6552" width="10" customWidth="1"/>
    <col min="6555" max="6555" width="10.7109375" customWidth="1"/>
    <col min="6799" max="6799" width="6.85546875" customWidth="1"/>
    <col min="6800" max="6800" width="35" customWidth="1"/>
    <col min="6801" max="6801" width="8" customWidth="1"/>
    <col min="6802" max="6802" width="31.85546875" customWidth="1"/>
    <col min="6803" max="6803" width="12" customWidth="1"/>
    <col min="6804" max="6804" width="11.5703125" customWidth="1"/>
    <col min="6805" max="6805" width="12" customWidth="1"/>
    <col min="6806" max="6806" width="11.140625" customWidth="1"/>
    <col min="6807" max="6808" width="10" customWidth="1"/>
    <col min="6811" max="6811" width="10.7109375" customWidth="1"/>
    <col min="7055" max="7055" width="6.85546875" customWidth="1"/>
    <col min="7056" max="7056" width="35" customWidth="1"/>
    <col min="7057" max="7057" width="8" customWidth="1"/>
    <col min="7058" max="7058" width="31.85546875" customWidth="1"/>
    <col min="7059" max="7059" width="12" customWidth="1"/>
    <col min="7060" max="7060" width="11.5703125" customWidth="1"/>
    <col min="7061" max="7061" width="12" customWidth="1"/>
    <col min="7062" max="7062" width="11.140625" customWidth="1"/>
    <col min="7063" max="7064" width="10" customWidth="1"/>
    <col min="7067" max="7067" width="10.7109375" customWidth="1"/>
    <col min="7311" max="7311" width="6.85546875" customWidth="1"/>
    <col min="7312" max="7312" width="35" customWidth="1"/>
    <col min="7313" max="7313" width="8" customWidth="1"/>
    <col min="7314" max="7314" width="31.85546875" customWidth="1"/>
    <col min="7315" max="7315" width="12" customWidth="1"/>
    <col min="7316" max="7316" width="11.5703125" customWidth="1"/>
    <col min="7317" max="7317" width="12" customWidth="1"/>
    <col min="7318" max="7318" width="11.140625" customWidth="1"/>
    <col min="7319" max="7320" width="10" customWidth="1"/>
    <col min="7323" max="7323" width="10.7109375" customWidth="1"/>
    <col min="7567" max="7567" width="6.85546875" customWidth="1"/>
    <col min="7568" max="7568" width="35" customWidth="1"/>
    <col min="7569" max="7569" width="8" customWidth="1"/>
    <col min="7570" max="7570" width="31.85546875" customWidth="1"/>
    <col min="7571" max="7571" width="12" customWidth="1"/>
    <col min="7572" max="7572" width="11.5703125" customWidth="1"/>
    <col min="7573" max="7573" width="12" customWidth="1"/>
    <col min="7574" max="7574" width="11.140625" customWidth="1"/>
    <col min="7575" max="7576" width="10" customWidth="1"/>
    <col min="7579" max="7579" width="10.7109375" customWidth="1"/>
    <col min="7823" max="7823" width="6.85546875" customWidth="1"/>
    <col min="7824" max="7824" width="35" customWidth="1"/>
    <col min="7825" max="7825" width="8" customWidth="1"/>
    <col min="7826" max="7826" width="31.85546875" customWidth="1"/>
    <col min="7827" max="7827" width="12" customWidth="1"/>
    <col min="7828" max="7828" width="11.5703125" customWidth="1"/>
    <col min="7829" max="7829" width="12" customWidth="1"/>
    <col min="7830" max="7830" width="11.140625" customWidth="1"/>
    <col min="7831" max="7832" width="10" customWidth="1"/>
    <col min="7835" max="7835" width="10.7109375" customWidth="1"/>
    <col min="8079" max="8079" width="6.85546875" customWidth="1"/>
    <col min="8080" max="8080" width="35" customWidth="1"/>
    <col min="8081" max="8081" width="8" customWidth="1"/>
    <col min="8082" max="8082" width="31.85546875" customWidth="1"/>
    <col min="8083" max="8083" width="12" customWidth="1"/>
    <col min="8084" max="8084" width="11.5703125" customWidth="1"/>
    <col min="8085" max="8085" width="12" customWidth="1"/>
    <col min="8086" max="8086" width="11.140625" customWidth="1"/>
    <col min="8087" max="8088" width="10" customWidth="1"/>
    <col min="8091" max="8091" width="10.7109375" customWidth="1"/>
    <col min="8335" max="8335" width="6.85546875" customWidth="1"/>
    <col min="8336" max="8336" width="35" customWidth="1"/>
    <col min="8337" max="8337" width="8" customWidth="1"/>
    <col min="8338" max="8338" width="31.85546875" customWidth="1"/>
    <col min="8339" max="8339" width="12" customWidth="1"/>
    <col min="8340" max="8340" width="11.5703125" customWidth="1"/>
    <col min="8341" max="8341" width="12" customWidth="1"/>
    <col min="8342" max="8342" width="11.140625" customWidth="1"/>
    <col min="8343" max="8344" width="10" customWidth="1"/>
    <col min="8347" max="8347" width="10.7109375" customWidth="1"/>
    <col min="8591" max="8591" width="6.85546875" customWidth="1"/>
    <col min="8592" max="8592" width="35" customWidth="1"/>
    <col min="8593" max="8593" width="8" customWidth="1"/>
    <col min="8594" max="8594" width="31.85546875" customWidth="1"/>
    <col min="8595" max="8595" width="12" customWidth="1"/>
    <col min="8596" max="8596" width="11.5703125" customWidth="1"/>
    <col min="8597" max="8597" width="12" customWidth="1"/>
    <col min="8598" max="8598" width="11.140625" customWidth="1"/>
    <col min="8599" max="8600" width="10" customWidth="1"/>
    <col min="8603" max="8603" width="10.7109375" customWidth="1"/>
    <col min="8847" max="8847" width="6.85546875" customWidth="1"/>
    <col min="8848" max="8848" width="35" customWidth="1"/>
    <col min="8849" max="8849" width="8" customWidth="1"/>
    <col min="8850" max="8850" width="31.85546875" customWidth="1"/>
    <col min="8851" max="8851" width="12" customWidth="1"/>
    <col min="8852" max="8852" width="11.5703125" customWidth="1"/>
    <col min="8853" max="8853" width="12" customWidth="1"/>
    <col min="8854" max="8854" width="11.140625" customWidth="1"/>
    <col min="8855" max="8856" width="10" customWidth="1"/>
    <col min="8859" max="8859" width="10.7109375" customWidth="1"/>
    <col min="9103" max="9103" width="6.85546875" customWidth="1"/>
    <col min="9104" max="9104" width="35" customWidth="1"/>
    <col min="9105" max="9105" width="8" customWidth="1"/>
    <col min="9106" max="9106" width="31.85546875" customWidth="1"/>
    <col min="9107" max="9107" width="12" customWidth="1"/>
    <col min="9108" max="9108" width="11.5703125" customWidth="1"/>
    <col min="9109" max="9109" width="12" customWidth="1"/>
    <col min="9110" max="9110" width="11.140625" customWidth="1"/>
    <col min="9111" max="9112" width="10" customWidth="1"/>
    <col min="9115" max="9115" width="10.7109375" customWidth="1"/>
    <col min="9359" max="9359" width="6.85546875" customWidth="1"/>
    <col min="9360" max="9360" width="35" customWidth="1"/>
    <col min="9361" max="9361" width="8" customWidth="1"/>
    <col min="9362" max="9362" width="31.85546875" customWidth="1"/>
    <col min="9363" max="9363" width="12" customWidth="1"/>
    <col min="9364" max="9364" width="11.5703125" customWidth="1"/>
    <col min="9365" max="9365" width="12" customWidth="1"/>
    <col min="9366" max="9366" width="11.140625" customWidth="1"/>
    <col min="9367" max="9368" width="10" customWidth="1"/>
    <col min="9371" max="9371" width="10.7109375" customWidth="1"/>
    <col min="9615" max="9615" width="6.85546875" customWidth="1"/>
    <col min="9616" max="9616" width="35" customWidth="1"/>
    <col min="9617" max="9617" width="8" customWidth="1"/>
    <col min="9618" max="9618" width="31.85546875" customWidth="1"/>
    <col min="9619" max="9619" width="12" customWidth="1"/>
    <col min="9620" max="9620" width="11.5703125" customWidth="1"/>
    <col min="9621" max="9621" width="12" customWidth="1"/>
    <col min="9622" max="9622" width="11.140625" customWidth="1"/>
    <col min="9623" max="9624" width="10" customWidth="1"/>
    <col min="9627" max="9627" width="10.7109375" customWidth="1"/>
    <col min="9871" max="9871" width="6.85546875" customWidth="1"/>
    <col min="9872" max="9872" width="35" customWidth="1"/>
    <col min="9873" max="9873" width="8" customWidth="1"/>
    <col min="9874" max="9874" width="31.85546875" customWidth="1"/>
    <col min="9875" max="9875" width="12" customWidth="1"/>
    <col min="9876" max="9876" width="11.5703125" customWidth="1"/>
    <col min="9877" max="9877" width="12" customWidth="1"/>
    <col min="9878" max="9878" width="11.140625" customWidth="1"/>
    <col min="9879" max="9880" width="10" customWidth="1"/>
    <col min="9883" max="9883" width="10.7109375" customWidth="1"/>
    <col min="10127" max="10127" width="6.85546875" customWidth="1"/>
    <col min="10128" max="10128" width="35" customWidth="1"/>
    <col min="10129" max="10129" width="8" customWidth="1"/>
    <col min="10130" max="10130" width="31.85546875" customWidth="1"/>
    <col min="10131" max="10131" width="12" customWidth="1"/>
    <col min="10132" max="10132" width="11.5703125" customWidth="1"/>
    <col min="10133" max="10133" width="12" customWidth="1"/>
    <col min="10134" max="10134" width="11.140625" customWidth="1"/>
    <col min="10135" max="10136" width="10" customWidth="1"/>
    <col min="10139" max="10139" width="10.7109375" customWidth="1"/>
    <col min="10383" max="10383" width="6.85546875" customWidth="1"/>
    <col min="10384" max="10384" width="35" customWidth="1"/>
    <col min="10385" max="10385" width="8" customWidth="1"/>
    <col min="10386" max="10386" width="31.85546875" customWidth="1"/>
    <col min="10387" max="10387" width="12" customWidth="1"/>
    <col min="10388" max="10388" width="11.5703125" customWidth="1"/>
    <col min="10389" max="10389" width="12" customWidth="1"/>
    <col min="10390" max="10390" width="11.140625" customWidth="1"/>
    <col min="10391" max="10392" width="10" customWidth="1"/>
    <col min="10395" max="10395" width="10.7109375" customWidth="1"/>
    <col min="10639" max="10639" width="6.85546875" customWidth="1"/>
    <col min="10640" max="10640" width="35" customWidth="1"/>
    <col min="10641" max="10641" width="8" customWidth="1"/>
    <col min="10642" max="10642" width="31.85546875" customWidth="1"/>
    <col min="10643" max="10643" width="12" customWidth="1"/>
    <col min="10644" max="10644" width="11.5703125" customWidth="1"/>
    <col min="10645" max="10645" width="12" customWidth="1"/>
    <col min="10646" max="10646" width="11.140625" customWidth="1"/>
    <col min="10647" max="10648" width="10" customWidth="1"/>
    <col min="10651" max="10651" width="10.7109375" customWidth="1"/>
    <col min="10895" max="10895" width="6.85546875" customWidth="1"/>
    <col min="10896" max="10896" width="35" customWidth="1"/>
    <col min="10897" max="10897" width="8" customWidth="1"/>
    <col min="10898" max="10898" width="31.85546875" customWidth="1"/>
    <col min="10899" max="10899" width="12" customWidth="1"/>
    <col min="10900" max="10900" width="11.5703125" customWidth="1"/>
    <col min="10901" max="10901" width="12" customWidth="1"/>
    <col min="10902" max="10902" width="11.140625" customWidth="1"/>
    <col min="10903" max="10904" width="10" customWidth="1"/>
    <col min="10907" max="10907" width="10.7109375" customWidth="1"/>
    <col min="11151" max="11151" width="6.85546875" customWidth="1"/>
    <col min="11152" max="11152" width="35" customWidth="1"/>
    <col min="11153" max="11153" width="8" customWidth="1"/>
    <col min="11154" max="11154" width="31.85546875" customWidth="1"/>
    <col min="11155" max="11155" width="12" customWidth="1"/>
    <col min="11156" max="11156" width="11.5703125" customWidth="1"/>
    <col min="11157" max="11157" width="12" customWidth="1"/>
    <col min="11158" max="11158" width="11.140625" customWidth="1"/>
    <col min="11159" max="11160" width="10" customWidth="1"/>
    <col min="11163" max="11163" width="10.7109375" customWidth="1"/>
    <col min="11407" max="11407" width="6.85546875" customWidth="1"/>
    <col min="11408" max="11408" width="35" customWidth="1"/>
    <col min="11409" max="11409" width="8" customWidth="1"/>
    <col min="11410" max="11410" width="31.85546875" customWidth="1"/>
    <col min="11411" max="11411" width="12" customWidth="1"/>
    <col min="11412" max="11412" width="11.5703125" customWidth="1"/>
    <col min="11413" max="11413" width="12" customWidth="1"/>
    <col min="11414" max="11414" width="11.140625" customWidth="1"/>
    <col min="11415" max="11416" width="10" customWidth="1"/>
    <col min="11419" max="11419" width="10.7109375" customWidth="1"/>
    <col min="11663" max="11663" width="6.85546875" customWidth="1"/>
    <col min="11664" max="11664" width="35" customWidth="1"/>
    <col min="11665" max="11665" width="8" customWidth="1"/>
    <col min="11666" max="11666" width="31.85546875" customWidth="1"/>
    <col min="11667" max="11667" width="12" customWidth="1"/>
    <col min="11668" max="11668" width="11.5703125" customWidth="1"/>
    <col min="11669" max="11669" width="12" customWidth="1"/>
    <col min="11670" max="11670" width="11.140625" customWidth="1"/>
    <col min="11671" max="11672" width="10" customWidth="1"/>
    <col min="11675" max="11675" width="10.7109375" customWidth="1"/>
    <col min="11919" max="11919" width="6.85546875" customWidth="1"/>
    <col min="11920" max="11920" width="35" customWidth="1"/>
    <col min="11921" max="11921" width="8" customWidth="1"/>
    <col min="11922" max="11922" width="31.85546875" customWidth="1"/>
    <col min="11923" max="11923" width="12" customWidth="1"/>
    <col min="11924" max="11924" width="11.5703125" customWidth="1"/>
    <col min="11925" max="11925" width="12" customWidth="1"/>
    <col min="11926" max="11926" width="11.140625" customWidth="1"/>
    <col min="11927" max="11928" width="10" customWidth="1"/>
    <col min="11931" max="11931" width="10.7109375" customWidth="1"/>
    <col min="12175" max="12175" width="6.85546875" customWidth="1"/>
    <col min="12176" max="12176" width="35" customWidth="1"/>
    <col min="12177" max="12177" width="8" customWidth="1"/>
    <col min="12178" max="12178" width="31.85546875" customWidth="1"/>
    <col min="12179" max="12179" width="12" customWidth="1"/>
    <col min="12180" max="12180" width="11.5703125" customWidth="1"/>
    <col min="12181" max="12181" width="12" customWidth="1"/>
    <col min="12182" max="12182" width="11.140625" customWidth="1"/>
    <col min="12183" max="12184" width="10" customWidth="1"/>
    <col min="12187" max="12187" width="10.7109375" customWidth="1"/>
    <col min="12431" max="12431" width="6.85546875" customWidth="1"/>
    <col min="12432" max="12432" width="35" customWidth="1"/>
    <col min="12433" max="12433" width="8" customWidth="1"/>
    <col min="12434" max="12434" width="31.85546875" customWidth="1"/>
    <col min="12435" max="12435" width="12" customWidth="1"/>
    <col min="12436" max="12436" width="11.5703125" customWidth="1"/>
    <col min="12437" max="12437" width="12" customWidth="1"/>
    <col min="12438" max="12438" width="11.140625" customWidth="1"/>
    <col min="12439" max="12440" width="10" customWidth="1"/>
    <col min="12443" max="12443" width="10.7109375" customWidth="1"/>
    <col min="12687" max="12687" width="6.85546875" customWidth="1"/>
    <col min="12688" max="12688" width="35" customWidth="1"/>
    <col min="12689" max="12689" width="8" customWidth="1"/>
    <col min="12690" max="12690" width="31.85546875" customWidth="1"/>
    <col min="12691" max="12691" width="12" customWidth="1"/>
    <col min="12692" max="12692" width="11.5703125" customWidth="1"/>
    <col min="12693" max="12693" width="12" customWidth="1"/>
    <col min="12694" max="12694" width="11.140625" customWidth="1"/>
    <col min="12695" max="12696" width="10" customWidth="1"/>
    <col min="12699" max="12699" width="10.7109375" customWidth="1"/>
    <col min="12943" max="12943" width="6.85546875" customWidth="1"/>
    <col min="12944" max="12944" width="35" customWidth="1"/>
    <col min="12945" max="12945" width="8" customWidth="1"/>
    <col min="12946" max="12946" width="31.85546875" customWidth="1"/>
    <col min="12947" max="12947" width="12" customWidth="1"/>
    <col min="12948" max="12948" width="11.5703125" customWidth="1"/>
    <col min="12949" max="12949" width="12" customWidth="1"/>
    <col min="12950" max="12950" width="11.140625" customWidth="1"/>
    <col min="12951" max="12952" width="10" customWidth="1"/>
    <col min="12955" max="12955" width="10.7109375" customWidth="1"/>
    <col min="13199" max="13199" width="6.85546875" customWidth="1"/>
    <col min="13200" max="13200" width="35" customWidth="1"/>
    <col min="13201" max="13201" width="8" customWidth="1"/>
    <col min="13202" max="13202" width="31.85546875" customWidth="1"/>
    <col min="13203" max="13203" width="12" customWidth="1"/>
    <col min="13204" max="13204" width="11.5703125" customWidth="1"/>
    <col min="13205" max="13205" width="12" customWidth="1"/>
    <col min="13206" max="13206" width="11.140625" customWidth="1"/>
    <col min="13207" max="13208" width="10" customWidth="1"/>
    <col min="13211" max="13211" width="10.7109375" customWidth="1"/>
    <col min="13455" max="13455" width="6.85546875" customWidth="1"/>
    <col min="13456" max="13456" width="35" customWidth="1"/>
    <col min="13457" max="13457" width="8" customWidth="1"/>
    <col min="13458" max="13458" width="31.85546875" customWidth="1"/>
    <col min="13459" max="13459" width="12" customWidth="1"/>
    <col min="13460" max="13460" width="11.5703125" customWidth="1"/>
    <col min="13461" max="13461" width="12" customWidth="1"/>
    <col min="13462" max="13462" width="11.140625" customWidth="1"/>
    <col min="13463" max="13464" width="10" customWidth="1"/>
    <col min="13467" max="13467" width="10.7109375" customWidth="1"/>
    <col min="13711" max="13711" width="6.85546875" customWidth="1"/>
    <col min="13712" max="13712" width="35" customWidth="1"/>
    <col min="13713" max="13713" width="8" customWidth="1"/>
    <col min="13714" max="13714" width="31.85546875" customWidth="1"/>
    <col min="13715" max="13715" width="12" customWidth="1"/>
    <col min="13716" max="13716" width="11.5703125" customWidth="1"/>
    <col min="13717" max="13717" width="12" customWidth="1"/>
    <col min="13718" max="13718" width="11.140625" customWidth="1"/>
    <col min="13719" max="13720" width="10" customWidth="1"/>
    <col min="13723" max="13723" width="10.7109375" customWidth="1"/>
    <col min="13967" max="13967" width="6.85546875" customWidth="1"/>
    <col min="13968" max="13968" width="35" customWidth="1"/>
    <col min="13969" max="13969" width="8" customWidth="1"/>
    <col min="13970" max="13970" width="31.85546875" customWidth="1"/>
    <col min="13971" max="13971" width="12" customWidth="1"/>
    <col min="13972" max="13972" width="11.5703125" customWidth="1"/>
    <col min="13973" max="13973" width="12" customWidth="1"/>
    <col min="13974" max="13974" width="11.140625" customWidth="1"/>
    <col min="13975" max="13976" width="10" customWidth="1"/>
    <col min="13979" max="13979" width="10.7109375" customWidth="1"/>
    <col min="14223" max="14223" width="6.85546875" customWidth="1"/>
    <col min="14224" max="14224" width="35" customWidth="1"/>
    <col min="14225" max="14225" width="8" customWidth="1"/>
    <col min="14226" max="14226" width="31.85546875" customWidth="1"/>
    <col min="14227" max="14227" width="12" customWidth="1"/>
    <col min="14228" max="14228" width="11.5703125" customWidth="1"/>
    <col min="14229" max="14229" width="12" customWidth="1"/>
    <col min="14230" max="14230" width="11.140625" customWidth="1"/>
    <col min="14231" max="14232" width="10" customWidth="1"/>
    <col min="14235" max="14235" width="10.7109375" customWidth="1"/>
    <col min="14479" max="14479" width="6.85546875" customWidth="1"/>
    <col min="14480" max="14480" width="35" customWidth="1"/>
    <col min="14481" max="14481" width="8" customWidth="1"/>
    <col min="14482" max="14482" width="31.85546875" customWidth="1"/>
    <col min="14483" max="14483" width="12" customWidth="1"/>
    <col min="14484" max="14484" width="11.5703125" customWidth="1"/>
    <col min="14485" max="14485" width="12" customWidth="1"/>
    <col min="14486" max="14486" width="11.140625" customWidth="1"/>
    <col min="14487" max="14488" width="10" customWidth="1"/>
    <col min="14491" max="14491" width="10.7109375" customWidth="1"/>
    <col min="14735" max="14735" width="6.85546875" customWidth="1"/>
    <col min="14736" max="14736" width="35" customWidth="1"/>
    <col min="14737" max="14737" width="8" customWidth="1"/>
    <col min="14738" max="14738" width="31.85546875" customWidth="1"/>
    <col min="14739" max="14739" width="12" customWidth="1"/>
    <col min="14740" max="14740" width="11.5703125" customWidth="1"/>
    <col min="14741" max="14741" width="12" customWidth="1"/>
    <col min="14742" max="14742" width="11.140625" customWidth="1"/>
    <col min="14743" max="14744" width="10" customWidth="1"/>
    <col min="14747" max="14747" width="10.7109375" customWidth="1"/>
    <col min="14991" max="14991" width="6.85546875" customWidth="1"/>
    <col min="14992" max="14992" width="35" customWidth="1"/>
    <col min="14993" max="14993" width="8" customWidth="1"/>
    <col min="14994" max="14994" width="31.85546875" customWidth="1"/>
    <col min="14995" max="14995" width="12" customWidth="1"/>
    <col min="14996" max="14996" width="11.5703125" customWidth="1"/>
    <col min="14997" max="14997" width="12" customWidth="1"/>
    <col min="14998" max="14998" width="11.140625" customWidth="1"/>
    <col min="14999" max="15000" width="10" customWidth="1"/>
    <col min="15003" max="15003" width="10.7109375" customWidth="1"/>
    <col min="15247" max="15247" width="6.85546875" customWidth="1"/>
    <col min="15248" max="15248" width="35" customWidth="1"/>
    <col min="15249" max="15249" width="8" customWidth="1"/>
    <col min="15250" max="15250" width="31.85546875" customWidth="1"/>
    <col min="15251" max="15251" width="12" customWidth="1"/>
    <col min="15252" max="15252" width="11.5703125" customWidth="1"/>
    <col min="15253" max="15253" width="12" customWidth="1"/>
    <col min="15254" max="15254" width="11.140625" customWidth="1"/>
    <col min="15255" max="15256" width="10" customWidth="1"/>
    <col min="15259" max="15259" width="10.7109375" customWidth="1"/>
    <col min="15503" max="15503" width="6.85546875" customWidth="1"/>
    <col min="15504" max="15504" width="35" customWidth="1"/>
    <col min="15505" max="15505" width="8" customWidth="1"/>
    <col min="15506" max="15506" width="31.85546875" customWidth="1"/>
    <col min="15507" max="15507" width="12" customWidth="1"/>
    <col min="15508" max="15508" width="11.5703125" customWidth="1"/>
    <col min="15509" max="15509" width="12" customWidth="1"/>
    <col min="15510" max="15510" width="11.140625" customWidth="1"/>
    <col min="15511" max="15512" width="10" customWidth="1"/>
    <col min="15515" max="15515" width="10.7109375" customWidth="1"/>
    <col min="15759" max="15759" width="6.85546875" customWidth="1"/>
    <col min="15760" max="15760" width="35" customWidth="1"/>
    <col min="15761" max="15761" width="8" customWidth="1"/>
    <col min="15762" max="15762" width="31.85546875" customWidth="1"/>
    <col min="15763" max="15763" width="12" customWidth="1"/>
    <col min="15764" max="15764" width="11.5703125" customWidth="1"/>
    <col min="15765" max="15765" width="12" customWidth="1"/>
    <col min="15766" max="15766" width="11.140625" customWidth="1"/>
    <col min="15767" max="15768" width="10" customWidth="1"/>
    <col min="15771" max="15771" width="10.7109375" customWidth="1"/>
    <col min="16015" max="16015" width="6.85546875" customWidth="1"/>
    <col min="16016" max="16016" width="35" customWidth="1"/>
    <col min="16017" max="16017" width="8" customWidth="1"/>
    <col min="16018" max="16018" width="31.85546875" customWidth="1"/>
    <col min="16019" max="16019" width="12" customWidth="1"/>
    <col min="16020" max="16020" width="11.5703125" customWidth="1"/>
    <col min="16021" max="16021" width="12" customWidth="1"/>
    <col min="16022" max="16022" width="11.140625" customWidth="1"/>
    <col min="16023" max="16024" width="10" customWidth="1"/>
    <col min="16027" max="16027" width="10.7109375" customWidth="1"/>
  </cols>
  <sheetData>
    <row r="1" spans="1:55" ht="15" x14ac:dyDescent="0.25">
      <c r="A1" s="35" t="s">
        <v>2</v>
      </c>
      <c r="B1" s="35"/>
      <c r="C1" s="27"/>
      <c r="D1" s="35"/>
      <c r="E1" s="35"/>
      <c r="F1" s="50"/>
      <c r="G1" s="49"/>
      <c r="H1" s="50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ht="15" customHeight="1" x14ac:dyDescent="0.25">
      <c r="A2" s="35" t="s">
        <v>3</v>
      </c>
      <c r="B2" s="35"/>
      <c r="C2" s="27"/>
      <c r="D2" s="35"/>
      <c r="E2" s="35"/>
      <c r="F2" s="50"/>
      <c r="G2" s="49"/>
      <c r="H2" s="50"/>
    </row>
    <row r="3" spans="1:55" ht="12.75" customHeight="1" x14ac:dyDescent="0.25">
      <c r="A3" s="1158" t="s">
        <v>4</v>
      </c>
      <c r="B3" s="1158"/>
      <c r="C3" s="1158"/>
      <c r="D3" s="1158"/>
      <c r="E3" s="1158"/>
      <c r="F3" s="50"/>
      <c r="G3" s="49"/>
      <c r="H3" s="50"/>
      <c r="AG3" s="349"/>
    </row>
    <row r="4" spans="1:55" ht="15" x14ac:dyDescent="0.25">
      <c r="A4" s="49"/>
      <c r="B4" s="35"/>
      <c r="C4" s="35"/>
      <c r="D4" s="35"/>
      <c r="E4" s="35"/>
      <c r="F4" s="50"/>
      <c r="G4" s="49"/>
      <c r="H4" s="50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50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8" customHeight="1" thickBot="1" x14ac:dyDescent="0.3">
      <c r="A7" s="49"/>
      <c r="B7" s="5"/>
      <c r="D7" s="9"/>
      <c r="E7" s="5"/>
      <c r="F7" s="50"/>
      <c r="G7" s="49"/>
      <c r="H7" s="50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76"/>
      <c r="B8" s="51"/>
      <c r="C8" s="51"/>
      <c r="D8" s="51"/>
      <c r="E8" s="51"/>
      <c r="F8" s="51"/>
      <c r="G8" s="51"/>
      <c r="H8" s="51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25">
      <c r="A9" s="10" t="s">
        <v>739</v>
      </c>
      <c r="D9" s="10"/>
      <c r="F9" s="40"/>
      <c r="G9" s="41"/>
      <c r="H9" s="4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3.25" thickBot="1" x14ac:dyDescent="0.25">
      <c r="A10" s="42" t="s">
        <v>723</v>
      </c>
      <c r="B10" s="43" t="s">
        <v>506</v>
      </c>
      <c r="C10" s="43" t="s">
        <v>507</v>
      </c>
      <c r="D10" s="43" t="s">
        <v>248</v>
      </c>
      <c r="E10" s="100" t="s">
        <v>725</v>
      </c>
      <c r="F10" s="43" t="s">
        <v>0</v>
      </c>
      <c r="G10" s="130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9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80" customFormat="1" ht="11.25" customHeight="1" thickBot="1" x14ac:dyDescent="0.25">
      <c r="A11" s="81" t="s">
        <v>508</v>
      </c>
      <c r="B11" s="82" t="s">
        <v>509</v>
      </c>
      <c r="C11" s="82" t="s">
        <v>250</v>
      </c>
      <c r="D11" s="82" t="s">
        <v>251</v>
      </c>
      <c r="E11" s="82" t="s">
        <v>510</v>
      </c>
      <c r="F11" s="82" t="s">
        <v>0</v>
      </c>
      <c r="G11" s="131" t="s">
        <v>511</v>
      </c>
      <c r="H11" s="155" t="s">
        <v>719</v>
      </c>
      <c r="I11" s="474" t="s">
        <v>252</v>
      </c>
      <c r="J11" s="473" t="s">
        <v>253</v>
      </c>
      <c r="K11" s="473" t="s">
        <v>258</v>
      </c>
      <c r="L11" s="473" t="s">
        <v>254</v>
      </c>
      <c r="M11" s="473" t="s">
        <v>255</v>
      </c>
      <c r="N11" s="473" t="s">
        <v>793</v>
      </c>
      <c r="O11" s="533" t="s">
        <v>800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651" t="s">
        <v>271</v>
      </c>
      <c r="AF11" s="510" t="s">
        <v>272</v>
      </c>
      <c r="AG11" s="471" t="s">
        <v>792</v>
      </c>
      <c r="AH11" s="878" t="s">
        <v>274</v>
      </c>
      <c r="AI11" s="514" t="s">
        <v>799</v>
      </c>
      <c r="AJ11" s="611" t="s">
        <v>799</v>
      </c>
      <c r="AK11" s="611" t="s">
        <v>799</v>
      </c>
      <c r="AL11" s="611" t="s">
        <v>799</v>
      </c>
      <c r="AM11" s="611" t="s">
        <v>799</v>
      </c>
      <c r="AN11" s="611" t="s">
        <v>799</v>
      </c>
      <c r="AO11" s="515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s="135" customFormat="1" ht="14.1" customHeight="1" x14ac:dyDescent="0.2">
      <c r="A12" s="132">
        <v>1</v>
      </c>
      <c r="B12" s="133">
        <v>3454</v>
      </c>
      <c r="C12" s="133">
        <v>600029085</v>
      </c>
      <c r="D12" s="133">
        <v>75122294</v>
      </c>
      <c r="E12" s="134" t="s">
        <v>7</v>
      </c>
      <c r="F12" s="133">
        <v>3233</v>
      </c>
      <c r="G12" s="134" t="s">
        <v>281</v>
      </c>
      <c r="H12" s="378" t="s">
        <v>261</v>
      </c>
      <c r="I12" s="516">
        <v>4155058</v>
      </c>
      <c r="J12" s="462">
        <v>3082387</v>
      </c>
      <c r="K12" s="462">
        <v>0</v>
      </c>
      <c r="L12" s="607">
        <v>1041847</v>
      </c>
      <c r="M12" s="607">
        <v>30824</v>
      </c>
      <c r="N12" s="607">
        <v>0</v>
      </c>
      <c r="O12" s="641">
        <v>5.22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983">
        <f>ROUND(W12*1%,0)</f>
        <v>0</v>
      </c>
      <c r="AG12" s="342">
        <v>0</v>
      </c>
      <c r="AH12" s="512">
        <f>AB12+AE12+AF12+AG12</f>
        <v>0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</v>
      </c>
      <c r="AP12" s="866">
        <f>I12+AH12</f>
        <v>4155058</v>
      </c>
      <c r="AQ12" s="512">
        <f>J12+W12</f>
        <v>3082387</v>
      </c>
      <c r="AR12" s="512">
        <f>K12+AA12</f>
        <v>0</v>
      </c>
      <c r="AS12" s="464">
        <f>L12+AE12</f>
        <v>1041847</v>
      </c>
      <c r="AT12" s="512">
        <f>M12+AF12</f>
        <v>30824</v>
      </c>
      <c r="AU12" s="512">
        <f>N12+AG12</f>
        <v>0</v>
      </c>
      <c r="AV12" s="578">
        <f>O12+AO12</f>
        <v>5.22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s="135" customFormat="1" ht="12.75" customHeight="1" x14ac:dyDescent="0.2">
      <c r="A13" s="90">
        <v>1</v>
      </c>
      <c r="B13" s="12">
        <v>3454</v>
      </c>
      <c r="C13" s="89">
        <v>600029085</v>
      </c>
      <c r="D13" s="89">
        <v>75122294</v>
      </c>
      <c r="E13" s="136" t="s">
        <v>8</v>
      </c>
      <c r="F13" s="12"/>
      <c r="G13" s="136"/>
      <c r="H13" s="373"/>
      <c r="I13" s="608">
        <v>4155058</v>
      </c>
      <c r="J13" s="348">
        <v>3082387</v>
      </c>
      <c r="K13" s="348">
        <v>0</v>
      </c>
      <c r="L13" s="348">
        <v>1041847</v>
      </c>
      <c r="M13" s="348">
        <v>30824</v>
      </c>
      <c r="N13" s="348">
        <v>0</v>
      </c>
      <c r="O13" s="699">
        <v>5.22</v>
      </c>
      <c r="P13" s="608">
        <f t="shared" ref="P13:BC13" si="0">SUM(P12)</f>
        <v>0</v>
      </c>
      <c r="Q13" s="348">
        <f t="shared" ref="Q13" si="1">SUM(Q12)</f>
        <v>0</v>
      </c>
      <c r="R13" s="348">
        <f t="shared" si="0"/>
        <v>0</v>
      </c>
      <c r="S13" s="348">
        <f t="shared" si="0"/>
        <v>0</v>
      </c>
      <c r="T13" s="348">
        <f t="shared" si="0"/>
        <v>0</v>
      </c>
      <c r="U13" s="348">
        <f t="shared" si="0"/>
        <v>0</v>
      </c>
      <c r="V13" s="348">
        <f t="shared" si="0"/>
        <v>0</v>
      </c>
      <c r="W13" s="348">
        <f t="shared" si="0"/>
        <v>0</v>
      </c>
      <c r="X13" s="348">
        <f t="shared" si="0"/>
        <v>0</v>
      </c>
      <c r="Y13" s="348">
        <f t="shared" si="0"/>
        <v>0</v>
      </c>
      <c r="Z13" s="348">
        <f t="shared" si="0"/>
        <v>0</v>
      </c>
      <c r="AA13" s="348">
        <f t="shared" si="0"/>
        <v>0</v>
      </c>
      <c r="AB13" s="348">
        <f t="shared" si="0"/>
        <v>0</v>
      </c>
      <c r="AC13" s="348">
        <f t="shared" si="0"/>
        <v>0</v>
      </c>
      <c r="AD13" s="348">
        <f t="shared" ref="AD13:AE13" si="2">SUM(AD12)</f>
        <v>0</v>
      </c>
      <c r="AE13" s="348">
        <f t="shared" si="2"/>
        <v>0</v>
      </c>
      <c r="AF13" s="348">
        <f t="shared" si="0"/>
        <v>0</v>
      </c>
      <c r="AG13" s="348">
        <f t="shared" si="0"/>
        <v>0</v>
      </c>
      <c r="AH13" s="982">
        <f t="shared" si="0"/>
        <v>0</v>
      </c>
      <c r="AI13" s="952">
        <f t="shared" si="0"/>
        <v>0</v>
      </c>
      <c r="AJ13" s="366">
        <f t="shared" si="0"/>
        <v>0</v>
      </c>
      <c r="AK13" s="366">
        <f t="shared" si="0"/>
        <v>0</v>
      </c>
      <c r="AL13" s="366">
        <f t="shared" si="0"/>
        <v>0</v>
      </c>
      <c r="AM13" s="366">
        <f t="shared" si="0"/>
        <v>0</v>
      </c>
      <c r="AN13" s="366">
        <f t="shared" si="0"/>
        <v>0</v>
      </c>
      <c r="AO13" s="320">
        <f t="shared" si="0"/>
        <v>0</v>
      </c>
      <c r="AP13" s="403">
        <f t="shared" si="0"/>
        <v>4155058</v>
      </c>
      <c r="AQ13" s="348">
        <f t="shared" si="0"/>
        <v>3082387</v>
      </c>
      <c r="AR13" s="348">
        <f t="shared" si="0"/>
        <v>0</v>
      </c>
      <c r="AS13" s="348">
        <f t="shared" si="0"/>
        <v>1041847</v>
      </c>
      <c r="AT13" s="348">
        <f t="shared" si="0"/>
        <v>30824</v>
      </c>
      <c r="AU13" s="348">
        <f t="shared" si="0"/>
        <v>0</v>
      </c>
      <c r="AV13" s="320">
        <f t="shared" si="0"/>
        <v>5.22</v>
      </c>
      <c r="AW13" s="813">
        <f t="shared" si="0"/>
        <v>0</v>
      </c>
      <c r="AX13" s="812">
        <f t="shared" si="0"/>
        <v>0</v>
      </c>
      <c r="AY13" s="812">
        <f t="shared" si="0"/>
        <v>0</v>
      </c>
      <c r="AZ13" s="812">
        <f t="shared" si="0"/>
        <v>0</v>
      </c>
      <c r="BA13" s="812">
        <f t="shared" si="0"/>
        <v>0</v>
      </c>
      <c r="BB13" s="812">
        <f t="shared" si="0"/>
        <v>0</v>
      </c>
      <c r="BC13" s="814">
        <f t="shared" si="0"/>
        <v>0</v>
      </c>
    </row>
    <row r="14" spans="1:55" s="135" customFormat="1" ht="12.75" customHeight="1" x14ac:dyDescent="0.2">
      <c r="A14" s="137">
        <v>2</v>
      </c>
      <c r="B14" s="138">
        <v>3470</v>
      </c>
      <c r="C14" s="138">
        <v>691003572</v>
      </c>
      <c r="D14" s="138">
        <v>72550341</v>
      </c>
      <c r="E14" s="139" t="s">
        <v>9</v>
      </c>
      <c r="F14" s="138">
        <v>3111</v>
      </c>
      <c r="G14" s="139" t="s">
        <v>275</v>
      </c>
      <c r="H14" s="140" t="s">
        <v>260</v>
      </c>
      <c r="I14" s="536">
        <v>4746794</v>
      </c>
      <c r="J14" s="376">
        <v>3521360</v>
      </c>
      <c r="K14" s="376">
        <v>0</v>
      </c>
      <c r="L14" s="394">
        <v>1190220</v>
      </c>
      <c r="M14" s="394">
        <v>35214</v>
      </c>
      <c r="N14" s="394">
        <v>0</v>
      </c>
      <c r="O14" s="700">
        <v>6</v>
      </c>
      <c r="P14" s="579">
        <f>X14*-1</f>
        <v>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ref="W14:W78" si="3">SUM(P14:V14)</f>
        <v>0</v>
      </c>
      <c r="X14" s="434">
        <v>0</v>
      </c>
      <c r="Y14" s="434">
        <v>0</v>
      </c>
      <c r="Z14" s="434">
        <v>0</v>
      </c>
      <c r="AA14" s="434">
        <f>X14+Y14+Z14</f>
        <v>0</v>
      </c>
      <c r="AB14" s="434">
        <f>W14+AA14</f>
        <v>0</v>
      </c>
      <c r="AC14" s="435">
        <f t="shared" ref="AC14:AC78" si="4">ROUND((W14+X14+Y14)*33.8%,0)</f>
        <v>0</v>
      </c>
      <c r="AD14" s="434">
        <v>0</v>
      </c>
      <c r="AE14" s="434">
        <f t="shared" ref="AE14:AE78" si="5">AC14+AD14</f>
        <v>0</v>
      </c>
      <c r="AF14" s="435">
        <f>ROUND(W14*1%,0)</f>
        <v>0</v>
      </c>
      <c r="AG14" s="14">
        <v>0</v>
      </c>
      <c r="AH14" s="434">
        <f t="shared" ref="AH14:AH15" si="6">AB14+AE14+AF14+AG14</f>
        <v>0</v>
      </c>
      <c r="AI14" s="870">
        <v>0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 t="shared" ref="AO14:AO78" si="7">SUM(AI14:AN14)</f>
        <v>0</v>
      </c>
      <c r="AP14" s="854">
        <f>I14+AH14</f>
        <v>4746794</v>
      </c>
      <c r="AQ14" s="434">
        <f>J14+W14</f>
        <v>3521360</v>
      </c>
      <c r="AR14" s="512">
        <f>K14+AA14</f>
        <v>0</v>
      </c>
      <c r="AS14" s="434">
        <f>L14+AE14</f>
        <v>1190220</v>
      </c>
      <c r="AT14" s="434">
        <f>M14+AF14</f>
        <v>35214</v>
      </c>
      <c r="AU14" s="512">
        <f t="shared" ref="AU14:AU15" si="8">N14+AG14</f>
        <v>0</v>
      </c>
      <c r="AV14" s="535">
        <f t="shared" ref="AV14:AV15" si="9">O14+AO14</f>
        <v>6</v>
      </c>
      <c r="AW14" s="517">
        <f t="shared" ref="AW14:AW78" si="10">SUM(AX14:BB14)</f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s="135" customFormat="1" ht="12.75" customHeight="1" x14ac:dyDescent="0.2">
      <c r="A15" s="137">
        <v>2</v>
      </c>
      <c r="B15" s="138">
        <v>3470</v>
      </c>
      <c r="C15" s="138">
        <v>691003572</v>
      </c>
      <c r="D15" s="138">
        <v>72550341</v>
      </c>
      <c r="E15" s="139" t="s">
        <v>9</v>
      </c>
      <c r="F15" s="138">
        <v>3111</v>
      </c>
      <c r="G15" s="139" t="s">
        <v>282</v>
      </c>
      <c r="H15" s="140" t="s">
        <v>261</v>
      </c>
      <c r="I15" s="517">
        <v>199456</v>
      </c>
      <c r="J15" s="305">
        <v>147964</v>
      </c>
      <c r="K15" s="376">
        <v>0</v>
      </c>
      <c r="L15" s="394">
        <v>50012</v>
      </c>
      <c r="M15" s="394">
        <v>1480</v>
      </c>
      <c r="N15" s="394">
        <v>0</v>
      </c>
      <c r="O15" s="701">
        <v>0.5</v>
      </c>
      <c r="P15" s="579">
        <f>X15*-1</f>
        <v>0</v>
      </c>
      <c r="Q15" s="434">
        <v>0</v>
      </c>
      <c r="R15" s="434">
        <v>16820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3"/>
        <v>16820</v>
      </c>
      <c r="X15" s="434">
        <v>0</v>
      </c>
      <c r="Y15" s="434">
        <v>0</v>
      </c>
      <c r="Z15" s="434">
        <v>0</v>
      </c>
      <c r="AA15" s="434">
        <f>X15+Y15+Z15</f>
        <v>0</v>
      </c>
      <c r="AB15" s="434">
        <f>W15+AA15</f>
        <v>16820</v>
      </c>
      <c r="AC15" s="435">
        <f t="shared" si="4"/>
        <v>5685</v>
      </c>
      <c r="AD15" s="434">
        <v>0</v>
      </c>
      <c r="AE15" s="434">
        <f t="shared" si="5"/>
        <v>5685</v>
      </c>
      <c r="AF15" s="435">
        <f>ROUND(W15*1%,0)</f>
        <v>168</v>
      </c>
      <c r="AG15" s="14">
        <v>0</v>
      </c>
      <c r="AH15" s="434">
        <f t="shared" si="6"/>
        <v>22673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7"/>
        <v>0</v>
      </c>
      <c r="AP15" s="854">
        <f>I15+AH15</f>
        <v>222129</v>
      </c>
      <c r="AQ15" s="434">
        <f>J15+W15</f>
        <v>164784</v>
      </c>
      <c r="AR15" s="512">
        <f>K15+AA15</f>
        <v>0</v>
      </c>
      <c r="AS15" s="434">
        <f>L15+AE15</f>
        <v>55697</v>
      </c>
      <c r="AT15" s="434">
        <f>M15+AF15</f>
        <v>1648</v>
      </c>
      <c r="AU15" s="512">
        <f t="shared" si="8"/>
        <v>0</v>
      </c>
      <c r="AV15" s="535">
        <f t="shared" si="9"/>
        <v>0.5</v>
      </c>
      <c r="AW15" s="517">
        <f t="shared" si="10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s="135" customFormat="1" ht="12.75" customHeight="1" x14ac:dyDescent="0.2">
      <c r="A16" s="90">
        <v>2</v>
      </c>
      <c r="B16" s="12">
        <v>3470</v>
      </c>
      <c r="C16" s="89">
        <v>691003572</v>
      </c>
      <c r="D16" s="89">
        <v>72550341</v>
      </c>
      <c r="E16" s="136" t="s">
        <v>10</v>
      </c>
      <c r="F16" s="12"/>
      <c r="G16" s="136"/>
      <c r="H16" s="373"/>
      <c r="I16" s="608">
        <v>4946250</v>
      </c>
      <c r="J16" s="348">
        <v>3669324</v>
      </c>
      <c r="K16" s="348">
        <v>0</v>
      </c>
      <c r="L16" s="348">
        <v>1240232</v>
      </c>
      <c r="M16" s="348">
        <v>36694</v>
      </c>
      <c r="N16" s="348">
        <v>0</v>
      </c>
      <c r="O16" s="699">
        <v>6.5</v>
      </c>
      <c r="P16" s="608">
        <f t="shared" ref="P16:BC16" si="11">SUM(P14:P15)</f>
        <v>0</v>
      </c>
      <c r="Q16" s="348">
        <f t="shared" ref="Q16" si="12">SUM(Q14:Q15)</f>
        <v>0</v>
      </c>
      <c r="R16" s="348">
        <f t="shared" si="11"/>
        <v>16820</v>
      </c>
      <c r="S16" s="348">
        <f t="shared" si="11"/>
        <v>0</v>
      </c>
      <c r="T16" s="348">
        <f t="shared" si="11"/>
        <v>0</v>
      </c>
      <c r="U16" s="348">
        <f t="shared" si="11"/>
        <v>0</v>
      </c>
      <c r="V16" s="348">
        <f t="shared" si="11"/>
        <v>0</v>
      </c>
      <c r="W16" s="348">
        <f t="shared" si="11"/>
        <v>16820</v>
      </c>
      <c r="X16" s="348">
        <f t="shared" si="11"/>
        <v>0</v>
      </c>
      <c r="Y16" s="348">
        <f t="shared" si="11"/>
        <v>0</v>
      </c>
      <c r="Z16" s="348">
        <f t="shared" si="11"/>
        <v>0</v>
      </c>
      <c r="AA16" s="348">
        <f t="shared" si="11"/>
        <v>0</v>
      </c>
      <c r="AB16" s="348">
        <f t="shared" si="11"/>
        <v>16820</v>
      </c>
      <c r="AC16" s="348">
        <f t="shared" si="11"/>
        <v>5685</v>
      </c>
      <c r="AD16" s="348">
        <f t="shared" ref="AD16:AE16" si="13">SUM(AD14:AD15)</f>
        <v>0</v>
      </c>
      <c r="AE16" s="348">
        <f t="shared" si="13"/>
        <v>5685</v>
      </c>
      <c r="AF16" s="348">
        <f t="shared" si="11"/>
        <v>168</v>
      </c>
      <c r="AG16" s="348">
        <f t="shared" si="11"/>
        <v>0</v>
      </c>
      <c r="AH16" s="982">
        <f t="shared" si="11"/>
        <v>22673</v>
      </c>
      <c r="AI16" s="952">
        <f t="shared" si="11"/>
        <v>0</v>
      </c>
      <c r="AJ16" s="366">
        <f t="shared" si="11"/>
        <v>0</v>
      </c>
      <c r="AK16" s="366">
        <f t="shared" si="11"/>
        <v>0</v>
      </c>
      <c r="AL16" s="366">
        <f t="shared" si="11"/>
        <v>0</v>
      </c>
      <c r="AM16" s="366">
        <f t="shared" si="11"/>
        <v>0</v>
      </c>
      <c r="AN16" s="366">
        <f t="shared" si="11"/>
        <v>0</v>
      </c>
      <c r="AO16" s="320">
        <f t="shared" si="11"/>
        <v>0</v>
      </c>
      <c r="AP16" s="403">
        <f t="shared" si="11"/>
        <v>4968923</v>
      </c>
      <c r="AQ16" s="348">
        <f t="shared" si="11"/>
        <v>3686144</v>
      </c>
      <c r="AR16" s="348">
        <f t="shared" si="11"/>
        <v>0</v>
      </c>
      <c r="AS16" s="348">
        <f t="shared" si="11"/>
        <v>1245917</v>
      </c>
      <c r="AT16" s="348">
        <f t="shared" si="11"/>
        <v>36862</v>
      </c>
      <c r="AU16" s="348">
        <f t="shared" si="11"/>
        <v>0</v>
      </c>
      <c r="AV16" s="320">
        <f t="shared" si="11"/>
        <v>6.5</v>
      </c>
      <c r="AW16" s="813">
        <f t="shared" si="11"/>
        <v>0</v>
      </c>
      <c r="AX16" s="812">
        <f t="shared" si="11"/>
        <v>0</v>
      </c>
      <c r="AY16" s="812">
        <f t="shared" si="11"/>
        <v>0</v>
      </c>
      <c r="AZ16" s="812">
        <f t="shared" si="11"/>
        <v>0</v>
      </c>
      <c r="BA16" s="812">
        <f t="shared" si="11"/>
        <v>0</v>
      </c>
      <c r="BB16" s="812">
        <f t="shared" si="11"/>
        <v>0</v>
      </c>
      <c r="BC16" s="814">
        <f t="shared" si="11"/>
        <v>0</v>
      </c>
    </row>
    <row r="17" spans="1:55" s="135" customFormat="1" ht="12.75" customHeight="1" x14ac:dyDescent="0.2">
      <c r="A17" s="137">
        <v>3</v>
      </c>
      <c r="B17" s="138">
        <v>3469</v>
      </c>
      <c r="C17" s="138">
        <v>691003548</v>
      </c>
      <c r="D17" s="138">
        <v>72550384</v>
      </c>
      <c r="E17" s="139" t="s">
        <v>11</v>
      </c>
      <c r="F17" s="138">
        <v>3111</v>
      </c>
      <c r="G17" s="139" t="s">
        <v>275</v>
      </c>
      <c r="H17" s="140" t="s">
        <v>260</v>
      </c>
      <c r="I17" s="517">
        <v>6293665</v>
      </c>
      <c r="J17" s="376">
        <v>4668891</v>
      </c>
      <c r="K17" s="376">
        <v>0</v>
      </c>
      <c r="L17" s="394">
        <v>1578085</v>
      </c>
      <c r="M17" s="394">
        <v>46689</v>
      </c>
      <c r="N17" s="394">
        <v>0</v>
      </c>
      <c r="O17" s="700">
        <v>8</v>
      </c>
      <c r="P17" s="579">
        <f>X17*-1</f>
        <v>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3"/>
        <v>0</v>
      </c>
      <c r="X17" s="434">
        <v>0</v>
      </c>
      <c r="Y17" s="434">
        <v>0</v>
      </c>
      <c r="Z17" s="434">
        <v>0</v>
      </c>
      <c r="AA17" s="434">
        <f>X17+Y17+Z17</f>
        <v>0</v>
      </c>
      <c r="AB17" s="434">
        <f>W17+AA17</f>
        <v>0</v>
      </c>
      <c r="AC17" s="435">
        <f t="shared" si="4"/>
        <v>0</v>
      </c>
      <c r="AD17" s="434">
        <v>0</v>
      </c>
      <c r="AE17" s="434">
        <f t="shared" si="5"/>
        <v>0</v>
      </c>
      <c r="AF17" s="435">
        <f>ROUND(W17*1%,0)</f>
        <v>0</v>
      </c>
      <c r="AG17" s="14">
        <v>0</v>
      </c>
      <c r="AH17" s="434">
        <f t="shared" ref="AH17:AH18" si="14">AB17+AE17+AF17+AG17</f>
        <v>0</v>
      </c>
      <c r="AI17" s="870">
        <v>0</v>
      </c>
      <c r="AJ17" s="433">
        <v>0</v>
      </c>
      <c r="AK17" s="433">
        <v>0</v>
      </c>
      <c r="AL17" s="433">
        <v>0</v>
      </c>
      <c r="AM17" s="433">
        <v>0</v>
      </c>
      <c r="AN17" s="433">
        <v>0</v>
      </c>
      <c r="AO17" s="535">
        <f t="shared" si="7"/>
        <v>0</v>
      </c>
      <c r="AP17" s="854">
        <f>I17+AH17</f>
        <v>6293665</v>
      </c>
      <c r="AQ17" s="434">
        <f>J17+W17</f>
        <v>4668891</v>
      </c>
      <c r="AR17" s="512">
        <f t="shared" ref="AR17:AR18" si="15">K17+AA17</f>
        <v>0</v>
      </c>
      <c r="AS17" s="434">
        <f>L17+AE17</f>
        <v>1578085</v>
      </c>
      <c r="AT17" s="434">
        <f>M17+AF17</f>
        <v>46689</v>
      </c>
      <c r="AU17" s="512">
        <f t="shared" ref="AU17:AU18" si="16">N17+AG17</f>
        <v>0</v>
      </c>
      <c r="AV17" s="535">
        <f t="shared" ref="AV17:AV18" si="17">O17+AO17</f>
        <v>8</v>
      </c>
      <c r="AW17" s="517">
        <f t="shared" si="10"/>
        <v>0</v>
      </c>
      <c r="AX17" s="432">
        <v>0</v>
      </c>
      <c r="AY17" s="432">
        <v>0</v>
      </c>
      <c r="AZ17" s="432">
        <v>0</v>
      </c>
      <c r="BA17" s="432">
        <v>0</v>
      </c>
      <c r="BB17" s="432">
        <v>0</v>
      </c>
      <c r="BC17" s="600">
        <v>0</v>
      </c>
    </row>
    <row r="18" spans="1:55" s="135" customFormat="1" ht="12.75" customHeight="1" x14ac:dyDescent="0.2">
      <c r="A18" s="137">
        <v>3</v>
      </c>
      <c r="B18" s="138">
        <v>3469</v>
      </c>
      <c r="C18" s="138">
        <v>691003548</v>
      </c>
      <c r="D18" s="138">
        <v>72550384</v>
      </c>
      <c r="E18" s="139" t="s">
        <v>11</v>
      </c>
      <c r="F18" s="138">
        <v>3111</v>
      </c>
      <c r="G18" s="139" t="s">
        <v>282</v>
      </c>
      <c r="H18" s="140" t="s">
        <v>261</v>
      </c>
      <c r="I18" s="517">
        <v>0</v>
      </c>
      <c r="J18" s="305">
        <v>0</v>
      </c>
      <c r="K18" s="376">
        <v>0</v>
      </c>
      <c r="L18" s="394">
        <v>0</v>
      </c>
      <c r="M18" s="394">
        <v>0</v>
      </c>
      <c r="N18" s="394">
        <v>0</v>
      </c>
      <c r="O18" s="701">
        <v>0</v>
      </c>
      <c r="P18" s="579">
        <f>X18*-1</f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3"/>
        <v>0</v>
      </c>
      <c r="X18" s="434">
        <v>0</v>
      </c>
      <c r="Y18" s="434">
        <v>0</v>
      </c>
      <c r="Z18" s="434">
        <v>0</v>
      </c>
      <c r="AA18" s="434">
        <f>X18+Y18+Z18</f>
        <v>0</v>
      </c>
      <c r="AB18" s="434">
        <f>W18+AA18</f>
        <v>0</v>
      </c>
      <c r="AC18" s="435">
        <f t="shared" si="4"/>
        <v>0</v>
      </c>
      <c r="AD18" s="434">
        <v>0</v>
      </c>
      <c r="AE18" s="434">
        <f t="shared" si="5"/>
        <v>0</v>
      </c>
      <c r="AF18" s="435">
        <f>ROUND(W18*1%,0)</f>
        <v>0</v>
      </c>
      <c r="AG18" s="14">
        <v>0</v>
      </c>
      <c r="AH18" s="434">
        <f t="shared" si="14"/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7"/>
        <v>0</v>
      </c>
      <c r="AP18" s="854">
        <f>I18+AH18</f>
        <v>0</v>
      </c>
      <c r="AQ18" s="434">
        <f>J18+W18</f>
        <v>0</v>
      </c>
      <c r="AR18" s="512">
        <f t="shared" si="15"/>
        <v>0</v>
      </c>
      <c r="AS18" s="434">
        <f>L18+AE18</f>
        <v>0</v>
      </c>
      <c r="AT18" s="434">
        <f>M18+AF18</f>
        <v>0</v>
      </c>
      <c r="AU18" s="512">
        <f t="shared" si="16"/>
        <v>0</v>
      </c>
      <c r="AV18" s="535">
        <f t="shared" si="17"/>
        <v>0</v>
      </c>
      <c r="AW18" s="517">
        <f t="shared" si="10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s="135" customFormat="1" ht="12.75" customHeight="1" x14ac:dyDescent="0.2">
      <c r="A19" s="90">
        <v>3</v>
      </c>
      <c r="B19" s="12">
        <v>3469</v>
      </c>
      <c r="C19" s="89">
        <v>691003548</v>
      </c>
      <c r="D19" s="89">
        <v>72550384</v>
      </c>
      <c r="E19" s="136" t="s">
        <v>12</v>
      </c>
      <c r="F19" s="12"/>
      <c r="G19" s="136"/>
      <c r="H19" s="373"/>
      <c r="I19" s="608">
        <v>6293665</v>
      </c>
      <c r="J19" s="348">
        <v>4668891</v>
      </c>
      <c r="K19" s="348">
        <v>0</v>
      </c>
      <c r="L19" s="348">
        <v>1578085</v>
      </c>
      <c r="M19" s="348">
        <v>46689</v>
      </c>
      <c r="N19" s="348">
        <v>0</v>
      </c>
      <c r="O19" s="699">
        <v>8</v>
      </c>
      <c r="P19" s="608">
        <f t="shared" ref="P19:BC19" si="18">SUM(P17:P18)</f>
        <v>0</v>
      </c>
      <c r="Q19" s="348">
        <f t="shared" ref="Q19" si="19">SUM(Q17:Q18)</f>
        <v>0</v>
      </c>
      <c r="R19" s="348">
        <f t="shared" si="18"/>
        <v>0</v>
      </c>
      <c r="S19" s="348">
        <f t="shared" si="18"/>
        <v>0</v>
      </c>
      <c r="T19" s="348">
        <f t="shared" si="18"/>
        <v>0</v>
      </c>
      <c r="U19" s="348">
        <f t="shared" si="18"/>
        <v>0</v>
      </c>
      <c r="V19" s="348">
        <f t="shared" si="18"/>
        <v>0</v>
      </c>
      <c r="W19" s="348">
        <f t="shared" si="18"/>
        <v>0</v>
      </c>
      <c r="X19" s="348">
        <f t="shared" si="18"/>
        <v>0</v>
      </c>
      <c r="Y19" s="348">
        <f t="shared" si="18"/>
        <v>0</v>
      </c>
      <c r="Z19" s="348">
        <f t="shared" si="18"/>
        <v>0</v>
      </c>
      <c r="AA19" s="348">
        <f t="shared" si="18"/>
        <v>0</v>
      </c>
      <c r="AB19" s="348">
        <f t="shared" si="18"/>
        <v>0</v>
      </c>
      <c r="AC19" s="348">
        <f t="shared" si="18"/>
        <v>0</v>
      </c>
      <c r="AD19" s="348">
        <f t="shared" ref="AD19:AE19" si="20">SUM(AD17:AD18)</f>
        <v>0</v>
      </c>
      <c r="AE19" s="348">
        <f t="shared" si="20"/>
        <v>0</v>
      </c>
      <c r="AF19" s="348">
        <f t="shared" si="18"/>
        <v>0</v>
      </c>
      <c r="AG19" s="348">
        <f t="shared" si="18"/>
        <v>0</v>
      </c>
      <c r="AH19" s="982">
        <f t="shared" si="18"/>
        <v>0</v>
      </c>
      <c r="AI19" s="952">
        <f t="shared" si="18"/>
        <v>0</v>
      </c>
      <c r="AJ19" s="366">
        <f t="shared" si="18"/>
        <v>0</v>
      </c>
      <c r="AK19" s="366">
        <f t="shared" si="18"/>
        <v>0</v>
      </c>
      <c r="AL19" s="366">
        <f t="shared" si="18"/>
        <v>0</v>
      </c>
      <c r="AM19" s="366">
        <f t="shared" si="18"/>
        <v>0</v>
      </c>
      <c r="AN19" s="366">
        <f t="shared" si="18"/>
        <v>0</v>
      </c>
      <c r="AO19" s="320">
        <f t="shared" si="18"/>
        <v>0</v>
      </c>
      <c r="AP19" s="403">
        <f t="shared" si="18"/>
        <v>6293665</v>
      </c>
      <c r="AQ19" s="348">
        <f t="shared" si="18"/>
        <v>4668891</v>
      </c>
      <c r="AR19" s="348">
        <f t="shared" si="18"/>
        <v>0</v>
      </c>
      <c r="AS19" s="348">
        <f t="shared" si="18"/>
        <v>1578085</v>
      </c>
      <c r="AT19" s="348">
        <f t="shared" si="18"/>
        <v>46689</v>
      </c>
      <c r="AU19" s="348">
        <f t="shared" si="18"/>
        <v>0</v>
      </c>
      <c r="AV19" s="320">
        <f t="shared" si="18"/>
        <v>8</v>
      </c>
      <c r="AW19" s="813">
        <f t="shared" si="18"/>
        <v>0</v>
      </c>
      <c r="AX19" s="812">
        <f t="shared" si="18"/>
        <v>0</v>
      </c>
      <c r="AY19" s="812">
        <f t="shared" si="18"/>
        <v>0</v>
      </c>
      <c r="AZ19" s="812">
        <f t="shared" si="18"/>
        <v>0</v>
      </c>
      <c r="BA19" s="812">
        <f t="shared" si="18"/>
        <v>0</v>
      </c>
      <c r="BB19" s="812">
        <f t="shared" si="18"/>
        <v>0</v>
      </c>
      <c r="BC19" s="814">
        <f t="shared" si="18"/>
        <v>0</v>
      </c>
    </row>
    <row r="20" spans="1:55" s="135" customFormat="1" ht="12.75" customHeight="1" x14ac:dyDescent="0.2">
      <c r="A20" s="137">
        <v>4</v>
      </c>
      <c r="B20" s="138">
        <v>3462</v>
      </c>
      <c r="C20" s="138">
        <v>691001294</v>
      </c>
      <c r="D20" s="138">
        <v>72048115</v>
      </c>
      <c r="E20" s="139" t="s">
        <v>13</v>
      </c>
      <c r="F20" s="138">
        <v>3111</v>
      </c>
      <c r="G20" s="139" t="s">
        <v>275</v>
      </c>
      <c r="H20" s="140" t="s">
        <v>260</v>
      </c>
      <c r="I20" s="536">
        <v>4990403</v>
      </c>
      <c r="J20" s="376">
        <v>3673433</v>
      </c>
      <c r="K20" s="376">
        <v>28860</v>
      </c>
      <c r="L20" s="394">
        <v>1251375</v>
      </c>
      <c r="M20" s="394">
        <v>36735</v>
      </c>
      <c r="N20" s="394">
        <v>0</v>
      </c>
      <c r="O20" s="700">
        <v>6</v>
      </c>
      <c r="P20" s="579">
        <f>X20*-1</f>
        <v>24810</v>
      </c>
      <c r="Q20" s="434">
        <v>0</v>
      </c>
      <c r="R20" s="434">
        <v>0</v>
      </c>
      <c r="S20" s="434">
        <v>0</v>
      </c>
      <c r="T20" s="434">
        <v>0</v>
      </c>
      <c r="U20" s="434">
        <v>0</v>
      </c>
      <c r="V20" s="434">
        <v>0</v>
      </c>
      <c r="W20" s="434">
        <f t="shared" si="3"/>
        <v>24810</v>
      </c>
      <c r="X20" s="434">
        <v>-24810</v>
      </c>
      <c r="Y20" s="434">
        <v>0</v>
      </c>
      <c r="Z20" s="434">
        <v>0</v>
      </c>
      <c r="AA20" s="434">
        <f>X20+Y20+Z20</f>
        <v>-24810</v>
      </c>
      <c r="AB20" s="434">
        <f>W20+AA20</f>
        <v>0</v>
      </c>
      <c r="AC20" s="435">
        <f t="shared" si="4"/>
        <v>0</v>
      </c>
      <c r="AD20" s="434">
        <v>0</v>
      </c>
      <c r="AE20" s="434">
        <f t="shared" si="5"/>
        <v>0</v>
      </c>
      <c r="AF20" s="435">
        <f>ROUND(W20*1%,0)</f>
        <v>248</v>
      </c>
      <c r="AG20" s="14">
        <v>0</v>
      </c>
      <c r="AH20" s="434">
        <f t="shared" ref="AH20:AH21" si="21">AB20+AE20+AF20+AG20</f>
        <v>248</v>
      </c>
      <c r="AI20" s="870">
        <v>0</v>
      </c>
      <c r="AJ20" s="433">
        <v>0</v>
      </c>
      <c r="AK20" s="433">
        <v>0</v>
      </c>
      <c r="AL20" s="433">
        <v>0</v>
      </c>
      <c r="AM20" s="433">
        <v>0</v>
      </c>
      <c r="AN20" s="433">
        <v>0</v>
      </c>
      <c r="AO20" s="535">
        <f t="shared" si="7"/>
        <v>0</v>
      </c>
      <c r="AP20" s="854">
        <f>I20+AH20</f>
        <v>4990651</v>
      </c>
      <c r="AQ20" s="434">
        <f>J20+W20</f>
        <v>3698243</v>
      </c>
      <c r="AR20" s="512">
        <f t="shared" ref="AR20:AR21" si="22">K20+AA20</f>
        <v>4050</v>
      </c>
      <c r="AS20" s="434">
        <f>L20+AE20</f>
        <v>1251375</v>
      </c>
      <c r="AT20" s="434">
        <f>M20+AF20</f>
        <v>36983</v>
      </c>
      <c r="AU20" s="512">
        <f t="shared" ref="AU20:AU21" si="23">N20+AG20</f>
        <v>0</v>
      </c>
      <c r="AV20" s="535">
        <f t="shared" ref="AV20:AV21" si="24">O20+AO20</f>
        <v>6</v>
      </c>
      <c r="AW20" s="517">
        <f t="shared" si="10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s="135" customFormat="1" ht="12.75" customHeight="1" x14ac:dyDescent="0.2">
      <c r="A21" s="137">
        <v>4</v>
      </c>
      <c r="B21" s="138">
        <v>3462</v>
      </c>
      <c r="C21" s="138">
        <v>691001294</v>
      </c>
      <c r="D21" s="138">
        <v>72048115</v>
      </c>
      <c r="E21" s="139" t="s">
        <v>13</v>
      </c>
      <c r="F21" s="138">
        <v>3111</v>
      </c>
      <c r="G21" s="139" t="s">
        <v>276</v>
      </c>
      <c r="H21" s="140" t="s">
        <v>261</v>
      </c>
      <c r="I21" s="517">
        <v>0</v>
      </c>
      <c r="J21" s="305">
        <v>0</v>
      </c>
      <c r="K21" s="376">
        <v>0</v>
      </c>
      <c r="L21" s="394">
        <v>0</v>
      </c>
      <c r="M21" s="394">
        <v>0</v>
      </c>
      <c r="N21" s="394">
        <v>0</v>
      </c>
      <c r="O21" s="701">
        <v>0</v>
      </c>
      <c r="P21" s="579">
        <f>X21*-1</f>
        <v>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3"/>
        <v>0</v>
      </c>
      <c r="X21" s="434">
        <v>0</v>
      </c>
      <c r="Y21" s="434">
        <v>0</v>
      </c>
      <c r="Z21" s="434">
        <v>0</v>
      </c>
      <c r="AA21" s="434">
        <f>X21+Y21+Z21</f>
        <v>0</v>
      </c>
      <c r="AB21" s="434">
        <f>W21+AA21</f>
        <v>0</v>
      </c>
      <c r="AC21" s="435">
        <f t="shared" si="4"/>
        <v>0</v>
      </c>
      <c r="AD21" s="434">
        <v>0</v>
      </c>
      <c r="AE21" s="434">
        <f t="shared" si="5"/>
        <v>0</v>
      </c>
      <c r="AF21" s="435">
        <f>ROUND(W21*1%,0)</f>
        <v>0</v>
      </c>
      <c r="AG21" s="14">
        <v>0</v>
      </c>
      <c r="AH21" s="434">
        <f t="shared" si="21"/>
        <v>0</v>
      </c>
      <c r="AI21" s="870">
        <v>0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7"/>
        <v>0</v>
      </c>
      <c r="AP21" s="854">
        <f>I21+AH21</f>
        <v>0</v>
      </c>
      <c r="AQ21" s="434">
        <f>J21+W21</f>
        <v>0</v>
      </c>
      <c r="AR21" s="512">
        <f t="shared" si="22"/>
        <v>0</v>
      </c>
      <c r="AS21" s="434">
        <f>L21+AE21</f>
        <v>0</v>
      </c>
      <c r="AT21" s="434">
        <f>M21+AF21</f>
        <v>0</v>
      </c>
      <c r="AU21" s="512">
        <f t="shared" si="23"/>
        <v>0</v>
      </c>
      <c r="AV21" s="535">
        <f t="shared" si="24"/>
        <v>0</v>
      </c>
      <c r="AW21" s="517">
        <f t="shared" si="10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s="135" customFormat="1" ht="12.75" customHeight="1" x14ac:dyDescent="0.2">
      <c r="A22" s="90">
        <v>4</v>
      </c>
      <c r="B22" s="12">
        <v>3462</v>
      </c>
      <c r="C22" s="89">
        <v>691001294</v>
      </c>
      <c r="D22" s="89">
        <v>72048115</v>
      </c>
      <c r="E22" s="136" t="s">
        <v>14</v>
      </c>
      <c r="F22" s="12"/>
      <c r="G22" s="136"/>
      <c r="H22" s="373"/>
      <c r="I22" s="608">
        <v>4990403</v>
      </c>
      <c r="J22" s="348">
        <v>3673433</v>
      </c>
      <c r="K22" s="348">
        <v>28860</v>
      </c>
      <c r="L22" s="348">
        <v>1251375</v>
      </c>
      <c r="M22" s="348">
        <v>36735</v>
      </c>
      <c r="N22" s="348">
        <v>0</v>
      </c>
      <c r="O22" s="699">
        <v>6</v>
      </c>
      <c r="P22" s="608">
        <f t="shared" ref="P22:BC22" si="25">SUM(P20:P21)</f>
        <v>24810</v>
      </c>
      <c r="Q22" s="348">
        <f t="shared" ref="Q22" si="26">SUM(Q20:Q21)</f>
        <v>0</v>
      </c>
      <c r="R22" s="348">
        <f t="shared" si="25"/>
        <v>0</v>
      </c>
      <c r="S22" s="348">
        <f t="shared" si="25"/>
        <v>0</v>
      </c>
      <c r="T22" s="348">
        <f t="shared" si="25"/>
        <v>0</v>
      </c>
      <c r="U22" s="348">
        <f t="shared" si="25"/>
        <v>0</v>
      </c>
      <c r="V22" s="348">
        <f t="shared" si="25"/>
        <v>0</v>
      </c>
      <c r="W22" s="348">
        <f t="shared" si="25"/>
        <v>24810</v>
      </c>
      <c r="X22" s="348">
        <f t="shared" si="25"/>
        <v>-24810</v>
      </c>
      <c r="Y22" s="348">
        <f t="shared" si="25"/>
        <v>0</v>
      </c>
      <c r="Z22" s="348">
        <f t="shared" si="25"/>
        <v>0</v>
      </c>
      <c r="AA22" s="348">
        <f t="shared" si="25"/>
        <v>-24810</v>
      </c>
      <c r="AB22" s="348">
        <f t="shared" si="25"/>
        <v>0</v>
      </c>
      <c r="AC22" s="348">
        <f t="shared" si="25"/>
        <v>0</v>
      </c>
      <c r="AD22" s="348">
        <f t="shared" ref="AD22:AE22" si="27">SUM(AD20:AD21)</f>
        <v>0</v>
      </c>
      <c r="AE22" s="348">
        <f t="shared" si="27"/>
        <v>0</v>
      </c>
      <c r="AF22" s="348">
        <f t="shared" si="25"/>
        <v>248</v>
      </c>
      <c r="AG22" s="348">
        <f t="shared" si="25"/>
        <v>0</v>
      </c>
      <c r="AH22" s="982">
        <f t="shared" si="25"/>
        <v>248</v>
      </c>
      <c r="AI22" s="952">
        <f t="shared" si="25"/>
        <v>0</v>
      </c>
      <c r="AJ22" s="366">
        <f t="shared" si="25"/>
        <v>0</v>
      </c>
      <c r="AK22" s="366">
        <f t="shared" si="25"/>
        <v>0</v>
      </c>
      <c r="AL22" s="366">
        <f t="shared" si="25"/>
        <v>0</v>
      </c>
      <c r="AM22" s="366">
        <f t="shared" si="25"/>
        <v>0</v>
      </c>
      <c r="AN22" s="366">
        <f t="shared" si="25"/>
        <v>0</v>
      </c>
      <c r="AO22" s="320">
        <f t="shared" si="25"/>
        <v>0</v>
      </c>
      <c r="AP22" s="403">
        <f t="shared" si="25"/>
        <v>4990651</v>
      </c>
      <c r="AQ22" s="348">
        <f t="shared" si="25"/>
        <v>3698243</v>
      </c>
      <c r="AR22" s="348">
        <f t="shared" si="25"/>
        <v>4050</v>
      </c>
      <c r="AS22" s="348">
        <f t="shared" si="25"/>
        <v>1251375</v>
      </c>
      <c r="AT22" s="348">
        <f t="shared" si="25"/>
        <v>36983</v>
      </c>
      <c r="AU22" s="348">
        <f t="shared" si="25"/>
        <v>0</v>
      </c>
      <c r="AV22" s="320">
        <f t="shared" si="25"/>
        <v>6</v>
      </c>
      <c r="AW22" s="813">
        <f t="shared" si="25"/>
        <v>0</v>
      </c>
      <c r="AX22" s="812">
        <f t="shared" si="25"/>
        <v>0</v>
      </c>
      <c r="AY22" s="812">
        <f t="shared" si="25"/>
        <v>0</v>
      </c>
      <c r="AZ22" s="812">
        <f t="shared" si="25"/>
        <v>0</v>
      </c>
      <c r="BA22" s="812">
        <f t="shared" si="25"/>
        <v>0</v>
      </c>
      <c r="BB22" s="812">
        <f t="shared" si="25"/>
        <v>0</v>
      </c>
      <c r="BC22" s="814">
        <f t="shared" si="25"/>
        <v>0</v>
      </c>
    </row>
    <row r="23" spans="1:55" s="135" customFormat="1" ht="12.75" customHeight="1" x14ac:dyDescent="0.2">
      <c r="A23" s="137">
        <v>5</v>
      </c>
      <c r="B23" s="138">
        <v>3464</v>
      </c>
      <c r="C23" s="138">
        <v>691001316</v>
      </c>
      <c r="D23" s="138">
        <v>72048140</v>
      </c>
      <c r="E23" s="139" t="s">
        <v>15</v>
      </c>
      <c r="F23" s="138">
        <v>3111</v>
      </c>
      <c r="G23" s="139" t="s">
        <v>275</v>
      </c>
      <c r="H23" s="140" t="s">
        <v>260</v>
      </c>
      <c r="I23" s="536">
        <v>6715197</v>
      </c>
      <c r="J23" s="376">
        <v>4953808</v>
      </c>
      <c r="K23" s="376">
        <v>28000</v>
      </c>
      <c r="L23" s="394">
        <v>1683851</v>
      </c>
      <c r="M23" s="394">
        <v>49538</v>
      </c>
      <c r="N23" s="394">
        <v>0</v>
      </c>
      <c r="O23" s="700">
        <v>8.2899999999999991</v>
      </c>
      <c r="P23" s="579">
        <f>X23*-1</f>
        <v>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3"/>
        <v>0</v>
      </c>
      <c r="X23" s="434">
        <v>0</v>
      </c>
      <c r="Y23" s="434">
        <v>0</v>
      </c>
      <c r="Z23" s="434">
        <v>0</v>
      </c>
      <c r="AA23" s="434">
        <f>X23+Y23+Z23</f>
        <v>0</v>
      </c>
      <c r="AB23" s="434">
        <f>W23+AA23</f>
        <v>0</v>
      </c>
      <c r="AC23" s="435">
        <f t="shared" si="4"/>
        <v>0</v>
      </c>
      <c r="AD23" s="434">
        <v>0</v>
      </c>
      <c r="AE23" s="434">
        <f t="shared" si="5"/>
        <v>0</v>
      </c>
      <c r="AF23" s="435">
        <f>ROUND(W23*1%,0)</f>
        <v>0</v>
      </c>
      <c r="AG23" s="14">
        <v>0</v>
      </c>
      <c r="AH23" s="434">
        <f t="shared" ref="AH23:AH24" si="28">AB23+AE23+AF23+AG23</f>
        <v>0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7"/>
        <v>0</v>
      </c>
      <c r="AP23" s="854">
        <f>I23+AH23</f>
        <v>6715197</v>
      </c>
      <c r="AQ23" s="434">
        <f>J23+W23</f>
        <v>4953808</v>
      </c>
      <c r="AR23" s="512">
        <f t="shared" ref="AR23:AR24" si="29">K23+AA23</f>
        <v>28000</v>
      </c>
      <c r="AS23" s="434">
        <f>L23+AE23</f>
        <v>1683851</v>
      </c>
      <c r="AT23" s="434">
        <f>M23+AF23</f>
        <v>49538</v>
      </c>
      <c r="AU23" s="512">
        <f t="shared" ref="AU23:AU24" si="30">N23+AG23</f>
        <v>0</v>
      </c>
      <c r="AV23" s="535">
        <f t="shared" ref="AV23:AV24" si="31">O23+AO23</f>
        <v>8.2899999999999991</v>
      </c>
      <c r="AW23" s="517">
        <f t="shared" si="10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s="135" customFormat="1" ht="12.75" customHeight="1" x14ac:dyDescent="0.2">
      <c r="A24" s="137">
        <v>5</v>
      </c>
      <c r="B24" s="138">
        <v>3464</v>
      </c>
      <c r="C24" s="138">
        <v>691001316</v>
      </c>
      <c r="D24" s="138">
        <v>72048140</v>
      </c>
      <c r="E24" s="139" t="s">
        <v>15</v>
      </c>
      <c r="F24" s="138">
        <v>3111</v>
      </c>
      <c r="G24" s="139" t="s">
        <v>276</v>
      </c>
      <c r="H24" s="140" t="s">
        <v>261</v>
      </c>
      <c r="I24" s="517">
        <v>1203640</v>
      </c>
      <c r="J24" s="305">
        <v>892908</v>
      </c>
      <c r="K24" s="376">
        <v>0</v>
      </c>
      <c r="L24" s="394">
        <v>301803</v>
      </c>
      <c r="M24" s="394">
        <v>8929</v>
      </c>
      <c r="N24" s="394">
        <v>0</v>
      </c>
      <c r="O24" s="701">
        <v>2.25</v>
      </c>
      <c r="P24" s="579">
        <f>X24*-1</f>
        <v>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0</v>
      </c>
      <c r="W24" s="434">
        <f t="shared" si="3"/>
        <v>0</v>
      </c>
      <c r="X24" s="434">
        <v>0</v>
      </c>
      <c r="Y24" s="434">
        <v>0</v>
      </c>
      <c r="Z24" s="434">
        <v>0</v>
      </c>
      <c r="AA24" s="434">
        <f>X24+Y24+Z24</f>
        <v>0</v>
      </c>
      <c r="AB24" s="434">
        <f>W24+AA24</f>
        <v>0</v>
      </c>
      <c r="AC24" s="435">
        <f t="shared" si="4"/>
        <v>0</v>
      </c>
      <c r="AD24" s="434">
        <v>0</v>
      </c>
      <c r="AE24" s="434">
        <f t="shared" si="5"/>
        <v>0</v>
      </c>
      <c r="AF24" s="435">
        <f>ROUND(W24*1%,0)</f>
        <v>0</v>
      </c>
      <c r="AG24" s="14">
        <v>0</v>
      </c>
      <c r="AH24" s="434">
        <f t="shared" si="28"/>
        <v>0</v>
      </c>
      <c r="AI24" s="870">
        <v>0</v>
      </c>
      <c r="AJ24" s="433">
        <v>0</v>
      </c>
      <c r="AK24" s="433">
        <v>0</v>
      </c>
      <c r="AL24" s="433">
        <v>0</v>
      </c>
      <c r="AM24" s="433">
        <v>0</v>
      </c>
      <c r="AN24" s="433">
        <v>0</v>
      </c>
      <c r="AO24" s="535">
        <f t="shared" si="7"/>
        <v>0</v>
      </c>
      <c r="AP24" s="854">
        <f>I24+AH24</f>
        <v>1203640</v>
      </c>
      <c r="AQ24" s="434">
        <f>J24+W24</f>
        <v>892908</v>
      </c>
      <c r="AR24" s="512">
        <f t="shared" si="29"/>
        <v>0</v>
      </c>
      <c r="AS24" s="434">
        <f>L24+AE24</f>
        <v>301803</v>
      </c>
      <c r="AT24" s="434">
        <f>M24+AF24</f>
        <v>8929</v>
      </c>
      <c r="AU24" s="512">
        <f t="shared" si="30"/>
        <v>0</v>
      </c>
      <c r="AV24" s="535">
        <f t="shared" si="31"/>
        <v>2.25</v>
      </c>
      <c r="AW24" s="517">
        <f t="shared" si="10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s="135" customFormat="1" ht="12.75" customHeight="1" x14ac:dyDescent="0.2">
      <c r="A25" s="90">
        <v>5</v>
      </c>
      <c r="B25" s="12">
        <v>3464</v>
      </c>
      <c r="C25" s="89">
        <v>691001316</v>
      </c>
      <c r="D25" s="89">
        <v>72048140</v>
      </c>
      <c r="E25" s="136" t="s">
        <v>16</v>
      </c>
      <c r="F25" s="12"/>
      <c r="G25" s="136"/>
      <c r="H25" s="373"/>
      <c r="I25" s="608">
        <v>7918837</v>
      </c>
      <c r="J25" s="348">
        <v>5846716</v>
      </c>
      <c r="K25" s="348">
        <v>28000</v>
      </c>
      <c r="L25" s="348">
        <v>1985654</v>
      </c>
      <c r="M25" s="348">
        <v>58467</v>
      </c>
      <c r="N25" s="348">
        <v>0</v>
      </c>
      <c r="O25" s="699">
        <v>10.54</v>
      </c>
      <c r="P25" s="608">
        <f t="shared" ref="P25:BC25" si="32">SUM(P23:P24)</f>
        <v>0</v>
      </c>
      <c r="Q25" s="348">
        <f t="shared" ref="Q25" si="33">SUM(Q23:Q24)</f>
        <v>0</v>
      </c>
      <c r="R25" s="348">
        <f t="shared" si="32"/>
        <v>0</v>
      </c>
      <c r="S25" s="348">
        <f t="shared" si="32"/>
        <v>0</v>
      </c>
      <c r="T25" s="348">
        <f t="shared" si="32"/>
        <v>0</v>
      </c>
      <c r="U25" s="348">
        <f t="shared" si="32"/>
        <v>0</v>
      </c>
      <c r="V25" s="348">
        <f t="shared" si="32"/>
        <v>0</v>
      </c>
      <c r="W25" s="348">
        <f t="shared" si="32"/>
        <v>0</v>
      </c>
      <c r="X25" s="348">
        <f t="shared" si="32"/>
        <v>0</v>
      </c>
      <c r="Y25" s="348">
        <f t="shared" si="32"/>
        <v>0</v>
      </c>
      <c r="Z25" s="348">
        <f t="shared" si="32"/>
        <v>0</v>
      </c>
      <c r="AA25" s="348">
        <f t="shared" si="32"/>
        <v>0</v>
      </c>
      <c r="AB25" s="348">
        <f t="shared" si="32"/>
        <v>0</v>
      </c>
      <c r="AC25" s="348">
        <f t="shared" si="32"/>
        <v>0</v>
      </c>
      <c r="AD25" s="348">
        <f t="shared" ref="AD25:AE25" si="34">SUM(AD23:AD24)</f>
        <v>0</v>
      </c>
      <c r="AE25" s="348">
        <f t="shared" si="34"/>
        <v>0</v>
      </c>
      <c r="AF25" s="348">
        <f t="shared" si="32"/>
        <v>0</v>
      </c>
      <c r="AG25" s="348">
        <f t="shared" si="32"/>
        <v>0</v>
      </c>
      <c r="AH25" s="982">
        <f t="shared" si="32"/>
        <v>0</v>
      </c>
      <c r="AI25" s="952">
        <f t="shared" si="32"/>
        <v>0</v>
      </c>
      <c r="AJ25" s="366">
        <f t="shared" si="32"/>
        <v>0</v>
      </c>
      <c r="AK25" s="366">
        <f t="shared" si="32"/>
        <v>0</v>
      </c>
      <c r="AL25" s="366">
        <f t="shared" si="32"/>
        <v>0</v>
      </c>
      <c r="AM25" s="366">
        <f t="shared" si="32"/>
        <v>0</v>
      </c>
      <c r="AN25" s="366">
        <f t="shared" si="32"/>
        <v>0</v>
      </c>
      <c r="AO25" s="320">
        <f t="shared" si="32"/>
        <v>0</v>
      </c>
      <c r="AP25" s="403">
        <f t="shared" si="32"/>
        <v>7918837</v>
      </c>
      <c r="AQ25" s="348">
        <f t="shared" si="32"/>
        <v>5846716</v>
      </c>
      <c r="AR25" s="348">
        <f t="shared" si="32"/>
        <v>28000</v>
      </c>
      <c r="AS25" s="348">
        <f t="shared" si="32"/>
        <v>1985654</v>
      </c>
      <c r="AT25" s="348">
        <f t="shared" si="32"/>
        <v>58467</v>
      </c>
      <c r="AU25" s="348">
        <f t="shared" si="32"/>
        <v>0</v>
      </c>
      <c r="AV25" s="320">
        <f t="shared" si="32"/>
        <v>10.54</v>
      </c>
      <c r="AW25" s="813">
        <f t="shared" si="32"/>
        <v>0</v>
      </c>
      <c r="AX25" s="812">
        <f t="shared" si="32"/>
        <v>0</v>
      </c>
      <c r="AY25" s="812">
        <f t="shared" si="32"/>
        <v>0</v>
      </c>
      <c r="AZ25" s="812">
        <f t="shared" si="32"/>
        <v>0</v>
      </c>
      <c r="BA25" s="812">
        <f t="shared" si="32"/>
        <v>0</v>
      </c>
      <c r="BB25" s="812">
        <f t="shared" si="32"/>
        <v>0</v>
      </c>
      <c r="BC25" s="814">
        <f t="shared" si="32"/>
        <v>0</v>
      </c>
    </row>
    <row r="26" spans="1:55" s="135" customFormat="1" ht="12.75" customHeight="1" x14ac:dyDescent="0.2">
      <c r="A26" s="137">
        <v>6</v>
      </c>
      <c r="B26" s="138">
        <v>3453</v>
      </c>
      <c r="C26" s="138">
        <v>667101411</v>
      </c>
      <c r="D26" s="138">
        <v>75109522</v>
      </c>
      <c r="E26" s="139" t="s">
        <v>17</v>
      </c>
      <c r="F26" s="138">
        <v>3111</v>
      </c>
      <c r="G26" s="139" t="s">
        <v>275</v>
      </c>
      <c r="H26" s="140" t="s">
        <v>260</v>
      </c>
      <c r="I26" s="536">
        <v>5017200</v>
      </c>
      <c r="J26" s="376">
        <v>3721958</v>
      </c>
      <c r="K26" s="376">
        <v>0</v>
      </c>
      <c r="L26" s="394">
        <v>1258022</v>
      </c>
      <c r="M26" s="394">
        <v>37220</v>
      </c>
      <c r="N26" s="394">
        <v>0</v>
      </c>
      <c r="O26" s="700">
        <v>6</v>
      </c>
      <c r="P26" s="579">
        <f>X26*-1</f>
        <v>-30000</v>
      </c>
      <c r="Q26" s="434">
        <v>0</v>
      </c>
      <c r="R26" s="434">
        <v>0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3"/>
        <v>-30000</v>
      </c>
      <c r="X26" s="434">
        <v>30000</v>
      </c>
      <c r="Y26" s="434">
        <v>0</v>
      </c>
      <c r="Z26" s="434">
        <v>0</v>
      </c>
      <c r="AA26" s="434">
        <f>X26+Y26+Z26</f>
        <v>30000</v>
      </c>
      <c r="AB26" s="434">
        <f>W26+AA26</f>
        <v>0</v>
      </c>
      <c r="AC26" s="435">
        <f t="shared" si="4"/>
        <v>0</v>
      </c>
      <c r="AD26" s="434">
        <v>0</v>
      </c>
      <c r="AE26" s="434">
        <f t="shared" si="5"/>
        <v>0</v>
      </c>
      <c r="AF26" s="435">
        <f>ROUND(W26*1%,0)</f>
        <v>-300</v>
      </c>
      <c r="AG26" s="14">
        <v>0</v>
      </c>
      <c r="AH26" s="434">
        <f>AB26+AE26+AF26+AG26</f>
        <v>-300</v>
      </c>
      <c r="AI26" s="870">
        <v>-0.06</v>
      </c>
      <c r="AJ26" s="433">
        <v>0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7"/>
        <v>-0.06</v>
      </c>
      <c r="AP26" s="854">
        <f>I26+AH26</f>
        <v>5016900</v>
      </c>
      <c r="AQ26" s="434">
        <f>J26+W26</f>
        <v>3691958</v>
      </c>
      <c r="AR26" s="512">
        <f>K26+AA26</f>
        <v>30000</v>
      </c>
      <c r="AS26" s="434">
        <f>L26+AE26</f>
        <v>1258022</v>
      </c>
      <c r="AT26" s="434">
        <f>M26+AF26</f>
        <v>36920</v>
      </c>
      <c r="AU26" s="512">
        <f>N26+AG26</f>
        <v>0</v>
      </c>
      <c r="AV26" s="535">
        <f>O26+AO26</f>
        <v>5.94</v>
      </c>
      <c r="AW26" s="517">
        <f t="shared" si="10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s="135" customFormat="1" ht="12.75" customHeight="1" x14ac:dyDescent="0.2">
      <c r="A27" s="90">
        <v>6</v>
      </c>
      <c r="B27" s="12">
        <v>3453</v>
      </c>
      <c r="C27" s="89">
        <v>667101411</v>
      </c>
      <c r="D27" s="89">
        <v>75109522</v>
      </c>
      <c r="E27" s="136" t="s">
        <v>18</v>
      </c>
      <c r="F27" s="12"/>
      <c r="G27" s="136"/>
      <c r="H27" s="373"/>
      <c r="I27" s="608">
        <v>5017200</v>
      </c>
      <c r="J27" s="348">
        <v>3721958</v>
      </c>
      <c r="K27" s="348">
        <v>0</v>
      </c>
      <c r="L27" s="348">
        <v>1258022</v>
      </c>
      <c r="M27" s="348">
        <v>37220</v>
      </c>
      <c r="N27" s="348">
        <v>0</v>
      </c>
      <c r="O27" s="699">
        <v>6</v>
      </c>
      <c r="P27" s="608">
        <f t="shared" ref="P27:BC27" si="35">SUM(P26:P26)</f>
        <v>-30000</v>
      </c>
      <c r="Q27" s="348">
        <f t="shared" ref="Q27" si="36">SUM(Q26:Q26)</f>
        <v>0</v>
      </c>
      <c r="R27" s="348">
        <f t="shared" si="35"/>
        <v>0</v>
      </c>
      <c r="S27" s="348">
        <f t="shared" si="35"/>
        <v>0</v>
      </c>
      <c r="T27" s="348">
        <f t="shared" si="35"/>
        <v>0</v>
      </c>
      <c r="U27" s="348">
        <f t="shared" si="35"/>
        <v>0</v>
      </c>
      <c r="V27" s="348">
        <f t="shared" si="35"/>
        <v>0</v>
      </c>
      <c r="W27" s="348">
        <f t="shared" si="35"/>
        <v>-30000</v>
      </c>
      <c r="X27" s="348">
        <f t="shared" si="35"/>
        <v>30000</v>
      </c>
      <c r="Y27" s="348">
        <f t="shared" si="35"/>
        <v>0</v>
      </c>
      <c r="Z27" s="348">
        <f t="shared" si="35"/>
        <v>0</v>
      </c>
      <c r="AA27" s="348">
        <f t="shared" si="35"/>
        <v>30000</v>
      </c>
      <c r="AB27" s="348">
        <f t="shared" si="35"/>
        <v>0</v>
      </c>
      <c r="AC27" s="348">
        <f t="shared" si="35"/>
        <v>0</v>
      </c>
      <c r="AD27" s="348">
        <f t="shared" ref="AD27:AE27" si="37">SUM(AD26:AD26)</f>
        <v>0</v>
      </c>
      <c r="AE27" s="348">
        <f t="shared" si="37"/>
        <v>0</v>
      </c>
      <c r="AF27" s="348">
        <f t="shared" si="35"/>
        <v>-300</v>
      </c>
      <c r="AG27" s="348">
        <f t="shared" si="35"/>
        <v>0</v>
      </c>
      <c r="AH27" s="982">
        <f t="shared" si="35"/>
        <v>-300</v>
      </c>
      <c r="AI27" s="952">
        <f t="shared" si="35"/>
        <v>-0.06</v>
      </c>
      <c r="AJ27" s="366">
        <f t="shared" si="35"/>
        <v>0</v>
      </c>
      <c r="AK27" s="366">
        <f t="shared" si="35"/>
        <v>0</v>
      </c>
      <c r="AL27" s="366">
        <f t="shared" si="35"/>
        <v>0</v>
      </c>
      <c r="AM27" s="366">
        <f t="shared" si="35"/>
        <v>0</v>
      </c>
      <c r="AN27" s="366">
        <f t="shared" si="35"/>
        <v>0</v>
      </c>
      <c r="AO27" s="320">
        <f t="shared" si="35"/>
        <v>-0.06</v>
      </c>
      <c r="AP27" s="403">
        <f t="shared" si="35"/>
        <v>5016900</v>
      </c>
      <c r="AQ27" s="348">
        <f t="shared" si="35"/>
        <v>3691958</v>
      </c>
      <c r="AR27" s="348">
        <f t="shared" si="35"/>
        <v>30000</v>
      </c>
      <c r="AS27" s="348">
        <f t="shared" si="35"/>
        <v>1258022</v>
      </c>
      <c r="AT27" s="348">
        <f t="shared" si="35"/>
        <v>36920</v>
      </c>
      <c r="AU27" s="348">
        <f t="shared" si="35"/>
        <v>0</v>
      </c>
      <c r="AV27" s="320">
        <f t="shared" si="35"/>
        <v>5.94</v>
      </c>
      <c r="AW27" s="813">
        <f t="shared" si="35"/>
        <v>0</v>
      </c>
      <c r="AX27" s="812">
        <f t="shared" si="35"/>
        <v>0</v>
      </c>
      <c r="AY27" s="812">
        <f t="shared" si="35"/>
        <v>0</v>
      </c>
      <c r="AZ27" s="812">
        <f t="shared" si="35"/>
        <v>0</v>
      </c>
      <c r="BA27" s="812">
        <f t="shared" si="35"/>
        <v>0</v>
      </c>
      <c r="BB27" s="812">
        <f t="shared" si="35"/>
        <v>0</v>
      </c>
      <c r="BC27" s="814">
        <f t="shared" si="35"/>
        <v>0</v>
      </c>
    </row>
    <row r="28" spans="1:55" s="135" customFormat="1" ht="12.75" customHeight="1" x14ac:dyDescent="0.2">
      <c r="A28" s="137">
        <v>7</v>
      </c>
      <c r="B28" s="138">
        <v>3471</v>
      </c>
      <c r="C28" s="138">
        <v>691003491</v>
      </c>
      <c r="D28" s="138">
        <v>72550376</v>
      </c>
      <c r="E28" s="139" t="s">
        <v>19</v>
      </c>
      <c r="F28" s="138">
        <v>3111</v>
      </c>
      <c r="G28" s="139" t="s">
        <v>275</v>
      </c>
      <c r="H28" s="140" t="s">
        <v>260</v>
      </c>
      <c r="I28" s="536">
        <v>6537544</v>
      </c>
      <c r="J28" s="376">
        <v>4849810</v>
      </c>
      <c r="K28" s="376">
        <v>0</v>
      </c>
      <c r="L28" s="394">
        <v>1639236</v>
      </c>
      <c r="M28" s="394">
        <v>48498</v>
      </c>
      <c r="N28" s="394">
        <v>0</v>
      </c>
      <c r="O28" s="700">
        <v>8</v>
      </c>
      <c r="P28" s="579">
        <f>X28*-1</f>
        <v>0</v>
      </c>
      <c r="Q28" s="434">
        <v>0</v>
      </c>
      <c r="R28" s="434">
        <v>0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3"/>
        <v>0</v>
      </c>
      <c r="X28" s="434">
        <v>0</v>
      </c>
      <c r="Y28" s="434">
        <v>0</v>
      </c>
      <c r="Z28" s="434">
        <v>0</v>
      </c>
      <c r="AA28" s="434">
        <f>X28+Y28+Z28</f>
        <v>0</v>
      </c>
      <c r="AB28" s="434">
        <f>W28+AA28</f>
        <v>0</v>
      </c>
      <c r="AC28" s="435">
        <f t="shared" si="4"/>
        <v>0</v>
      </c>
      <c r="AD28" s="434">
        <v>0</v>
      </c>
      <c r="AE28" s="434">
        <f t="shared" si="5"/>
        <v>0</v>
      </c>
      <c r="AF28" s="435">
        <f>ROUND(W28*1%,0)</f>
        <v>0</v>
      </c>
      <c r="AG28" s="14">
        <v>0</v>
      </c>
      <c r="AH28" s="434">
        <f t="shared" ref="AH28:AH29" si="38">AB28+AE28+AF28+AG28</f>
        <v>0</v>
      </c>
      <c r="AI28" s="870">
        <v>0</v>
      </c>
      <c r="AJ28" s="433">
        <v>0</v>
      </c>
      <c r="AK28" s="433">
        <v>0</v>
      </c>
      <c r="AL28" s="433">
        <v>0</v>
      </c>
      <c r="AM28" s="433">
        <v>0</v>
      </c>
      <c r="AN28" s="433">
        <v>0</v>
      </c>
      <c r="AO28" s="535">
        <f t="shared" si="7"/>
        <v>0</v>
      </c>
      <c r="AP28" s="854">
        <f>I28+AH28</f>
        <v>6537544</v>
      </c>
      <c r="AQ28" s="434">
        <f>J28+W28</f>
        <v>4849810</v>
      </c>
      <c r="AR28" s="512">
        <f t="shared" ref="AR28:AR29" si="39">K28+AA28</f>
        <v>0</v>
      </c>
      <c r="AS28" s="434">
        <f>L28+AE28</f>
        <v>1639236</v>
      </c>
      <c r="AT28" s="434">
        <f>M28+AF28</f>
        <v>48498</v>
      </c>
      <c r="AU28" s="512">
        <f t="shared" ref="AU28:AU29" si="40">N28+AG28</f>
        <v>0</v>
      </c>
      <c r="AV28" s="535">
        <f t="shared" ref="AV28:AV29" si="41">O28+AO28</f>
        <v>8</v>
      </c>
      <c r="AW28" s="517">
        <f t="shared" si="10"/>
        <v>0</v>
      </c>
      <c r="AX28" s="432">
        <v>0</v>
      </c>
      <c r="AY28" s="432">
        <v>0</v>
      </c>
      <c r="AZ28" s="432">
        <v>0</v>
      </c>
      <c r="BA28" s="432">
        <v>0</v>
      </c>
      <c r="BB28" s="432">
        <v>0</v>
      </c>
      <c r="BC28" s="600">
        <v>0</v>
      </c>
    </row>
    <row r="29" spans="1:55" s="135" customFormat="1" ht="12.75" customHeight="1" x14ac:dyDescent="0.2">
      <c r="A29" s="137">
        <v>7</v>
      </c>
      <c r="B29" s="138">
        <v>3471</v>
      </c>
      <c r="C29" s="138">
        <v>691003491</v>
      </c>
      <c r="D29" s="138">
        <v>72550376</v>
      </c>
      <c r="E29" s="139" t="s">
        <v>19</v>
      </c>
      <c r="F29" s="138">
        <v>3111</v>
      </c>
      <c r="G29" s="139" t="s">
        <v>276</v>
      </c>
      <c r="H29" s="140" t="s">
        <v>261</v>
      </c>
      <c r="I29" s="517">
        <v>0</v>
      </c>
      <c r="J29" s="305">
        <v>0</v>
      </c>
      <c r="K29" s="376">
        <v>0</v>
      </c>
      <c r="L29" s="394">
        <v>0</v>
      </c>
      <c r="M29" s="394">
        <v>0</v>
      </c>
      <c r="N29" s="394">
        <v>0</v>
      </c>
      <c r="O29" s="701">
        <v>0</v>
      </c>
      <c r="P29" s="579">
        <f>X29*-1</f>
        <v>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3"/>
        <v>0</v>
      </c>
      <c r="X29" s="434">
        <v>0</v>
      </c>
      <c r="Y29" s="434">
        <v>0</v>
      </c>
      <c r="Z29" s="434">
        <v>0</v>
      </c>
      <c r="AA29" s="434">
        <f>X29+Y29+Z29</f>
        <v>0</v>
      </c>
      <c r="AB29" s="434">
        <f>W29+AA29</f>
        <v>0</v>
      </c>
      <c r="AC29" s="435">
        <f t="shared" si="4"/>
        <v>0</v>
      </c>
      <c r="AD29" s="434">
        <v>0</v>
      </c>
      <c r="AE29" s="434">
        <f t="shared" si="5"/>
        <v>0</v>
      </c>
      <c r="AF29" s="435">
        <f>ROUND(W29*1%,0)</f>
        <v>0</v>
      </c>
      <c r="AG29" s="14">
        <v>0</v>
      </c>
      <c r="AH29" s="434">
        <f t="shared" si="38"/>
        <v>0</v>
      </c>
      <c r="AI29" s="870">
        <v>0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7"/>
        <v>0</v>
      </c>
      <c r="AP29" s="854">
        <f>I29+AH29</f>
        <v>0</v>
      </c>
      <c r="AQ29" s="434">
        <f>J29+W29</f>
        <v>0</v>
      </c>
      <c r="AR29" s="512">
        <f t="shared" si="39"/>
        <v>0</v>
      </c>
      <c r="AS29" s="434">
        <f>L29+AE29</f>
        <v>0</v>
      </c>
      <c r="AT29" s="434">
        <f>M29+AF29</f>
        <v>0</v>
      </c>
      <c r="AU29" s="512">
        <f t="shared" si="40"/>
        <v>0</v>
      </c>
      <c r="AV29" s="535">
        <f t="shared" si="41"/>
        <v>0</v>
      </c>
      <c r="AW29" s="517">
        <f t="shared" si="10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s="135" customFormat="1" ht="12.75" customHeight="1" x14ac:dyDescent="0.2">
      <c r="A30" s="90">
        <v>7</v>
      </c>
      <c r="B30" s="12">
        <v>3471</v>
      </c>
      <c r="C30" s="89">
        <v>691003491</v>
      </c>
      <c r="D30" s="89">
        <v>72550376</v>
      </c>
      <c r="E30" s="136" t="s">
        <v>20</v>
      </c>
      <c r="F30" s="12"/>
      <c r="G30" s="136"/>
      <c r="H30" s="373"/>
      <c r="I30" s="608">
        <v>6537544</v>
      </c>
      <c r="J30" s="348">
        <v>4849810</v>
      </c>
      <c r="K30" s="348">
        <v>0</v>
      </c>
      <c r="L30" s="348">
        <v>1639236</v>
      </c>
      <c r="M30" s="348">
        <v>48498</v>
      </c>
      <c r="N30" s="348">
        <v>0</v>
      </c>
      <c r="O30" s="699">
        <v>8</v>
      </c>
      <c r="P30" s="608">
        <f t="shared" ref="P30:BC30" si="42">SUM(P28:P29)</f>
        <v>0</v>
      </c>
      <c r="Q30" s="348">
        <f t="shared" ref="Q30" si="43">SUM(Q28:Q29)</f>
        <v>0</v>
      </c>
      <c r="R30" s="348">
        <f t="shared" si="42"/>
        <v>0</v>
      </c>
      <c r="S30" s="348">
        <f t="shared" si="42"/>
        <v>0</v>
      </c>
      <c r="T30" s="348">
        <f t="shared" si="42"/>
        <v>0</v>
      </c>
      <c r="U30" s="348">
        <f t="shared" si="42"/>
        <v>0</v>
      </c>
      <c r="V30" s="348">
        <f t="shared" si="42"/>
        <v>0</v>
      </c>
      <c r="W30" s="348">
        <f t="shared" si="42"/>
        <v>0</v>
      </c>
      <c r="X30" s="348">
        <f t="shared" si="42"/>
        <v>0</v>
      </c>
      <c r="Y30" s="348">
        <f t="shared" si="42"/>
        <v>0</v>
      </c>
      <c r="Z30" s="348">
        <f t="shared" si="42"/>
        <v>0</v>
      </c>
      <c r="AA30" s="348">
        <f t="shared" si="42"/>
        <v>0</v>
      </c>
      <c r="AB30" s="348">
        <f t="shared" si="42"/>
        <v>0</v>
      </c>
      <c r="AC30" s="348">
        <f t="shared" si="42"/>
        <v>0</v>
      </c>
      <c r="AD30" s="348">
        <f t="shared" ref="AD30:AE30" si="44">SUM(AD28:AD29)</f>
        <v>0</v>
      </c>
      <c r="AE30" s="348">
        <f t="shared" si="44"/>
        <v>0</v>
      </c>
      <c r="AF30" s="348">
        <f t="shared" si="42"/>
        <v>0</v>
      </c>
      <c r="AG30" s="348">
        <f t="shared" si="42"/>
        <v>0</v>
      </c>
      <c r="AH30" s="982">
        <f t="shared" si="42"/>
        <v>0</v>
      </c>
      <c r="AI30" s="952">
        <f t="shared" si="42"/>
        <v>0</v>
      </c>
      <c r="AJ30" s="366">
        <f t="shared" si="42"/>
        <v>0</v>
      </c>
      <c r="AK30" s="366">
        <f t="shared" si="42"/>
        <v>0</v>
      </c>
      <c r="AL30" s="366">
        <f t="shared" si="42"/>
        <v>0</v>
      </c>
      <c r="AM30" s="366">
        <f t="shared" si="42"/>
        <v>0</v>
      </c>
      <c r="AN30" s="366">
        <f t="shared" si="42"/>
        <v>0</v>
      </c>
      <c r="AO30" s="320">
        <f t="shared" si="42"/>
        <v>0</v>
      </c>
      <c r="AP30" s="403">
        <f t="shared" si="42"/>
        <v>6537544</v>
      </c>
      <c r="AQ30" s="348">
        <f t="shared" si="42"/>
        <v>4849810</v>
      </c>
      <c r="AR30" s="348">
        <f t="shared" si="42"/>
        <v>0</v>
      </c>
      <c r="AS30" s="348">
        <f t="shared" si="42"/>
        <v>1639236</v>
      </c>
      <c r="AT30" s="348">
        <f t="shared" si="42"/>
        <v>48498</v>
      </c>
      <c r="AU30" s="348">
        <f t="shared" si="42"/>
        <v>0</v>
      </c>
      <c r="AV30" s="320">
        <f t="shared" si="42"/>
        <v>8</v>
      </c>
      <c r="AW30" s="813">
        <f t="shared" si="42"/>
        <v>0</v>
      </c>
      <c r="AX30" s="812">
        <f t="shared" si="42"/>
        <v>0</v>
      </c>
      <c r="AY30" s="812">
        <f t="shared" si="42"/>
        <v>0</v>
      </c>
      <c r="AZ30" s="812">
        <f t="shared" si="42"/>
        <v>0</v>
      </c>
      <c r="BA30" s="812">
        <f t="shared" si="42"/>
        <v>0</v>
      </c>
      <c r="BB30" s="812">
        <f t="shared" si="42"/>
        <v>0</v>
      </c>
      <c r="BC30" s="814">
        <f t="shared" si="42"/>
        <v>0</v>
      </c>
    </row>
    <row r="31" spans="1:55" s="135" customFormat="1" ht="12.75" customHeight="1" x14ac:dyDescent="0.2">
      <c r="A31" s="137">
        <v>8</v>
      </c>
      <c r="B31" s="138">
        <v>3472</v>
      </c>
      <c r="C31" s="138">
        <v>691003564</v>
      </c>
      <c r="D31" s="138">
        <v>72550368</v>
      </c>
      <c r="E31" s="139" t="s">
        <v>21</v>
      </c>
      <c r="F31" s="138">
        <v>3111</v>
      </c>
      <c r="G31" s="139" t="s">
        <v>275</v>
      </c>
      <c r="H31" s="140" t="s">
        <v>260</v>
      </c>
      <c r="I31" s="536">
        <v>4567952</v>
      </c>
      <c r="J31" s="376">
        <v>3388688</v>
      </c>
      <c r="K31" s="376">
        <v>0</v>
      </c>
      <c r="L31" s="394">
        <v>1145377</v>
      </c>
      <c r="M31" s="394">
        <v>33887</v>
      </c>
      <c r="N31" s="394">
        <v>0</v>
      </c>
      <c r="O31" s="700">
        <v>6</v>
      </c>
      <c r="P31" s="579">
        <f>X31*-1</f>
        <v>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3"/>
        <v>0</v>
      </c>
      <c r="X31" s="434">
        <v>0</v>
      </c>
      <c r="Y31" s="434">
        <v>0</v>
      </c>
      <c r="Z31" s="434">
        <v>0</v>
      </c>
      <c r="AA31" s="434">
        <f>X31+Y31+Z31</f>
        <v>0</v>
      </c>
      <c r="AB31" s="434">
        <f>W31+AA31</f>
        <v>0</v>
      </c>
      <c r="AC31" s="435">
        <f t="shared" si="4"/>
        <v>0</v>
      </c>
      <c r="AD31" s="434">
        <v>0</v>
      </c>
      <c r="AE31" s="434">
        <f t="shared" si="5"/>
        <v>0</v>
      </c>
      <c r="AF31" s="435">
        <f>ROUND(W31*1%,0)</f>
        <v>0</v>
      </c>
      <c r="AG31" s="14">
        <v>0</v>
      </c>
      <c r="AH31" s="434">
        <f t="shared" ref="AH31:AH32" si="45">AB31+AE31+AF31+AG31</f>
        <v>0</v>
      </c>
      <c r="AI31" s="870">
        <v>0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 t="shared" si="7"/>
        <v>0</v>
      </c>
      <c r="AP31" s="854">
        <f>I31+AH31</f>
        <v>4567952</v>
      </c>
      <c r="AQ31" s="434">
        <f>J31+W31</f>
        <v>3388688</v>
      </c>
      <c r="AR31" s="512">
        <f t="shared" ref="AR31:AR32" si="46">K31+AA31</f>
        <v>0</v>
      </c>
      <c r="AS31" s="434">
        <f>L31+AE31</f>
        <v>1145377</v>
      </c>
      <c r="AT31" s="434">
        <f>M31+AF31</f>
        <v>33887</v>
      </c>
      <c r="AU31" s="512">
        <f t="shared" ref="AU31:AU32" si="47">N31+AG31</f>
        <v>0</v>
      </c>
      <c r="AV31" s="535">
        <f t="shared" ref="AV31:AV32" si="48">O31+AO31</f>
        <v>6</v>
      </c>
      <c r="AW31" s="517">
        <f t="shared" si="10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s="135" customFormat="1" ht="12.75" customHeight="1" x14ac:dyDescent="0.2">
      <c r="A32" s="137">
        <v>8</v>
      </c>
      <c r="B32" s="138">
        <v>3472</v>
      </c>
      <c r="C32" s="138">
        <v>691003564</v>
      </c>
      <c r="D32" s="138">
        <v>72550368</v>
      </c>
      <c r="E32" s="139" t="s">
        <v>21</v>
      </c>
      <c r="F32" s="138">
        <v>3111</v>
      </c>
      <c r="G32" s="139" t="s">
        <v>276</v>
      </c>
      <c r="H32" s="140" t="s">
        <v>261</v>
      </c>
      <c r="I32" s="517">
        <v>668689</v>
      </c>
      <c r="J32" s="305">
        <v>496060</v>
      </c>
      <c r="K32" s="376">
        <v>0</v>
      </c>
      <c r="L32" s="394">
        <v>167668</v>
      </c>
      <c r="M32" s="394">
        <v>4961</v>
      </c>
      <c r="N32" s="394">
        <v>0</v>
      </c>
      <c r="O32" s="701">
        <v>1.25</v>
      </c>
      <c r="P32" s="579">
        <f>X32*-1</f>
        <v>0</v>
      </c>
      <c r="Q32" s="434">
        <v>0</v>
      </c>
      <c r="R32" s="434">
        <v>33071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3"/>
        <v>33071</v>
      </c>
      <c r="X32" s="434">
        <v>0</v>
      </c>
      <c r="Y32" s="434">
        <v>0</v>
      </c>
      <c r="Z32" s="434">
        <v>0</v>
      </c>
      <c r="AA32" s="434">
        <f>X32+Y32+Z32</f>
        <v>0</v>
      </c>
      <c r="AB32" s="434">
        <f>W32+AA32</f>
        <v>33071</v>
      </c>
      <c r="AC32" s="435">
        <f t="shared" si="4"/>
        <v>11178</v>
      </c>
      <c r="AD32" s="434">
        <v>0</v>
      </c>
      <c r="AE32" s="434">
        <f t="shared" si="5"/>
        <v>11178</v>
      </c>
      <c r="AF32" s="435">
        <f>ROUND(W32*1%,0)</f>
        <v>331</v>
      </c>
      <c r="AG32" s="14">
        <v>0</v>
      </c>
      <c r="AH32" s="434">
        <f t="shared" si="45"/>
        <v>44580</v>
      </c>
      <c r="AI32" s="870">
        <v>0</v>
      </c>
      <c r="AJ32" s="433">
        <v>0.08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7"/>
        <v>0.08</v>
      </c>
      <c r="AP32" s="854">
        <f>I32+AH32</f>
        <v>713269</v>
      </c>
      <c r="AQ32" s="434">
        <f>J32+W32</f>
        <v>529131</v>
      </c>
      <c r="AR32" s="512">
        <f t="shared" si="46"/>
        <v>0</v>
      </c>
      <c r="AS32" s="434">
        <f>L32+AE32</f>
        <v>178846</v>
      </c>
      <c r="AT32" s="434">
        <f>M32+AF32</f>
        <v>5292</v>
      </c>
      <c r="AU32" s="512">
        <f t="shared" si="47"/>
        <v>0</v>
      </c>
      <c r="AV32" s="535">
        <f t="shared" si="48"/>
        <v>1.33</v>
      </c>
      <c r="AW32" s="517">
        <f t="shared" si="10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s="135" customFormat="1" ht="12.75" customHeight="1" x14ac:dyDescent="0.2">
      <c r="A33" s="90">
        <v>8</v>
      </c>
      <c r="B33" s="12">
        <v>3472</v>
      </c>
      <c r="C33" s="89">
        <v>691003564</v>
      </c>
      <c r="D33" s="89">
        <v>72550368</v>
      </c>
      <c r="E33" s="136" t="s">
        <v>22</v>
      </c>
      <c r="F33" s="12"/>
      <c r="G33" s="136"/>
      <c r="H33" s="373"/>
      <c r="I33" s="608">
        <v>5236641</v>
      </c>
      <c r="J33" s="348">
        <v>3884748</v>
      </c>
      <c r="K33" s="348">
        <v>0</v>
      </c>
      <c r="L33" s="348">
        <v>1313045</v>
      </c>
      <c r="M33" s="348">
        <v>38848</v>
      </c>
      <c r="N33" s="348">
        <v>0</v>
      </c>
      <c r="O33" s="699">
        <v>7.25</v>
      </c>
      <c r="P33" s="608">
        <f t="shared" ref="P33:BC33" si="49">SUM(P31:P32)</f>
        <v>0</v>
      </c>
      <c r="Q33" s="348">
        <f t="shared" ref="Q33" si="50">SUM(Q31:Q32)</f>
        <v>0</v>
      </c>
      <c r="R33" s="348">
        <f t="shared" si="49"/>
        <v>33071</v>
      </c>
      <c r="S33" s="348">
        <f t="shared" si="49"/>
        <v>0</v>
      </c>
      <c r="T33" s="348">
        <f t="shared" si="49"/>
        <v>0</v>
      </c>
      <c r="U33" s="348">
        <f t="shared" si="49"/>
        <v>0</v>
      </c>
      <c r="V33" s="348">
        <f t="shared" si="49"/>
        <v>0</v>
      </c>
      <c r="W33" s="348">
        <f t="shared" si="49"/>
        <v>33071</v>
      </c>
      <c r="X33" s="348">
        <f t="shared" si="49"/>
        <v>0</v>
      </c>
      <c r="Y33" s="348">
        <f t="shared" si="49"/>
        <v>0</v>
      </c>
      <c r="Z33" s="348">
        <f t="shared" si="49"/>
        <v>0</v>
      </c>
      <c r="AA33" s="348">
        <f t="shared" si="49"/>
        <v>0</v>
      </c>
      <c r="AB33" s="348">
        <f t="shared" si="49"/>
        <v>33071</v>
      </c>
      <c r="AC33" s="348">
        <f t="shared" si="49"/>
        <v>11178</v>
      </c>
      <c r="AD33" s="348">
        <f t="shared" ref="AD33:AE33" si="51">SUM(AD31:AD32)</f>
        <v>0</v>
      </c>
      <c r="AE33" s="348">
        <f t="shared" si="51"/>
        <v>11178</v>
      </c>
      <c r="AF33" s="348">
        <f t="shared" si="49"/>
        <v>331</v>
      </c>
      <c r="AG33" s="348">
        <f t="shared" si="49"/>
        <v>0</v>
      </c>
      <c r="AH33" s="982">
        <f t="shared" si="49"/>
        <v>44580</v>
      </c>
      <c r="AI33" s="952">
        <f t="shared" si="49"/>
        <v>0</v>
      </c>
      <c r="AJ33" s="366">
        <f t="shared" si="49"/>
        <v>0.08</v>
      </c>
      <c r="AK33" s="366">
        <f t="shared" si="49"/>
        <v>0</v>
      </c>
      <c r="AL33" s="366">
        <f t="shared" si="49"/>
        <v>0</v>
      </c>
      <c r="AM33" s="366">
        <f t="shared" si="49"/>
        <v>0</v>
      </c>
      <c r="AN33" s="366">
        <f t="shared" si="49"/>
        <v>0</v>
      </c>
      <c r="AO33" s="320">
        <f t="shared" si="49"/>
        <v>0.08</v>
      </c>
      <c r="AP33" s="403">
        <f t="shared" si="49"/>
        <v>5281221</v>
      </c>
      <c r="AQ33" s="348">
        <f t="shared" si="49"/>
        <v>3917819</v>
      </c>
      <c r="AR33" s="348">
        <f t="shared" si="49"/>
        <v>0</v>
      </c>
      <c r="AS33" s="348">
        <f t="shared" si="49"/>
        <v>1324223</v>
      </c>
      <c r="AT33" s="348">
        <f t="shared" si="49"/>
        <v>39179</v>
      </c>
      <c r="AU33" s="348">
        <f t="shared" si="49"/>
        <v>0</v>
      </c>
      <c r="AV33" s="320">
        <f t="shared" si="49"/>
        <v>7.33</v>
      </c>
      <c r="AW33" s="813">
        <f t="shared" si="49"/>
        <v>0</v>
      </c>
      <c r="AX33" s="812">
        <f t="shared" si="49"/>
        <v>0</v>
      </c>
      <c r="AY33" s="812">
        <f t="shared" si="49"/>
        <v>0</v>
      </c>
      <c r="AZ33" s="812">
        <f t="shared" si="49"/>
        <v>0</v>
      </c>
      <c r="BA33" s="812">
        <f t="shared" si="49"/>
        <v>0</v>
      </c>
      <c r="BB33" s="812">
        <f t="shared" si="49"/>
        <v>0</v>
      </c>
      <c r="BC33" s="814">
        <f t="shared" si="49"/>
        <v>0</v>
      </c>
    </row>
    <row r="34" spans="1:55" s="135" customFormat="1" ht="12.75" customHeight="1" x14ac:dyDescent="0.2">
      <c r="A34" s="137">
        <v>9</v>
      </c>
      <c r="B34" s="138">
        <v>3467</v>
      </c>
      <c r="C34" s="138">
        <v>691001243</v>
      </c>
      <c r="D34" s="138">
        <v>72048174</v>
      </c>
      <c r="E34" s="139" t="s">
        <v>23</v>
      </c>
      <c r="F34" s="138">
        <v>3111</v>
      </c>
      <c r="G34" s="139" t="s">
        <v>275</v>
      </c>
      <c r="H34" s="140" t="s">
        <v>260</v>
      </c>
      <c r="I34" s="536">
        <v>8396564</v>
      </c>
      <c r="J34" s="376">
        <v>6228905</v>
      </c>
      <c r="K34" s="376">
        <v>0</v>
      </c>
      <c r="L34" s="394">
        <v>2105370</v>
      </c>
      <c r="M34" s="394">
        <v>62289</v>
      </c>
      <c r="N34" s="394">
        <v>0</v>
      </c>
      <c r="O34" s="700">
        <v>10.55</v>
      </c>
      <c r="P34" s="579">
        <f>X34*-1</f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3"/>
        <v>0</v>
      </c>
      <c r="X34" s="434">
        <v>0</v>
      </c>
      <c r="Y34" s="434">
        <v>0</v>
      </c>
      <c r="Z34" s="434">
        <v>0</v>
      </c>
      <c r="AA34" s="434">
        <f>X34+Y34+Z34</f>
        <v>0</v>
      </c>
      <c r="AB34" s="434">
        <f>W34+AA34</f>
        <v>0</v>
      </c>
      <c r="AC34" s="435">
        <f t="shared" si="4"/>
        <v>0</v>
      </c>
      <c r="AD34" s="434">
        <v>0</v>
      </c>
      <c r="AE34" s="434">
        <f t="shared" si="5"/>
        <v>0</v>
      </c>
      <c r="AF34" s="435">
        <f>ROUND(W34*1%,0)</f>
        <v>0</v>
      </c>
      <c r="AG34" s="14">
        <v>0</v>
      </c>
      <c r="AH34" s="434">
        <f t="shared" ref="AH34:AH35" si="52">AB34+AE34+AF34+AG34</f>
        <v>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7"/>
        <v>0</v>
      </c>
      <c r="AP34" s="854">
        <f>I34+AH34</f>
        <v>8396564</v>
      </c>
      <c r="AQ34" s="434">
        <f>J34+W34</f>
        <v>6228905</v>
      </c>
      <c r="AR34" s="512">
        <f t="shared" ref="AR34:AR35" si="53">K34+AA34</f>
        <v>0</v>
      </c>
      <c r="AS34" s="434">
        <f>L34+AE34</f>
        <v>2105370</v>
      </c>
      <c r="AT34" s="434">
        <f>M34+AF34</f>
        <v>62289</v>
      </c>
      <c r="AU34" s="512">
        <f t="shared" ref="AU34:AU35" si="54">N34+AG34</f>
        <v>0</v>
      </c>
      <c r="AV34" s="535">
        <f t="shared" ref="AV34:AV35" si="55">O34+AO34</f>
        <v>10.55</v>
      </c>
      <c r="AW34" s="517">
        <f t="shared" si="10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s="135" customFormat="1" x14ac:dyDescent="0.2">
      <c r="A35" s="137">
        <v>9</v>
      </c>
      <c r="B35" s="138">
        <v>3467</v>
      </c>
      <c r="C35" s="138">
        <v>691001243</v>
      </c>
      <c r="D35" s="138">
        <v>72048174</v>
      </c>
      <c r="E35" s="139" t="s">
        <v>23</v>
      </c>
      <c r="F35" s="138">
        <v>3111</v>
      </c>
      <c r="G35" s="139" t="s">
        <v>276</v>
      </c>
      <c r="H35" s="140" t="s">
        <v>261</v>
      </c>
      <c r="I35" s="517">
        <v>936163</v>
      </c>
      <c r="J35" s="305">
        <v>694483</v>
      </c>
      <c r="K35" s="376">
        <v>0</v>
      </c>
      <c r="L35" s="394">
        <v>234735</v>
      </c>
      <c r="M35" s="394">
        <v>6945</v>
      </c>
      <c r="N35" s="394">
        <v>0</v>
      </c>
      <c r="O35" s="701">
        <v>1.75</v>
      </c>
      <c r="P35" s="579">
        <f>X35*-1</f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3"/>
        <v>0</v>
      </c>
      <c r="X35" s="434">
        <v>0</v>
      </c>
      <c r="Y35" s="434">
        <v>0</v>
      </c>
      <c r="Z35" s="434">
        <v>0</v>
      </c>
      <c r="AA35" s="434">
        <f>X35+Y35+Z35</f>
        <v>0</v>
      </c>
      <c r="AB35" s="434">
        <f>W35+AA35</f>
        <v>0</v>
      </c>
      <c r="AC35" s="435">
        <f t="shared" si="4"/>
        <v>0</v>
      </c>
      <c r="AD35" s="434">
        <v>0</v>
      </c>
      <c r="AE35" s="434">
        <f t="shared" si="5"/>
        <v>0</v>
      </c>
      <c r="AF35" s="435">
        <f>ROUND(W35*1%,0)</f>
        <v>0</v>
      </c>
      <c r="AG35" s="14">
        <v>0</v>
      </c>
      <c r="AH35" s="434">
        <f t="shared" si="52"/>
        <v>0</v>
      </c>
      <c r="AI35" s="870">
        <v>0</v>
      </c>
      <c r="AJ35" s="433">
        <v>0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7"/>
        <v>0</v>
      </c>
      <c r="AP35" s="854">
        <f>I35+AH35</f>
        <v>936163</v>
      </c>
      <c r="AQ35" s="434">
        <f>J35+W35</f>
        <v>694483</v>
      </c>
      <c r="AR35" s="512">
        <f t="shared" si="53"/>
        <v>0</v>
      </c>
      <c r="AS35" s="434">
        <f>L35+AE35</f>
        <v>234735</v>
      </c>
      <c r="AT35" s="434">
        <f>M35+AF35</f>
        <v>6945</v>
      </c>
      <c r="AU35" s="512">
        <f t="shared" si="54"/>
        <v>0</v>
      </c>
      <c r="AV35" s="535">
        <f t="shared" si="55"/>
        <v>1.75</v>
      </c>
      <c r="AW35" s="517">
        <f t="shared" si="10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s="135" customFormat="1" ht="12.75" customHeight="1" x14ac:dyDescent="0.2">
      <c r="A36" s="90">
        <v>9</v>
      </c>
      <c r="B36" s="12">
        <v>3467</v>
      </c>
      <c r="C36" s="89">
        <v>691001243</v>
      </c>
      <c r="D36" s="89">
        <v>72048174</v>
      </c>
      <c r="E36" s="136" t="s">
        <v>24</v>
      </c>
      <c r="F36" s="12"/>
      <c r="G36" s="136"/>
      <c r="H36" s="373"/>
      <c r="I36" s="608">
        <v>9332727</v>
      </c>
      <c r="J36" s="348">
        <v>6923388</v>
      </c>
      <c r="K36" s="348">
        <v>0</v>
      </c>
      <c r="L36" s="348">
        <v>2340105</v>
      </c>
      <c r="M36" s="348">
        <v>69234</v>
      </c>
      <c r="N36" s="348">
        <v>0</v>
      </c>
      <c r="O36" s="699">
        <v>12.3</v>
      </c>
      <c r="P36" s="608">
        <f t="shared" ref="P36:BC36" si="56">SUM(P34:P35)</f>
        <v>0</v>
      </c>
      <c r="Q36" s="348">
        <f t="shared" ref="Q36" si="57">SUM(Q34:Q35)</f>
        <v>0</v>
      </c>
      <c r="R36" s="348">
        <f t="shared" si="56"/>
        <v>0</v>
      </c>
      <c r="S36" s="348">
        <f t="shared" si="56"/>
        <v>0</v>
      </c>
      <c r="T36" s="348">
        <f t="shared" si="56"/>
        <v>0</v>
      </c>
      <c r="U36" s="348">
        <f t="shared" si="56"/>
        <v>0</v>
      </c>
      <c r="V36" s="348">
        <f t="shared" si="56"/>
        <v>0</v>
      </c>
      <c r="W36" s="348">
        <f t="shared" si="56"/>
        <v>0</v>
      </c>
      <c r="X36" s="348">
        <f t="shared" si="56"/>
        <v>0</v>
      </c>
      <c r="Y36" s="348">
        <f t="shared" si="56"/>
        <v>0</v>
      </c>
      <c r="Z36" s="348">
        <f t="shared" si="56"/>
        <v>0</v>
      </c>
      <c r="AA36" s="348">
        <f t="shared" si="56"/>
        <v>0</v>
      </c>
      <c r="AB36" s="348">
        <f t="shared" si="56"/>
        <v>0</v>
      </c>
      <c r="AC36" s="348">
        <f t="shared" si="56"/>
        <v>0</v>
      </c>
      <c r="AD36" s="348">
        <f t="shared" ref="AD36:AE36" si="58">SUM(AD34:AD35)</f>
        <v>0</v>
      </c>
      <c r="AE36" s="348">
        <f t="shared" si="58"/>
        <v>0</v>
      </c>
      <c r="AF36" s="348">
        <f t="shared" si="56"/>
        <v>0</v>
      </c>
      <c r="AG36" s="348">
        <f t="shared" si="56"/>
        <v>0</v>
      </c>
      <c r="AH36" s="982">
        <f t="shared" si="56"/>
        <v>0</v>
      </c>
      <c r="AI36" s="952">
        <f t="shared" si="56"/>
        <v>0</v>
      </c>
      <c r="AJ36" s="366">
        <f t="shared" si="56"/>
        <v>0</v>
      </c>
      <c r="AK36" s="366">
        <f t="shared" si="56"/>
        <v>0</v>
      </c>
      <c r="AL36" s="366">
        <f t="shared" si="56"/>
        <v>0</v>
      </c>
      <c r="AM36" s="366">
        <f t="shared" si="56"/>
        <v>0</v>
      </c>
      <c r="AN36" s="366">
        <f t="shared" si="56"/>
        <v>0</v>
      </c>
      <c r="AO36" s="320">
        <f t="shared" si="56"/>
        <v>0</v>
      </c>
      <c r="AP36" s="403">
        <f t="shared" si="56"/>
        <v>9332727</v>
      </c>
      <c r="AQ36" s="348">
        <f t="shared" si="56"/>
        <v>6923388</v>
      </c>
      <c r="AR36" s="348">
        <f t="shared" si="56"/>
        <v>0</v>
      </c>
      <c r="AS36" s="348">
        <f t="shared" si="56"/>
        <v>2340105</v>
      </c>
      <c r="AT36" s="348">
        <f t="shared" si="56"/>
        <v>69234</v>
      </c>
      <c r="AU36" s="348">
        <f t="shared" si="56"/>
        <v>0</v>
      </c>
      <c r="AV36" s="320">
        <f t="shared" si="56"/>
        <v>12.3</v>
      </c>
      <c r="AW36" s="813">
        <f t="shared" si="56"/>
        <v>0</v>
      </c>
      <c r="AX36" s="812">
        <f t="shared" si="56"/>
        <v>0</v>
      </c>
      <c r="AY36" s="812">
        <f t="shared" si="56"/>
        <v>0</v>
      </c>
      <c r="AZ36" s="812">
        <f t="shared" si="56"/>
        <v>0</v>
      </c>
      <c r="BA36" s="812">
        <f t="shared" si="56"/>
        <v>0</v>
      </c>
      <c r="BB36" s="812">
        <f t="shared" si="56"/>
        <v>0</v>
      </c>
      <c r="BC36" s="814">
        <f t="shared" si="56"/>
        <v>0</v>
      </c>
    </row>
    <row r="37" spans="1:55" s="135" customFormat="1" ht="12.75" customHeight="1" x14ac:dyDescent="0.2">
      <c r="A37" s="137">
        <v>10</v>
      </c>
      <c r="B37" s="138">
        <v>3461</v>
      </c>
      <c r="C37" s="138">
        <v>691001286</v>
      </c>
      <c r="D37" s="138">
        <v>72048107</v>
      </c>
      <c r="E37" s="139" t="s">
        <v>25</v>
      </c>
      <c r="F37" s="138">
        <v>3111</v>
      </c>
      <c r="G37" s="139" t="s">
        <v>275</v>
      </c>
      <c r="H37" s="140" t="s">
        <v>260</v>
      </c>
      <c r="I37" s="536">
        <v>8509658</v>
      </c>
      <c r="J37" s="376">
        <v>6312803</v>
      </c>
      <c r="K37" s="376">
        <v>0</v>
      </c>
      <c r="L37" s="394">
        <v>2133727</v>
      </c>
      <c r="M37" s="394">
        <v>63128</v>
      </c>
      <c r="N37" s="394">
        <v>0</v>
      </c>
      <c r="O37" s="700">
        <v>10.7</v>
      </c>
      <c r="P37" s="579">
        <f>X37*-1</f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3"/>
        <v>0</v>
      </c>
      <c r="X37" s="434">
        <v>0</v>
      </c>
      <c r="Y37" s="434">
        <v>0</v>
      </c>
      <c r="Z37" s="434">
        <v>32732</v>
      </c>
      <c r="AA37" s="434">
        <f>X37+Y37+Z37</f>
        <v>32732</v>
      </c>
      <c r="AB37" s="434">
        <f>W37+AA37</f>
        <v>32732</v>
      </c>
      <c r="AC37" s="435">
        <f t="shared" si="4"/>
        <v>0</v>
      </c>
      <c r="AD37" s="434">
        <v>0</v>
      </c>
      <c r="AE37" s="434">
        <f t="shared" si="5"/>
        <v>0</v>
      </c>
      <c r="AF37" s="435">
        <f>ROUND(W37*1%,0)</f>
        <v>0</v>
      </c>
      <c r="AG37" s="14">
        <v>0</v>
      </c>
      <c r="AH37" s="434">
        <f t="shared" ref="AH37:AH38" si="59">AB37+AE37+AF37+AG37</f>
        <v>32732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7"/>
        <v>0</v>
      </c>
      <c r="AP37" s="854">
        <f>I37+AH37</f>
        <v>8542390</v>
      </c>
      <c r="AQ37" s="434">
        <f>J37+W37</f>
        <v>6312803</v>
      </c>
      <c r="AR37" s="512">
        <f t="shared" ref="AR37:AR38" si="60">K37+AA37</f>
        <v>32732</v>
      </c>
      <c r="AS37" s="434">
        <f>L37+AE37</f>
        <v>2133727</v>
      </c>
      <c r="AT37" s="434">
        <f>M37+AF37</f>
        <v>63128</v>
      </c>
      <c r="AU37" s="512">
        <f t="shared" ref="AU37:AU38" si="61">N37+AG37</f>
        <v>0</v>
      </c>
      <c r="AV37" s="535">
        <f t="shared" ref="AV37:AV38" si="62">O37+AO37</f>
        <v>10.7</v>
      </c>
      <c r="AW37" s="517">
        <f t="shared" si="10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s="135" customFormat="1" x14ac:dyDescent="0.2">
      <c r="A38" s="137">
        <v>10</v>
      </c>
      <c r="B38" s="138">
        <v>3461</v>
      </c>
      <c r="C38" s="138">
        <v>691001286</v>
      </c>
      <c r="D38" s="138">
        <v>72048107</v>
      </c>
      <c r="E38" s="139" t="s">
        <v>25</v>
      </c>
      <c r="F38" s="138">
        <v>3111</v>
      </c>
      <c r="G38" s="139" t="s">
        <v>276</v>
      </c>
      <c r="H38" s="140" t="s">
        <v>261</v>
      </c>
      <c r="I38" s="517">
        <v>1323927</v>
      </c>
      <c r="J38" s="305">
        <v>982142</v>
      </c>
      <c r="K38" s="376">
        <v>0</v>
      </c>
      <c r="L38" s="394">
        <v>331964</v>
      </c>
      <c r="M38" s="394">
        <v>9821</v>
      </c>
      <c r="N38" s="394">
        <v>0</v>
      </c>
      <c r="O38" s="701">
        <v>2.73</v>
      </c>
      <c r="P38" s="579">
        <f>X38*-1</f>
        <v>0</v>
      </c>
      <c r="Q38" s="434">
        <v>0</v>
      </c>
      <c r="R38" s="434">
        <v>-82961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3"/>
        <v>-82961</v>
      </c>
      <c r="X38" s="434">
        <v>0</v>
      </c>
      <c r="Y38" s="434">
        <v>0</v>
      </c>
      <c r="Z38" s="434">
        <v>0</v>
      </c>
      <c r="AA38" s="434">
        <f>X38+Y38+Z38</f>
        <v>0</v>
      </c>
      <c r="AB38" s="434">
        <f>W38+AA38</f>
        <v>-82961</v>
      </c>
      <c r="AC38" s="435">
        <f t="shared" si="4"/>
        <v>-28041</v>
      </c>
      <c r="AD38" s="434">
        <v>0</v>
      </c>
      <c r="AE38" s="434">
        <f t="shared" si="5"/>
        <v>-28041</v>
      </c>
      <c r="AF38" s="435">
        <f>ROUND(W38*1%,0)</f>
        <v>-830</v>
      </c>
      <c r="AG38" s="14">
        <v>0</v>
      </c>
      <c r="AH38" s="434">
        <f t="shared" si="59"/>
        <v>-111832</v>
      </c>
      <c r="AI38" s="870">
        <v>0</v>
      </c>
      <c r="AJ38" s="433">
        <v>-0.16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7"/>
        <v>-0.16</v>
      </c>
      <c r="AP38" s="854">
        <f>I38+AH38</f>
        <v>1212095</v>
      </c>
      <c r="AQ38" s="434">
        <f>J38+W38</f>
        <v>899181</v>
      </c>
      <c r="AR38" s="512">
        <f t="shared" si="60"/>
        <v>0</v>
      </c>
      <c r="AS38" s="434">
        <f>L38+AE38</f>
        <v>303923</v>
      </c>
      <c r="AT38" s="434">
        <f>M38+AF38</f>
        <v>8991</v>
      </c>
      <c r="AU38" s="512">
        <f t="shared" si="61"/>
        <v>0</v>
      </c>
      <c r="AV38" s="535">
        <f t="shared" si="62"/>
        <v>2.57</v>
      </c>
      <c r="AW38" s="517">
        <f t="shared" si="10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s="135" customFormat="1" ht="12.75" customHeight="1" x14ac:dyDescent="0.2">
      <c r="A39" s="90">
        <v>10</v>
      </c>
      <c r="B39" s="12">
        <v>3461</v>
      </c>
      <c r="C39" s="89">
        <v>691001286</v>
      </c>
      <c r="D39" s="89">
        <v>72048107</v>
      </c>
      <c r="E39" s="136" t="s">
        <v>26</v>
      </c>
      <c r="F39" s="12"/>
      <c r="G39" s="136"/>
      <c r="H39" s="373"/>
      <c r="I39" s="608">
        <v>9833585</v>
      </c>
      <c r="J39" s="348">
        <v>7294945</v>
      </c>
      <c r="K39" s="348">
        <v>0</v>
      </c>
      <c r="L39" s="348">
        <v>2465691</v>
      </c>
      <c r="M39" s="348">
        <v>72949</v>
      </c>
      <c r="N39" s="348">
        <v>0</v>
      </c>
      <c r="O39" s="699">
        <v>13.43</v>
      </c>
      <c r="P39" s="608">
        <f t="shared" ref="P39:BC39" si="63">SUM(P37:P38)</f>
        <v>0</v>
      </c>
      <c r="Q39" s="348">
        <f t="shared" ref="Q39" si="64">SUM(Q37:Q38)</f>
        <v>0</v>
      </c>
      <c r="R39" s="348">
        <f t="shared" si="63"/>
        <v>-82961</v>
      </c>
      <c r="S39" s="348">
        <f t="shared" si="63"/>
        <v>0</v>
      </c>
      <c r="T39" s="348">
        <f t="shared" si="63"/>
        <v>0</v>
      </c>
      <c r="U39" s="348">
        <f t="shared" si="63"/>
        <v>0</v>
      </c>
      <c r="V39" s="348">
        <f t="shared" si="63"/>
        <v>0</v>
      </c>
      <c r="W39" s="348">
        <f t="shared" si="63"/>
        <v>-82961</v>
      </c>
      <c r="X39" s="348">
        <f t="shared" si="63"/>
        <v>0</v>
      </c>
      <c r="Y39" s="348">
        <f t="shared" si="63"/>
        <v>0</v>
      </c>
      <c r="Z39" s="348">
        <f t="shared" si="63"/>
        <v>32732</v>
      </c>
      <c r="AA39" s="348">
        <f t="shared" si="63"/>
        <v>32732</v>
      </c>
      <c r="AB39" s="348">
        <f t="shared" si="63"/>
        <v>-50229</v>
      </c>
      <c r="AC39" s="348">
        <f t="shared" si="63"/>
        <v>-28041</v>
      </c>
      <c r="AD39" s="348">
        <f t="shared" ref="AD39:AE39" si="65">SUM(AD37:AD38)</f>
        <v>0</v>
      </c>
      <c r="AE39" s="348">
        <f t="shared" si="65"/>
        <v>-28041</v>
      </c>
      <c r="AF39" s="348">
        <f t="shared" si="63"/>
        <v>-830</v>
      </c>
      <c r="AG39" s="348">
        <f t="shared" si="63"/>
        <v>0</v>
      </c>
      <c r="AH39" s="982">
        <f t="shared" si="63"/>
        <v>-79100</v>
      </c>
      <c r="AI39" s="952">
        <f t="shared" si="63"/>
        <v>0</v>
      </c>
      <c r="AJ39" s="366">
        <f t="shared" si="63"/>
        <v>-0.16</v>
      </c>
      <c r="AK39" s="366">
        <f t="shared" si="63"/>
        <v>0</v>
      </c>
      <c r="AL39" s="366">
        <f t="shared" si="63"/>
        <v>0</v>
      </c>
      <c r="AM39" s="366">
        <f t="shared" si="63"/>
        <v>0</v>
      </c>
      <c r="AN39" s="366">
        <f t="shared" si="63"/>
        <v>0</v>
      </c>
      <c r="AO39" s="320">
        <f t="shared" si="63"/>
        <v>-0.16</v>
      </c>
      <c r="AP39" s="403">
        <f t="shared" si="63"/>
        <v>9754485</v>
      </c>
      <c r="AQ39" s="348">
        <f t="shared" si="63"/>
        <v>7211984</v>
      </c>
      <c r="AR39" s="348">
        <f t="shared" si="63"/>
        <v>32732</v>
      </c>
      <c r="AS39" s="348">
        <f t="shared" si="63"/>
        <v>2437650</v>
      </c>
      <c r="AT39" s="348">
        <f t="shared" si="63"/>
        <v>72119</v>
      </c>
      <c r="AU39" s="348">
        <f t="shared" si="63"/>
        <v>0</v>
      </c>
      <c r="AV39" s="320">
        <f t="shared" si="63"/>
        <v>13.27</v>
      </c>
      <c r="AW39" s="813">
        <f t="shared" si="63"/>
        <v>0</v>
      </c>
      <c r="AX39" s="812">
        <f t="shared" si="63"/>
        <v>0</v>
      </c>
      <c r="AY39" s="812">
        <f t="shared" si="63"/>
        <v>0</v>
      </c>
      <c r="AZ39" s="812">
        <f t="shared" si="63"/>
        <v>0</v>
      </c>
      <c r="BA39" s="812">
        <f t="shared" si="63"/>
        <v>0</v>
      </c>
      <c r="BB39" s="812">
        <f t="shared" si="63"/>
        <v>0</v>
      </c>
      <c r="BC39" s="814">
        <f t="shared" si="63"/>
        <v>0</v>
      </c>
    </row>
    <row r="40" spans="1:55" s="135" customFormat="1" ht="12.75" customHeight="1" x14ac:dyDescent="0.2">
      <c r="A40" s="137">
        <v>11</v>
      </c>
      <c r="B40" s="138">
        <v>3468</v>
      </c>
      <c r="C40" s="138">
        <v>691000891</v>
      </c>
      <c r="D40" s="138">
        <v>72048069</v>
      </c>
      <c r="E40" s="139" t="s">
        <v>27</v>
      </c>
      <c r="F40" s="138">
        <v>3111</v>
      </c>
      <c r="G40" s="139" t="s">
        <v>275</v>
      </c>
      <c r="H40" s="140" t="s">
        <v>260</v>
      </c>
      <c r="I40" s="536">
        <v>6554382</v>
      </c>
      <c r="J40" s="376">
        <v>4862301</v>
      </c>
      <c r="K40" s="376">
        <v>0</v>
      </c>
      <c r="L40" s="394">
        <v>1643458</v>
      </c>
      <c r="M40" s="394">
        <v>48623</v>
      </c>
      <c r="N40" s="394">
        <v>0</v>
      </c>
      <c r="O40" s="700">
        <v>8.1</v>
      </c>
      <c r="P40" s="579">
        <f>X40*-1</f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3"/>
        <v>0</v>
      </c>
      <c r="X40" s="434">
        <v>0</v>
      </c>
      <c r="Y40" s="434">
        <v>0</v>
      </c>
      <c r="Z40" s="434">
        <v>0</v>
      </c>
      <c r="AA40" s="434">
        <f>X40+Y40+Z40</f>
        <v>0</v>
      </c>
      <c r="AB40" s="434">
        <f>W40+AA40</f>
        <v>0</v>
      </c>
      <c r="AC40" s="435">
        <f t="shared" si="4"/>
        <v>0</v>
      </c>
      <c r="AD40" s="434">
        <v>0</v>
      </c>
      <c r="AE40" s="434">
        <f t="shared" si="5"/>
        <v>0</v>
      </c>
      <c r="AF40" s="435">
        <f>ROUND(W40*1%,0)</f>
        <v>0</v>
      </c>
      <c r="AG40" s="14">
        <v>0</v>
      </c>
      <c r="AH40" s="434">
        <f t="shared" ref="AH40:AH41" si="66">AB40+AE40+AF40+AG40</f>
        <v>0</v>
      </c>
      <c r="AI40" s="870">
        <v>0</v>
      </c>
      <c r="AJ40" s="433">
        <v>0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7"/>
        <v>0</v>
      </c>
      <c r="AP40" s="854">
        <f>I40+AH40</f>
        <v>6554382</v>
      </c>
      <c r="AQ40" s="434">
        <f>J40+W40</f>
        <v>4862301</v>
      </c>
      <c r="AR40" s="512">
        <f t="shared" ref="AR40:AR41" si="67">K40+AA40</f>
        <v>0</v>
      </c>
      <c r="AS40" s="434">
        <f>L40+AE40</f>
        <v>1643458</v>
      </c>
      <c r="AT40" s="434">
        <f>M40+AF40</f>
        <v>48623</v>
      </c>
      <c r="AU40" s="512">
        <f t="shared" ref="AU40:AU41" si="68">N40+AG40</f>
        <v>0</v>
      </c>
      <c r="AV40" s="535">
        <f t="shared" ref="AV40:AV41" si="69">O40+AO40</f>
        <v>8.1</v>
      </c>
      <c r="AW40" s="517">
        <f t="shared" si="10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s="135" customFormat="1" x14ac:dyDescent="0.2">
      <c r="A41" s="137">
        <v>11</v>
      </c>
      <c r="B41" s="138">
        <v>3468</v>
      </c>
      <c r="C41" s="138">
        <v>691000891</v>
      </c>
      <c r="D41" s="138">
        <v>72048069</v>
      </c>
      <c r="E41" s="139" t="s">
        <v>27</v>
      </c>
      <c r="F41" s="138">
        <v>3111</v>
      </c>
      <c r="G41" s="139" t="s">
        <v>276</v>
      </c>
      <c r="H41" s="140" t="s">
        <v>261</v>
      </c>
      <c r="I41" s="517">
        <v>936163</v>
      </c>
      <c r="J41" s="305">
        <v>694483</v>
      </c>
      <c r="K41" s="376">
        <v>0</v>
      </c>
      <c r="L41" s="394">
        <v>234735</v>
      </c>
      <c r="M41" s="394">
        <v>6945</v>
      </c>
      <c r="N41" s="394">
        <v>0</v>
      </c>
      <c r="O41" s="701">
        <v>1.75</v>
      </c>
      <c r="P41" s="579">
        <f>X41*-1</f>
        <v>0</v>
      </c>
      <c r="Q41" s="434">
        <v>0</v>
      </c>
      <c r="R41" s="434">
        <v>129164</v>
      </c>
      <c r="S41" s="434">
        <v>0</v>
      </c>
      <c r="T41" s="434">
        <v>0</v>
      </c>
      <c r="U41" s="434">
        <v>0</v>
      </c>
      <c r="V41" s="434">
        <v>0</v>
      </c>
      <c r="W41" s="434">
        <f t="shared" si="3"/>
        <v>129164</v>
      </c>
      <c r="X41" s="434">
        <v>0</v>
      </c>
      <c r="Y41" s="434">
        <v>0</v>
      </c>
      <c r="Z41" s="434">
        <v>0</v>
      </c>
      <c r="AA41" s="434">
        <f>X41+Y41+Z41</f>
        <v>0</v>
      </c>
      <c r="AB41" s="434">
        <f>W41+AA41</f>
        <v>129164</v>
      </c>
      <c r="AC41" s="435">
        <f t="shared" si="4"/>
        <v>43657</v>
      </c>
      <c r="AD41" s="434">
        <v>0</v>
      </c>
      <c r="AE41" s="434">
        <f t="shared" si="5"/>
        <v>43657</v>
      </c>
      <c r="AF41" s="435">
        <f>ROUND(W41*1%,0)</f>
        <v>1292</v>
      </c>
      <c r="AG41" s="14">
        <v>0</v>
      </c>
      <c r="AH41" s="434">
        <f t="shared" si="66"/>
        <v>174113</v>
      </c>
      <c r="AI41" s="870">
        <v>0</v>
      </c>
      <c r="AJ41" s="433">
        <v>0.38</v>
      </c>
      <c r="AK41" s="433">
        <v>0</v>
      </c>
      <c r="AL41" s="433">
        <v>0</v>
      </c>
      <c r="AM41" s="433">
        <v>0</v>
      </c>
      <c r="AN41" s="433">
        <v>0</v>
      </c>
      <c r="AO41" s="535">
        <f t="shared" si="7"/>
        <v>0.38</v>
      </c>
      <c r="AP41" s="854">
        <f>I41+AH41</f>
        <v>1110276</v>
      </c>
      <c r="AQ41" s="434">
        <f>J41+W41</f>
        <v>823647</v>
      </c>
      <c r="AR41" s="512">
        <f t="shared" si="67"/>
        <v>0</v>
      </c>
      <c r="AS41" s="434">
        <f>L41+AE41</f>
        <v>278392</v>
      </c>
      <c r="AT41" s="434">
        <f>M41+AF41</f>
        <v>8237</v>
      </c>
      <c r="AU41" s="512">
        <f t="shared" si="68"/>
        <v>0</v>
      </c>
      <c r="AV41" s="535">
        <f t="shared" si="69"/>
        <v>2.13</v>
      </c>
      <c r="AW41" s="517">
        <f t="shared" si="10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s="135" customFormat="1" ht="12.75" customHeight="1" x14ac:dyDescent="0.2">
      <c r="A42" s="90">
        <v>11</v>
      </c>
      <c r="B42" s="12">
        <v>3468</v>
      </c>
      <c r="C42" s="89">
        <v>691000891</v>
      </c>
      <c r="D42" s="89">
        <v>72048069</v>
      </c>
      <c r="E42" s="136" t="s">
        <v>28</v>
      </c>
      <c r="F42" s="12"/>
      <c r="G42" s="136"/>
      <c r="H42" s="373"/>
      <c r="I42" s="608">
        <v>7490545</v>
      </c>
      <c r="J42" s="348">
        <v>5556784</v>
      </c>
      <c r="K42" s="348">
        <v>0</v>
      </c>
      <c r="L42" s="348">
        <v>1878193</v>
      </c>
      <c r="M42" s="348">
        <v>55568</v>
      </c>
      <c r="N42" s="348">
        <v>0</v>
      </c>
      <c r="O42" s="699">
        <v>9.85</v>
      </c>
      <c r="P42" s="608">
        <f t="shared" ref="P42:BC42" si="70">SUM(P40:P41)</f>
        <v>0</v>
      </c>
      <c r="Q42" s="348">
        <f t="shared" ref="Q42" si="71">SUM(Q40:Q41)</f>
        <v>0</v>
      </c>
      <c r="R42" s="348">
        <f t="shared" si="70"/>
        <v>129164</v>
      </c>
      <c r="S42" s="348">
        <f t="shared" si="70"/>
        <v>0</v>
      </c>
      <c r="T42" s="348">
        <f t="shared" si="70"/>
        <v>0</v>
      </c>
      <c r="U42" s="348">
        <f t="shared" si="70"/>
        <v>0</v>
      </c>
      <c r="V42" s="348">
        <f t="shared" si="70"/>
        <v>0</v>
      </c>
      <c r="W42" s="348">
        <f t="shared" si="70"/>
        <v>129164</v>
      </c>
      <c r="X42" s="348">
        <f t="shared" si="70"/>
        <v>0</v>
      </c>
      <c r="Y42" s="348">
        <f t="shared" si="70"/>
        <v>0</v>
      </c>
      <c r="Z42" s="348">
        <f t="shared" si="70"/>
        <v>0</v>
      </c>
      <c r="AA42" s="348">
        <f t="shared" si="70"/>
        <v>0</v>
      </c>
      <c r="AB42" s="348">
        <f t="shared" si="70"/>
        <v>129164</v>
      </c>
      <c r="AC42" s="348">
        <f t="shared" si="70"/>
        <v>43657</v>
      </c>
      <c r="AD42" s="348">
        <f t="shared" ref="AD42:AE42" si="72">SUM(AD40:AD41)</f>
        <v>0</v>
      </c>
      <c r="AE42" s="348">
        <f t="shared" si="72"/>
        <v>43657</v>
      </c>
      <c r="AF42" s="348">
        <f t="shared" si="70"/>
        <v>1292</v>
      </c>
      <c r="AG42" s="348">
        <f t="shared" si="70"/>
        <v>0</v>
      </c>
      <c r="AH42" s="982">
        <f t="shared" si="70"/>
        <v>174113</v>
      </c>
      <c r="AI42" s="952">
        <f t="shared" si="70"/>
        <v>0</v>
      </c>
      <c r="AJ42" s="366">
        <f t="shared" si="70"/>
        <v>0.38</v>
      </c>
      <c r="AK42" s="366">
        <f t="shared" si="70"/>
        <v>0</v>
      </c>
      <c r="AL42" s="366">
        <f t="shared" si="70"/>
        <v>0</v>
      </c>
      <c r="AM42" s="366">
        <f t="shared" si="70"/>
        <v>0</v>
      </c>
      <c r="AN42" s="366">
        <f t="shared" si="70"/>
        <v>0</v>
      </c>
      <c r="AO42" s="320">
        <f t="shared" si="70"/>
        <v>0.38</v>
      </c>
      <c r="AP42" s="403">
        <f t="shared" si="70"/>
        <v>7664658</v>
      </c>
      <c r="AQ42" s="348">
        <f t="shared" si="70"/>
        <v>5685948</v>
      </c>
      <c r="AR42" s="348">
        <f t="shared" si="70"/>
        <v>0</v>
      </c>
      <c r="AS42" s="348">
        <f t="shared" si="70"/>
        <v>1921850</v>
      </c>
      <c r="AT42" s="348">
        <f t="shared" si="70"/>
        <v>56860</v>
      </c>
      <c r="AU42" s="348">
        <f t="shared" si="70"/>
        <v>0</v>
      </c>
      <c r="AV42" s="320">
        <f t="shared" si="70"/>
        <v>10.23</v>
      </c>
      <c r="AW42" s="813">
        <f t="shared" si="70"/>
        <v>0</v>
      </c>
      <c r="AX42" s="812">
        <f t="shared" si="70"/>
        <v>0</v>
      </c>
      <c r="AY42" s="812">
        <f t="shared" si="70"/>
        <v>0</v>
      </c>
      <c r="AZ42" s="812">
        <f t="shared" si="70"/>
        <v>0</v>
      </c>
      <c r="BA42" s="812">
        <f t="shared" si="70"/>
        <v>0</v>
      </c>
      <c r="BB42" s="812">
        <f t="shared" si="70"/>
        <v>0</v>
      </c>
      <c r="BC42" s="814">
        <f t="shared" si="70"/>
        <v>0</v>
      </c>
    </row>
    <row r="43" spans="1:55" s="135" customFormat="1" ht="12.75" customHeight="1" x14ac:dyDescent="0.2">
      <c r="A43" s="137">
        <v>12</v>
      </c>
      <c r="B43" s="138">
        <v>3465</v>
      </c>
      <c r="C43" s="138">
        <v>691001278</v>
      </c>
      <c r="D43" s="138">
        <v>72048131</v>
      </c>
      <c r="E43" s="139" t="s">
        <v>29</v>
      </c>
      <c r="F43" s="138">
        <v>3111</v>
      </c>
      <c r="G43" s="139" t="s">
        <v>275</v>
      </c>
      <c r="H43" s="140" t="s">
        <v>260</v>
      </c>
      <c r="I43" s="536">
        <v>6471420</v>
      </c>
      <c r="J43" s="376">
        <v>4800756</v>
      </c>
      <c r="K43" s="376">
        <v>0</v>
      </c>
      <c r="L43" s="394">
        <v>1622656</v>
      </c>
      <c r="M43" s="394">
        <v>48008</v>
      </c>
      <c r="N43" s="394">
        <v>0</v>
      </c>
      <c r="O43" s="700">
        <v>8</v>
      </c>
      <c r="P43" s="579">
        <f>X43*-1</f>
        <v>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3"/>
        <v>0</v>
      </c>
      <c r="X43" s="434">
        <v>0</v>
      </c>
      <c r="Y43" s="434">
        <v>0</v>
      </c>
      <c r="Z43" s="434">
        <v>0</v>
      </c>
      <c r="AA43" s="434">
        <f>X43+Y43+Z43</f>
        <v>0</v>
      </c>
      <c r="AB43" s="434">
        <f>W43+AA43</f>
        <v>0</v>
      </c>
      <c r="AC43" s="435">
        <f t="shared" si="4"/>
        <v>0</v>
      </c>
      <c r="AD43" s="434">
        <v>0</v>
      </c>
      <c r="AE43" s="434">
        <f t="shared" si="5"/>
        <v>0</v>
      </c>
      <c r="AF43" s="435">
        <f>ROUND(W43*1%,0)</f>
        <v>0</v>
      </c>
      <c r="AG43" s="14">
        <v>0</v>
      </c>
      <c r="AH43" s="434">
        <f t="shared" ref="AH43:AH44" si="73">AB43+AE43+AF43+AG43</f>
        <v>0</v>
      </c>
      <c r="AI43" s="870">
        <v>0</v>
      </c>
      <c r="AJ43" s="433">
        <v>0</v>
      </c>
      <c r="AK43" s="433">
        <v>0</v>
      </c>
      <c r="AL43" s="433">
        <v>0</v>
      </c>
      <c r="AM43" s="433">
        <v>0</v>
      </c>
      <c r="AN43" s="433">
        <v>0</v>
      </c>
      <c r="AO43" s="535">
        <f t="shared" si="7"/>
        <v>0</v>
      </c>
      <c r="AP43" s="854">
        <f>I43+AH43</f>
        <v>6471420</v>
      </c>
      <c r="AQ43" s="434">
        <f>J43+W43</f>
        <v>4800756</v>
      </c>
      <c r="AR43" s="512">
        <f t="shared" ref="AR43:AR44" si="74">K43+AA43</f>
        <v>0</v>
      </c>
      <c r="AS43" s="434">
        <f>L43+AE43</f>
        <v>1622656</v>
      </c>
      <c r="AT43" s="434">
        <f>M43+AF43</f>
        <v>48008</v>
      </c>
      <c r="AU43" s="512">
        <f t="shared" ref="AU43:AU44" si="75">N43+AG43</f>
        <v>0</v>
      </c>
      <c r="AV43" s="535">
        <f t="shared" ref="AV43:AV44" si="76">O43+AO43</f>
        <v>8</v>
      </c>
      <c r="AW43" s="517">
        <f t="shared" si="10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s="135" customFormat="1" x14ac:dyDescent="0.2">
      <c r="A44" s="137">
        <v>12</v>
      </c>
      <c r="B44" s="138">
        <v>3465</v>
      </c>
      <c r="C44" s="138">
        <v>691001278</v>
      </c>
      <c r="D44" s="138">
        <v>72048131</v>
      </c>
      <c r="E44" s="139" t="s">
        <v>29</v>
      </c>
      <c r="F44" s="138">
        <v>3111</v>
      </c>
      <c r="G44" s="139" t="s">
        <v>276</v>
      </c>
      <c r="H44" s="140" t="s">
        <v>261</v>
      </c>
      <c r="I44" s="517">
        <v>299183</v>
      </c>
      <c r="J44" s="305">
        <v>221946</v>
      </c>
      <c r="K44" s="376">
        <v>0</v>
      </c>
      <c r="L44" s="394">
        <v>75018</v>
      </c>
      <c r="M44" s="394">
        <v>2219</v>
      </c>
      <c r="N44" s="394">
        <v>0</v>
      </c>
      <c r="O44" s="701">
        <v>0.75</v>
      </c>
      <c r="P44" s="579">
        <f>X44*-1</f>
        <v>0</v>
      </c>
      <c r="Q44" s="434">
        <v>0</v>
      </c>
      <c r="R44" s="434">
        <v>24660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3"/>
        <v>24660</v>
      </c>
      <c r="X44" s="434">
        <v>0</v>
      </c>
      <c r="Y44" s="434">
        <v>0</v>
      </c>
      <c r="Z44" s="434">
        <v>0</v>
      </c>
      <c r="AA44" s="434">
        <f>X44+Y44+Z44</f>
        <v>0</v>
      </c>
      <c r="AB44" s="434">
        <f>W44+AA44</f>
        <v>24660</v>
      </c>
      <c r="AC44" s="435">
        <f t="shared" si="4"/>
        <v>8335</v>
      </c>
      <c r="AD44" s="434">
        <v>0</v>
      </c>
      <c r="AE44" s="434">
        <f t="shared" si="5"/>
        <v>8335</v>
      </c>
      <c r="AF44" s="435">
        <f>ROUND(W44*1%,0)</f>
        <v>247</v>
      </c>
      <c r="AG44" s="14">
        <v>0</v>
      </c>
      <c r="AH44" s="434">
        <f t="shared" si="73"/>
        <v>33242</v>
      </c>
      <c r="AI44" s="870">
        <v>0</v>
      </c>
      <c r="AJ44" s="433">
        <v>0.08</v>
      </c>
      <c r="AK44" s="433">
        <v>0</v>
      </c>
      <c r="AL44" s="433">
        <v>0</v>
      </c>
      <c r="AM44" s="433">
        <v>0</v>
      </c>
      <c r="AN44" s="433">
        <v>0</v>
      </c>
      <c r="AO44" s="535">
        <f t="shared" si="7"/>
        <v>0.08</v>
      </c>
      <c r="AP44" s="854">
        <f>I44+AH44</f>
        <v>332425</v>
      </c>
      <c r="AQ44" s="434">
        <f>J44+W44</f>
        <v>246606</v>
      </c>
      <c r="AR44" s="512">
        <f t="shared" si="74"/>
        <v>0</v>
      </c>
      <c r="AS44" s="434">
        <f>L44+AE44</f>
        <v>83353</v>
      </c>
      <c r="AT44" s="434">
        <f>M44+AF44</f>
        <v>2466</v>
      </c>
      <c r="AU44" s="512">
        <f t="shared" si="75"/>
        <v>0</v>
      </c>
      <c r="AV44" s="535">
        <f t="shared" si="76"/>
        <v>0.83</v>
      </c>
      <c r="AW44" s="517">
        <f t="shared" si="10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s="135" customFormat="1" ht="12.75" customHeight="1" x14ac:dyDescent="0.2">
      <c r="A45" s="90">
        <v>12</v>
      </c>
      <c r="B45" s="12">
        <v>3465</v>
      </c>
      <c r="C45" s="89">
        <v>691001278</v>
      </c>
      <c r="D45" s="89">
        <v>72048131</v>
      </c>
      <c r="E45" s="136" t="s">
        <v>30</v>
      </c>
      <c r="F45" s="12"/>
      <c r="G45" s="136"/>
      <c r="H45" s="373"/>
      <c r="I45" s="608">
        <v>6770603</v>
      </c>
      <c r="J45" s="348">
        <v>5022702</v>
      </c>
      <c r="K45" s="348">
        <v>0</v>
      </c>
      <c r="L45" s="348">
        <v>1697674</v>
      </c>
      <c r="M45" s="348">
        <v>50227</v>
      </c>
      <c r="N45" s="348">
        <v>0</v>
      </c>
      <c r="O45" s="699">
        <v>8.75</v>
      </c>
      <c r="P45" s="608">
        <f t="shared" ref="P45:BC45" si="77">SUM(P43:P44)</f>
        <v>0</v>
      </c>
      <c r="Q45" s="348">
        <f t="shared" ref="Q45" si="78">SUM(Q43:Q44)</f>
        <v>0</v>
      </c>
      <c r="R45" s="348">
        <f t="shared" si="77"/>
        <v>24660</v>
      </c>
      <c r="S45" s="348">
        <f t="shared" si="77"/>
        <v>0</v>
      </c>
      <c r="T45" s="348">
        <f t="shared" si="77"/>
        <v>0</v>
      </c>
      <c r="U45" s="348">
        <f t="shared" si="77"/>
        <v>0</v>
      </c>
      <c r="V45" s="348">
        <f t="shared" si="77"/>
        <v>0</v>
      </c>
      <c r="W45" s="348">
        <f t="shared" si="77"/>
        <v>24660</v>
      </c>
      <c r="X45" s="348">
        <f t="shared" si="77"/>
        <v>0</v>
      </c>
      <c r="Y45" s="348">
        <f t="shared" si="77"/>
        <v>0</v>
      </c>
      <c r="Z45" s="348">
        <f t="shared" si="77"/>
        <v>0</v>
      </c>
      <c r="AA45" s="348">
        <f t="shared" si="77"/>
        <v>0</v>
      </c>
      <c r="AB45" s="348">
        <f t="shared" si="77"/>
        <v>24660</v>
      </c>
      <c r="AC45" s="348">
        <f t="shared" si="77"/>
        <v>8335</v>
      </c>
      <c r="AD45" s="348">
        <f t="shared" ref="AD45:AE45" si="79">SUM(AD43:AD44)</f>
        <v>0</v>
      </c>
      <c r="AE45" s="348">
        <f t="shared" si="79"/>
        <v>8335</v>
      </c>
      <c r="AF45" s="348">
        <f t="shared" si="77"/>
        <v>247</v>
      </c>
      <c r="AG45" s="348">
        <f t="shared" si="77"/>
        <v>0</v>
      </c>
      <c r="AH45" s="982">
        <f t="shared" si="77"/>
        <v>33242</v>
      </c>
      <c r="AI45" s="952">
        <f t="shared" si="77"/>
        <v>0</v>
      </c>
      <c r="AJ45" s="366">
        <f t="shared" si="77"/>
        <v>0.08</v>
      </c>
      <c r="AK45" s="366">
        <f t="shared" si="77"/>
        <v>0</v>
      </c>
      <c r="AL45" s="366">
        <f t="shared" si="77"/>
        <v>0</v>
      </c>
      <c r="AM45" s="366">
        <f t="shared" si="77"/>
        <v>0</v>
      </c>
      <c r="AN45" s="366">
        <f t="shared" si="77"/>
        <v>0</v>
      </c>
      <c r="AO45" s="320">
        <f t="shared" si="77"/>
        <v>0.08</v>
      </c>
      <c r="AP45" s="403">
        <f t="shared" si="77"/>
        <v>6803845</v>
      </c>
      <c r="AQ45" s="348">
        <f t="shared" si="77"/>
        <v>5047362</v>
      </c>
      <c r="AR45" s="348">
        <f t="shared" si="77"/>
        <v>0</v>
      </c>
      <c r="AS45" s="348">
        <f t="shared" si="77"/>
        <v>1706009</v>
      </c>
      <c r="AT45" s="348">
        <f t="shared" si="77"/>
        <v>50474</v>
      </c>
      <c r="AU45" s="348">
        <f t="shared" si="77"/>
        <v>0</v>
      </c>
      <c r="AV45" s="320">
        <f t="shared" si="77"/>
        <v>8.83</v>
      </c>
      <c r="AW45" s="813">
        <f t="shared" si="77"/>
        <v>0</v>
      </c>
      <c r="AX45" s="812">
        <f t="shared" si="77"/>
        <v>0</v>
      </c>
      <c r="AY45" s="812">
        <f t="shared" si="77"/>
        <v>0</v>
      </c>
      <c r="AZ45" s="812">
        <f t="shared" si="77"/>
        <v>0</v>
      </c>
      <c r="BA45" s="812">
        <f t="shared" si="77"/>
        <v>0</v>
      </c>
      <c r="BB45" s="812">
        <f t="shared" si="77"/>
        <v>0</v>
      </c>
      <c r="BC45" s="814">
        <f t="shared" si="77"/>
        <v>0</v>
      </c>
    </row>
    <row r="46" spans="1:55" s="135" customFormat="1" ht="12.75" customHeight="1" x14ac:dyDescent="0.2">
      <c r="A46" s="137">
        <v>13</v>
      </c>
      <c r="B46" s="138">
        <v>3473</v>
      </c>
      <c r="C46" s="138">
        <v>691003530</v>
      </c>
      <c r="D46" s="138">
        <v>72550392</v>
      </c>
      <c r="E46" s="139" t="s">
        <v>31</v>
      </c>
      <c r="F46" s="138">
        <v>3111</v>
      </c>
      <c r="G46" s="139" t="s">
        <v>275</v>
      </c>
      <c r="H46" s="140" t="s">
        <v>260</v>
      </c>
      <c r="I46" s="536">
        <v>8066537</v>
      </c>
      <c r="J46" s="376">
        <v>5984078</v>
      </c>
      <c r="K46" s="376">
        <v>0</v>
      </c>
      <c r="L46" s="394">
        <v>2022618</v>
      </c>
      <c r="M46" s="394">
        <v>59841</v>
      </c>
      <c r="N46" s="394">
        <v>0</v>
      </c>
      <c r="O46" s="700">
        <v>10</v>
      </c>
      <c r="P46" s="579">
        <f>X46*-1</f>
        <v>0</v>
      </c>
      <c r="Q46" s="434">
        <v>0</v>
      </c>
      <c r="R46" s="434">
        <v>0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3"/>
        <v>0</v>
      </c>
      <c r="X46" s="434">
        <v>0</v>
      </c>
      <c r="Y46" s="434">
        <v>0</v>
      </c>
      <c r="Z46" s="434">
        <v>0</v>
      </c>
      <c r="AA46" s="434">
        <f>X46+Y46+Z46</f>
        <v>0</v>
      </c>
      <c r="AB46" s="434">
        <f>W46+AA46</f>
        <v>0</v>
      </c>
      <c r="AC46" s="435">
        <f t="shared" si="4"/>
        <v>0</v>
      </c>
      <c r="AD46" s="434">
        <v>0</v>
      </c>
      <c r="AE46" s="434">
        <f t="shared" si="5"/>
        <v>0</v>
      </c>
      <c r="AF46" s="435">
        <f>ROUND(W46*1%,0)</f>
        <v>0</v>
      </c>
      <c r="AG46" s="14">
        <v>0</v>
      </c>
      <c r="AH46" s="434">
        <f t="shared" ref="AH46:AH47" si="80">AB46+AE46+AF46+AG46</f>
        <v>0</v>
      </c>
      <c r="AI46" s="870">
        <v>0</v>
      </c>
      <c r="AJ46" s="433">
        <v>0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7"/>
        <v>0</v>
      </c>
      <c r="AP46" s="854">
        <f>I46+AH46</f>
        <v>8066537</v>
      </c>
      <c r="AQ46" s="434">
        <f>J46+W46</f>
        <v>5984078</v>
      </c>
      <c r="AR46" s="512">
        <f t="shared" ref="AR46:AR47" si="81">K46+AA46</f>
        <v>0</v>
      </c>
      <c r="AS46" s="434">
        <f>L46+AE46</f>
        <v>2022618</v>
      </c>
      <c r="AT46" s="434">
        <f>M46+AF46</f>
        <v>59841</v>
      </c>
      <c r="AU46" s="512">
        <f t="shared" ref="AU46:AU47" si="82">N46+AG46</f>
        <v>0</v>
      </c>
      <c r="AV46" s="535">
        <f>O46+AO46</f>
        <v>10</v>
      </c>
      <c r="AW46" s="517">
        <f t="shared" si="10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s="135" customFormat="1" ht="12.75" customHeight="1" x14ac:dyDescent="0.2">
      <c r="A47" s="137">
        <v>13</v>
      </c>
      <c r="B47" s="138">
        <v>3473</v>
      </c>
      <c r="C47" s="138">
        <v>691003530</v>
      </c>
      <c r="D47" s="138">
        <v>72550392</v>
      </c>
      <c r="E47" s="139" t="s">
        <v>31</v>
      </c>
      <c r="F47" s="138">
        <v>3111</v>
      </c>
      <c r="G47" s="139" t="s">
        <v>282</v>
      </c>
      <c r="H47" s="140" t="s">
        <v>261</v>
      </c>
      <c r="I47" s="536">
        <v>182834</v>
      </c>
      <c r="J47" s="376">
        <v>135634</v>
      </c>
      <c r="K47" s="376">
        <v>0</v>
      </c>
      <c r="L47" s="394">
        <v>45844</v>
      </c>
      <c r="M47" s="394">
        <v>1356</v>
      </c>
      <c r="N47" s="394">
        <v>0</v>
      </c>
      <c r="O47" s="700">
        <v>0.46</v>
      </c>
      <c r="P47" s="579">
        <f>X47*-1</f>
        <v>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3"/>
        <v>0</v>
      </c>
      <c r="X47" s="434">
        <v>0</v>
      </c>
      <c r="Y47" s="434">
        <v>0</v>
      </c>
      <c r="Z47" s="434">
        <v>0</v>
      </c>
      <c r="AA47" s="434">
        <f>X47+Y47+Z47</f>
        <v>0</v>
      </c>
      <c r="AB47" s="434">
        <f>W47+AA47</f>
        <v>0</v>
      </c>
      <c r="AC47" s="435">
        <f t="shared" si="4"/>
        <v>0</v>
      </c>
      <c r="AD47" s="434">
        <v>0</v>
      </c>
      <c r="AE47" s="434">
        <f t="shared" si="5"/>
        <v>0</v>
      </c>
      <c r="AF47" s="435">
        <f>ROUND(W47*1%,0)</f>
        <v>0</v>
      </c>
      <c r="AG47" s="14">
        <v>0</v>
      </c>
      <c r="AH47" s="434">
        <f t="shared" si="80"/>
        <v>0</v>
      </c>
      <c r="AI47" s="870">
        <v>0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7"/>
        <v>0</v>
      </c>
      <c r="AP47" s="854">
        <f>I47+AH47</f>
        <v>182834</v>
      </c>
      <c r="AQ47" s="434">
        <f>J47+W47</f>
        <v>135634</v>
      </c>
      <c r="AR47" s="512">
        <f t="shared" si="81"/>
        <v>0</v>
      </c>
      <c r="AS47" s="434">
        <f>L47+AE47</f>
        <v>45844</v>
      </c>
      <c r="AT47" s="434">
        <f>M47+AF47</f>
        <v>1356</v>
      </c>
      <c r="AU47" s="512">
        <f t="shared" si="82"/>
        <v>0</v>
      </c>
      <c r="AV47" s="535">
        <f>O47+AO47</f>
        <v>0.46</v>
      </c>
      <c r="AW47" s="517">
        <f t="shared" si="10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s="135" customFormat="1" ht="12.75" customHeight="1" x14ac:dyDescent="0.2">
      <c r="A48" s="90">
        <v>13</v>
      </c>
      <c r="B48" s="12">
        <v>3473</v>
      </c>
      <c r="C48" s="89">
        <v>691003530</v>
      </c>
      <c r="D48" s="89">
        <v>72550392</v>
      </c>
      <c r="E48" s="136" t="s">
        <v>32</v>
      </c>
      <c r="F48" s="12"/>
      <c r="G48" s="136"/>
      <c r="H48" s="373"/>
      <c r="I48" s="608">
        <v>8249371</v>
      </c>
      <c r="J48" s="348">
        <v>6119712</v>
      </c>
      <c r="K48" s="348">
        <v>0</v>
      </c>
      <c r="L48" s="348">
        <v>2068462</v>
      </c>
      <c r="M48" s="348">
        <v>61197</v>
      </c>
      <c r="N48" s="348">
        <v>0</v>
      </c>
      <c r="O48" s="699">
        <v>10.46</v>
      </c>
      <c r="P48" s="608">
        <f t="shared" ref="P48:AO48" si="83">SUM(P46:P47)</f>
        <v>0</v>
      </c>
      <c r="Q48" s="348">
        <f t="shared" ref="Q48" si="84">SUM(Q46:Q47)</f>
        <v>0</v>
      </c>
      <c r="R48" s="348">
        <f t="shared" si="83"/>
        <v>0</v>
      </c>
      <c r="S48" s="348">
        <f t="shared" si="83"/>
        <v>0</v>
      </c>
      <c r="T48" s="348">
        <f t="shared" si="83"/>
        <v>0</v>
      </c>
      <c r="U48" s="348">
        <f t="shared" si="83"/>
        <v>0</v>
      </c>
      <c r="V48" s="348">
        <f t="shared" si="83"/>
        <v>0</v>
      </c>
      <c r="W48" s="348">
        <f t="shared" si="83"/>
        <v>0</v>
      </c>
      <c r="X48" s="348">
        <f t="shared" si="83"/>
        <v>0</v>
      </c>
      <c r="Y48" s="348">
        <f t="shared" si="83"/>
        <v>0</v>
      </c>
      <c r="Z48" s="348">
        <f t="shared" si="83"/>
        <v>0</v>
      </c>
      <c r="AA48" s="348">
        <f t="shared" si="83"/>
        <v>0</v>
      </c>
      <c r="AB48" s="348">
        <f t="shared" si="83"/>
        <v>0</v>
      </c>
      <c r="AC48" s="348">
        <f t="shared" si="83"/>
        <v>0</v>
      </c>
      <c r="AD48" s="348">
        <f t="shared" ref="AD48:AE48" si="85">SUM(AD46:AD47)</f>
        <v>0</v>
      </c>
      <c r="AE48" s="348">
        <f t="shared" si="85"/>
        <v>0</v>
      </c>
      <c r="AF48" s="348">
        <f t="shared" si="83"/>
        <v>0</v>
      </c>
      <c r="AG48" s="348">
        <f t="shared" si="83"/>
        <v>0</v>
      </c>
      <c r="AH48" s="982">
        <f t="shared" si="83"/>
        <v>0</v>
      </c>
      <c r="AI48" s="952">
        <f t="shared" si="83"/>
        <v>0</v>
      </c>
      <c r="AJ48" s="366">
        <f t="shared" si="83"/>
        <v>0</v>
      </c>
      <c r="AK48" s="366">
        <f t="shared" si="83"/>
        <v>0</v>
      </c>
      <c r="AL48" s="366">
        <f t="shared" si="83"/>
        <v>0</v>
      </c>
      <c r="AM48" s="366">
        <f t="shared" si="83"/>
        <v>0</v>
      </c>
      <c r="AN48" s="366">
        <f t="shared" si="83"/>
        <v>0</v>
      </c>
      <c r="AO48" s="320">
        <f t="shared" si="83"/>
        <v>0</v>
      </c>
      <c r="AP48" s="403">
        <f>SUM(AP46:AP47)</f>
        <v>8249371</v>
      </c>
      <c r="AQ48" s="403">
        <f t="shared" ref="AQ48:AU48" si="86">SUM(AQ46:AQ47)</f>
        <v>6119712</v>
      </c>
      <c r="AR48" s="403">
        <f t="shared" si="86"/>
        <v>0</v>
      </c>
      <c r="AS48" s="403">
        <f t="shared" si="86"/>
        <v>2068462</v>
      </c>
      <c r="AT48" s="403">
        <f t="shared" si="86"/>
        <v>61197</v>
      </c>
      <c r="AU48" s="403">
        <f t="shared" si="86"/>
        <v>0</v>
      </c>
      <c r="AV48" s="320">
        <f>SUM(AV46:AV47)</f>
        <v>10.46</v>
      </c>
      <c r="AW48" s="813">
        <f t="shared" ref="AW48:BC48" si="87">SUM(AW46:AW47)</f>
        <v>0</v>
      </c>
      <c r="AX48" s="812">
        <f t="shared" si="87"/>
        <v>0</v>
      </c>
      <c r="AY48" s="812">
        <f t="shared" si="87"/>
        <v>0</v>
      </c>
      <c r="AZ48" s="812">
        <f t="shared" si="87"/>
        <v>0</v>
      </c>
      <c r="BA48" s="812">
        <f t="shared" si="87"/>
        <v>0</v>
      </c>
      <c r="BB48" s="812">
        <f t="shared" si="87"/>
        <v>0</v>
      </c>
      <c r="BC48" s="814">
        <f t="shared" si="87"/>
        <v>0</v>
      </c>
    </row>
    <row r="49" spans="1:55" s="135" customFormat="1" ht="12.75" customHeight="1" x14ac:dyDescent="0.2">
      <c r="A49" s="137">
        <v>14</v>
      </c>
      <c r="B49" s="138">
        <v>3466</v>
      </c>
      <c r="C49" s="138">
        <v>691001260</v>
      </c>
      <c r="D49" s="138">
        <v>72048085</v>
      </c>
      <c r="E49" s="139" t="s">
        <v>33</v>
      </c>
      <c r="F49" s="138">
        <v>3111</v>
      </c>
      <c r="G49" s="139" t="s">
        <v>275</v>
      </c>
      <c r="H49" s="140" t="s">
        <v>260</v>
      </c>
      <c r="I49" s="536">
        <v>5039586</v>
      </c>
      <c r="J49" s="376">
        <v>3738565</v>
      </c>
      <c r="K49" s="376">
        <v>0</v>
      </c>
      <c r="L49" s="394">
        <v>1263635</v>
      </c>
      <c r="M49" s="394">
        <v>37386</v>
      </c>
      <c r="N49" s="394">
        <v>0</v>
      </c>
      <c r="O49" s="700">
        <v>6</v>
      </c>
      <c r="P49" s="579">
        <f>X49*-1</f>
        <v>0</v>
      </c>
      <c r="Q49" s="434">
        <v>0</v>
      </c>
      <c r="R49" s="434">
        <v>0</v>
      </c>
      <c r="S49" s="434">
        <v>0</v>
      </c>
      <c r="T49" s="434">
        <v>0</v>
      </c>
      <c r="U49" s="434">
        <v>0</v>
      </c>
      <c r="V49" s="434">
        <v>0</v>
      </c>
      <c r="W49" s="434">
        <f t="shared" si="3"/>
        <v>0</v>
      </c>
      <c r="X49" s="434">
        <v>0</v>
      </c>
      <c r="Y49" s="434">
        <v>0</v>
      </c>
      <c r="Z49" s="434">
        <v>0</v>
      </c>
      <c r="AA49" s="434">
        <f>X49+Y49+Z49</f>
        <v>0</v>
      </c>
      <c r="AB49" s="434">
        <f>W49+AA49</f>
        <v>0</v>
      </c>
      <c r="AC49" s="435">
        <f t="shared" si="4"/>
        <v>0</v>
      </c>
      <c r="AD49" s="434">
        <v>0</v>
      </c>
      <c r="AE49" s="434">
        <f t="shared" si="5"/>
        <v>0</v>
      </c>
      <c r="AF49" s="435">
        <f>ROUND(W49*1%,0)</f>
        <v>0</v>
      </c>
      <c r="AG49" s="14">
        <v>0</v>
      </c>
      <c r="AH49" s="434">
        <f t="shared" ref="AH49:AH50" si="88">AB49+AE49+AF49+AG49</f>
        <v>0</v>
      </c>
      <c r="AI49" s="870">
        <v>0</v>
      </c>
      <c r="AJ49" s="433">
        <v>0</v>
      </c>
      <c r="AK49" s="433">
        <v>0</v>
      </c>
      <c r="AL49" s="433">
        <v>0</v>
      </c>
      <c r="AM49" s="433">
        <v>0</v>
      </c>
      <c r="AN49" s="433">
        <v>0</v>
      </c>
      <c r="AO49" s="535">
        <f t="shared" si="7"/>
        <v>0</v>
      </c>
      <c r="AP49" s="854">
        <f>I49+AH49</f>
        <v>5039586</v>
      </c>
      <c r="AQ49" s="434">
        <f>J49+W49</f>
        <v>3738565</v>
      </c>
      <c r="AR49" s="512">
        <f t="shared" ref="AR49:AR50" si="89">K49+AA49</f>
        <v>0</v>
      </c>
      <c r="AS49" s="434">
        <f>L49+AE49</f>
        <v>1263635</v>
      </c>
      <c r="AT49" s="434">
        <f>M49+AF49</f>
        <v>37386</v>
      </c>
      <c r="AU49" s="512">
        <f t="shared" ref="AU49:AU50" si="90">N49+AG49</f>
        <v>0</v>
      </c>
      <c r="AV49" s="535">
        <f t="shared" ref="AV49:AV50" si="91">O49+AO49</f>
        <v>6</v>
      </c>
      <c r="AW49" s="517">
        <f t="shared" si="10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600">
        <v>0</v>
      </c>
    </row>
    <row r="50" spans="1:55" s="135" customFormat="1" x14ac:dyDescent="0.2">
      <c r="A50" s="137">
        <v>14</v>
      </c>
      <c r="B50" s="138">
        <v>3466</v>
      </c>
      <c r="C50" s="138">
        <v>691001260</v>
      </c>
      <c r="D50" s="138">
        <v>72048085</v>
      </c>
      <c r="E50" s="139" t="s">
        <v>33</v>
      </c>
      <c r="F50" s="138">
        <v>3111</v>
      </c>
      <c r="G50" s="139" t="s">
        <v>276</v>
      </c>
      <c r="H50" s="140" t="s">
        <v>261</v>
      </c>
      <c r="I50" s="517">
        <v>1144206</v>
      </c>
      <c r="J50" s="305">
        <v>848818</v>
      </c>
      <c r="K50" s="376">
        <v>0</v>
      </c>
      <c r="L50" s="394">
        <v>286900</v>
      </c>
      <c r="M50" s="394">
        <v>8488</v>
      </c>
      <c r="N50" s="394">
        <v>0</v>
      </c>
      <c r="O50" s="701">
        <v>2.14</v>
      </c>
      <c r="P50" s="579">
        <f>X50*-1</f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3"/>
        <v>0</v>
      </c>
      <c r="X50" s="434">
        <v>0</v>
      </c>
      <c r="Y50" s="434">
        <v>0</v>
      </c>
      <c r="Z50" s="434">
        <v>0</v>
      </c>
      <c r="AA50" s="434">
        <f>X50+Y50+Z50</f>
        <v>0</v>
      </c>
      <c r="AB50" s="434">
        <f>W50+AA50</f>
        <v>0</v>
      </c>
      <c r="AC50" s="435">
        <f t="shared" si="4"/>
        <v>0</v>
      </c>
      <c r="AD50" s="434">
        <v>0</v>
      </c>
      <c r="AE50" s="434">
        <f t="shared" si="5"/>
        <v>0</v>
      </c>
      <c r="AF50" s="435">
        <f>ROUND(W50*1%,0)</f>
        <v>0</v>
      </c>
      <c r="AG50" s="14">
        <v>0</v>
      </c>
      <c r="AH50" s="434">
        <f t="shared" si="88"/>
        <v>0</v>
      </c>
      <c r="AI50" s="870">
        <v>0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7"/>
        <v>0</v>
      </c>
      <c r="AP50" s="854">
        <f>I50+AH50</f>
        <v>1144206</v>
      </c>
      <c r="AQ50" s="434">
        <f>J50+W50</f>
        <v>848818</v>
      </c>
      <c r="AR50" s="512">
        <f t="shared" si="89"/>
        <v>0</v>
      </c>
      <c r="AS50" s="434">
        <f>L50+AE50</f>
        <v>286900</v>
      </c>
      <c r="AT50" s="434">
        <f>M50+AF50</f>
        <v>8488</v>
      </c>
      <c r="AU50" s="512">
        <f t="shared" si="90"/>
        <v>0</v>
      </c>
      <c r="AV50" s="535">
        <f t="shared" si="91"/>
        <v>2.14</v>
      </c>
      <c r="AW50" s="517">
        <f t="shared" si="10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s="135" customFormat="1" ht="12.75" customHeight="1" x14ac:dyDescent="0.2">
      <c r="A51" s="90">
        <v>14</v>
      </c>
      <c r="B51" s="12">
        <v>3466</v>
      </c>
      <c r="C51" s="89">
        <v>691001260</v>
      </c>
      <c r="D51" s="89">
        <v>72048085</v>
      </c>
      <c r="E51" s="136" t="s">
        <v>34</v>
      </c>
      <c r="F51" s="12"/>
      <c r="G51" s="136"/>
      <c r="H51" s="373"/>
      <c r="I51" s="608">
        <v>6183792</v>
      </c>
      <c r="J51" s="348">
        <v>4587383</v>
      </c>
      <c r="K51" s="348">
        <v>0</v>
      </c>
      <c r="L51" s="348">
        <v>1550535</v>
      </c>
      <c r="M51" s="348">
        <v>45874</v>
      </c>
      <c r="N51" s="348">
        <v>0</v>
      </c>
      <c r="O51" s="699">
        <v>8.14</v>
      </c>
      <c r="P51" s="608">
        <f t="shared" ref="P51:BC51" si="92">SUM(P49:P50)</f>
        <v>0</v>
      </c>
      <c r="Q51" s="348">
        <f t="shared" ref="Q51" si="93">SUM(Q49:Q50)</f>
        <v>0</v>
      </c>
      <c r="R51" s="348">
        <f t="shared" si="92"/>
        <v>0</v>
      </c>
      <c r="S51" s="348">
        <f t="shared" si="92"/>
        <v>0</v>
      </c>
      <c r="T51" s="348">
        <f t="shared" si="92"/>
        <v>0</v>
      </c>
      <c r="U51" s="348">
        <f t="shared" si="92"/>
        <v>0</v>
      </c>
      <c r="V51" s="348">
        <f t="shared" si="92"/>
        <v>0</v>
      </c>
      <c r="W51" s="348">
        <f t="shared" si="92"/>
        <v>0</v>
      </c>
      <c r="X51" s="348">
        <f t="shared" si="92"/>
        <v>0</v>
      </c>
      <c r="Y51" s="348">
        <f t="shared" si="92"/>
        <v>0</v>
      </c>
      <c r="Z51" s="348">
        <f t="shared" si="92"/>
        <v>0</v>
      </c>
      <c r="AA51" s="348">
        <f t="shared" si="92"/>
        <v>0</v>
      </c>
      <c r="AB51" s="348">
        <f t="shared" si="92"/>
        <v>0</v>
      </c>
      <c r="AC51" s="348">
        <f t="shared" si="92"/>
        <v>0</v>
      </c>
      <c r="AD51" s="348">
        <f t="shared" ref="AD51:AE51" si="94">SUM(AD49:AD50)</f>
        <v>0</v>
      </c>
      <c r="AE51" s="348">
        <f t="shared" si="94"/>
        <v>0</v>
      </c>
      <c r="AF51" s="348">
        <f t="shared" si="92"/>
        <v>0</v>
      </c>
      <c r="AG51" s="348">
        <f t="shared" si="92"/>
        <v>0</v>
      </c>
      <c r="AH51" s="982">
        <f t="shared" si="92"/>
        <v>0</v>
      </c>
      <c r="AI51" s="952">
        <f t="shared" si="92"/>
        <v>0</v>
      </c>
      <c r="AJ51" s="366">
        <f t="shared" si="92"/>
        <v>0</v>
      </c>
      <c r="AK51" s="366">
        <f t="shared" si="92"/>
        <v>0</v>
      </c>
      <c r="AL51" s="366">
        <f t="shared" si="92"/>
        <v>0</v>
      </c>
      <c r="AM51" s="366">
        <f t="shared" si="92"/>
        <v>0</v>
      </c>
      <c r="AN51" s="366">
        <f t="shared" si="92"/>
        <v>0</v>
      </c>
      <c r="AO51" s="320">
        <f t="shared" si="92"/>
        <v>0</v>
      </c>
      <c r="AP51" s="403">
        <f t="shared" si="92"/>
        <v>6183792</v>
      </c>
      <c r="AQ51" s="348">
        <f t="shared" si="92"/>
        <v>4587383</v>
      </c>
      <c r="AR51" s="348">
        <f t="shared" si="92"/>
        <v>0</v>
      </c>
      <c r="AS51" s="348">
        <f t="shared" si="92"/>
        <v>1550535</v>
      </c>
      <c r="AT51" s="348">
        <f t="shared" si="92"/>
        <v>45874</v>
      </c>
      <c r="AU51" s="348">
        <f t="shared" si="92"/>
        <v>0</v>
      </c>
      <c r="AV51" s="320">
        <f t="shared" si="92"/>
        <v>8.14</v>
      </c>
      <c r="AW51" s="813">
        <f t="shared" si="92"/>
        <v>0</v>
      </c>
      <c r="AX51" s="812">
        <f t="shared" si="92"/>
        <v>0</v>
      </c>
      <c r="AY51" s="812">
        <f t="shared" si="92"/>
        <v>0</v>
      </c>
      <c r="AZ51" s="812">
        <f t="shared" si="92"/>
        <v>0</v>
      </c>
      <c r="BA51" s="812">
        <f t="shared" si="92"/>
        <v>0</v>
      </c>
      <c r="BB51" s="812">
        <f t="shared" si="92"/>
        <v>0</v>
      </c>
      <c r="BC51" s="814">
        <f t="shared" si="92"/>
        <v>0</v>
      </c>
    </row>
    <row r="52" spans="1:55" s="135" customFormat="1" ht="12.75" customHeight="1" x14ac:dyDescent="0.2">
      <c r="A52" s="137">
        <v>15</v>
      </c>
      <c r="B52" s="138">
        <v>3407</v>
      </c>
      <c r="C52" s="138">
        <v>667000089</v>
      </c>
      <c r="D52" s="138">
        <v>72743778</v>
      </c>
      <c r="E52" s="139" t="s">
        <v>35</v>
      </c>
      <c r="F52" s="138">
        <v>3111</v>
      </c>
      <c r="G52" s="139" t="s">
        <v>275</v>
      </c>
      <c r="H52" s="140" t="s">
        <v>260</v>
      </c>
      <c r="I52" s="536">
        <v>16335894</v>
      </c>
      <c r="J52" s="376">
        <v>12118615</v>
      </c>
      <c r="K52" s="376">
        <v>0</v>
      </c>
      <c r="L52" s="394">
        <v>4096092</v>
      </c>
      <c r="M52" s="394">
        <v>121187</v>
      </c>
      <c r="N52" s="394">
        <v>0</v>
      </c>
      <c r="O52" s="700">
        <v>20.53</v>
      </c>
      <c r="P52" s="579">
        <f>X52*-1</f>
        <v>-19362</v>
      </c>
      <c r="Q52" s="434">
        <v>0</v>
      </c>
      <c r="R52" s="434">
        <v>0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3"/>
        <v>-19362</v>
      </c>
      <c r="X52" s="434">
        <v>19362</v>
      </c>
      <c r="Y52" s="434">
        <v>0</v>
      </c>
      <c r="Z52" s="434">
        <v>0</v>
      </c>
      <c r="AA52" s="434">
        <f>X52+Y52+Z52</f>
        <v>19362</v>
      </c>
      <c r="AB52" s="434">
        <f>W52+AA52</f>
        <v>0</v>
      </c>
      <c r="AC52" s="435">
        <f t="shared" si="4"/>
        <v>0</v>
      </c>
      <c r="AD52" s="434">
        <v>0</v>
      </c>
      <c r="AE52" s="434">
        <f t="shared" si="5"/>
        <v>0</v>
      </c>
      <c r="AF52" s="435">
        <f>ROUND(W52*1%,0)</f>
        <v>-194</v>
      </c>
      <c r="AG52" s="14">
        <v>0</v>
      </c>
      <c r="AH52" s="434">
        <f t="shared" ref="AH52:AH53" si="95">AB52+AE52+AF52+AG52</f>
        <v>-194</v>
      </c>
      <c r="AI52" s="870">
        <v>0</v>
      </c>
      <c r="AJ52" s="433">
        <v>0</v>
      </c>
      <c r="AK52" s="433">
        <v>0</v>
      </c>
      <c r="AL52" s="433">
        <v>0</v>
      </c>
      <c r="AM52" s="433">
        <v>0</v>
      </c>
      <c r="AN52" s="433">
        <v>0</v>
      </c>
      <c r="AO52" s="535">
        <f t="shared" si="7"/>
        <v>0</v>
      </c>
      <c r="AP52" s="854">
        <f>I52+AH52</f>
        <v>16335700</v>
      </c>
      <c r="AQ52" s="434">
        <f>J52+W52</f>
        <v>12099253</v>
      </c>
      <c r="AR52" s="512">
        <f t="shared" ref="AR52:AR53" si="96">K52+AA52</f>
        <v>19362</v>
      </c>
      <c r="AS52" s="434">
        <f>L52+AE52</f>
        <v>4096092</v>
      </c>
      <c r="AT52" s="434">
        <f>M52+AF52</f>
        <v>120993</v>
      </c>
      <c r="AU52" s="512">
        <f t="shared" ref="AU52:AU53" si="97">N52+AG52</f>
        <v>0</v>
      </c>
      <c r="AV52" s="535">
        <f t="shared" ref="AV52:AV53" si="98">O52+AO52</f>
        <v>20.53</v>
      </c>
      <c r="AW52" s="517">
        <f t="shared" si="10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s="135" customFormat="1" ht="12.75" customHeight="1" x14ac:dyDescent="0.2">
      <c r="A53" s="137">
        <v>15</v>
      </c>
      <c r="B53" s="138">
        <v>3407</v>
      </c>
      <c r="C53" s="138">
        <v>667000089</v>
      </c>
      <c r="D53" s="138">
        <v>72743778</v>
      </c>
      <c r="E53" s="139" t="s">
        <v>35</v>
      </c>
      <c r="F53" s="138">
        <v>3111</v>
      </c>
      <c r="G53" s="139" t="s">
        <v>276</v>
      </c>
      <c r="H53" s="140" t="s">
        <v>261</v>
      </c>
      <c r="I53" s="517">
        <v>2630172</v>
      </c>
      <c r="J53" s="305">
        <v>1951166</v>
      </c>
      <c r="K53" s="376">
        <v>0</v>
      </c>
      <c r="L53" s="394">
        <v>659494</v>
      </c>
      <c r="M53" s="394">
        <v>19512</v>
      </c>
      <c r="N53" s="394">
        <v>0</v>
      </c>
      <c r="O53" s="701">
        <v>4.92</v>
      </c>
      <c r="P53" s="579">
        <f>X53*-1</f>
        <v>0</v>
      </c>
      <c r="Q53" s="434">
        <v>0</v>
      </c>
      <c r="R53" s="434">
        <v>-198423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3"/>
        <v>-198423</v>
      </c>
      <c r="X53" s="434">
        <v>0</v>
      </c>
      <c r="Y53" s="434">
        <v>0</v>
      </c>
      <c r="Z53" s="434">
        <v>0</v>
      </c>
      <c r="AA53" s="434">
        <f>X53+Y53+Z53</f>
        <v>0</v>
      </c>
      <c r="AB53" s="434">
        <f>W53+AA53</f>
        <v>-198423</v>
      </c>
      <c r="AC53" s="435">
        <f t="shared" si="4"/>
        <v>-67067</v>
      </c>
      <c r="AD53" s="434">
        <v>0</v>
      </c>
      <c r="AE53" s="434">
        <f t="shared" si="5"/>
        <v>-67067</v>
      </c>
      <c r="AF53" s="435">
        <f>ROUND(W53*1%,0)</f>
        <v>-1984</v>
      </c>
      <c r="AG53" s="14">
        <v>0</v>
      </c>
      <c r="AH53" s="434">
        <f t="shared" si="95"/>
        <v>-267474</v>
      </c>
      <c r="AI53" s="870">
        <v>0</v>
      </c>
      <c r="AJ53" s="433">
        <v>-0.5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7"/>
        <v>-0.5</v>
      </c>
      <c r="AP53" s="854">
        <f>I53+AH53</f>
        <v>2362698</v>
      </c>
      <c r="AQ53" s="434">
        <f>J53+W53</f>
        <v>1752743</v>
      </c>
      <c r="AR53" s="512">
        <f t="shared" si="96"/>
        <v>0</v>
      </c>
      <c r="AS53" s="434">
        <f>L53+AE53</f>
        <v>592427</v>
      </c>
      <c r="AT53" s="434">
        <f>M53+AF53</f>
        <v>17528</v>
      </c>
      <c r="AU53" s="512">
        <f t="shared" si="97"/>
        <v>0</v>
      </c>
      <c r="AV53" s="535">
        <f t="shared" si="98"/>
        <v>4.42</v>
      </c>
      <c r="AW53" s="517">
        <f t="shared" si="10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s="135" customFormat="1" ht="12.75" customHeight="1" x14ac:dyDescent="0.2">
      <c r="A54" s="90">
        <v>15</v>
      </c>
      <c r="B54" s="12">
        <v>3407</v>
      </c>
      <c r="C54" s="89">
        <v>667000089</v>
      </c>
      <c r="D54" s="89">
        <v>72743778</v>
      </c>
      <c r="E54" s="136" t="s">
        <v>36</v>
      </c>
      <c r="F54" s="12"/>
      <c r="G54" s="136"/>
      <c r="H54" s="373"/>
      <c r="I54" s="608">
        <v>18966066</v>
      </c>
      <c r="J54" s="348">
        <v>14069781</v>
      </c>
      <c r="K54" s="348">
        <v>0</v>
      </c>
      <c r="L54" s="348">
        <v>4755586</v>
      </c>
      <c r="M54" s="348">
        <v>140699</v>
      </c>
      <c r="N54" s="348">
        <v>0</v>
      </c>
      <c r="O54" s="699">
        <v>25.450000000000003</v>
      </c>
      <c r="P54" s="608">
        <f t="shared" ref="P54:BC54" si="99">SUM(P52:P53)</f>
        <v>-19362</v>
      </c>
      <c r="Q54" s="348">
        <f t="shared" ref="Q54" si="100">SUM(Q52:Q53)</f>
        <v>0</v>
      </c>
      <c r="R54" s="348">
        <f t="shared" si="99"/>
        <v>-198423</v>
      </c>
      <c r="S54" s="348">
        <f t="shared" si="99"/>
        <v>0</v>
      </c>
      <c r="T54" s="348">
        <f t="shared" si="99"/>
        <v>0</v>
      </c>
      <c r="U54" s="348">
        <f t="shared" si="99"/>
        <v>0</v>
      </c>
      <c r="V54" s="348">
        <f t="shared" si="99"/>
        <v>0</v>
      </c>
      <c r="W54" s="348">
        <f t="shared" si="99"/>
        <v>-217785</v>
      </c>
      <c r="X54" s="348">
        <f t="shared" si="99"/>
        <v>19362</v>
      </c>
      <c r="Y54" s="348">
        <f t="shared" si="99"/>
        <v>0</v>
      </c>
      <c r="Z54" s="348">
        <f t="shared" si="99"/>
        <v>0</v>
      </c>
      <c r="AA54" s="348">
        <f t="shared" si="99"/>
        <v>19362</v>
      </c>
      <c r="AB54" s="348">
        <f t="shared" si="99"/>
        <v>-198423</v>
      </c>
      <c r="AC54" s="348">
        <f t="shared" si="99"/>
        <v>-67067</v>
      </c>
      <c r="AD54" s="348">
        <f t="shared" ref="AD54:AE54" si="101">SUM(AD52:AD53)</f>
        <v>0</v>
      </c>
      <c r="AE54" s="348">
        <f t="shared" si="101"/>
        <v>-67067</v>
      </c>
      <c r="AF54" s="348">
        <f t="shared" si="99"/>
        <v>-2178</v>
      </c>
      <c r="AG54" s="348">
        <f t="shared" si="99"/>
        <v>0</v>
      </c>
      <c r="AH54" s="982">
        <f t="shared" si="99"/>
        <v>-267668</v>
      </c>
      <c r="AI54" s="952">
        <f t="shared" si="99"/>
        <v>0</v>
      </c>
      <c r="AJ54" s="366">
        <f t="shared" si="99"/>
        <v>-0.5</v>
      </c>
      <c r="AK54" s="366">
        <f t="shared" si="99"/>
        <v>0</v>
      </c>
      <c r="AL54" s="366">
        <f t="shared" si="99"/>
        <v>0</v>
      </c>
      <c r="AM54" s="366">
        <f t="shared" si="99"/>
        <v>0</v>
      </c>
      <c r="AN54" s="366">
        <f t="shared" si="99"/>
        <v>0</v>
      </c>
      <c r="AO54" s="320">
        <f t="shared" si="99"/>
        <v>-0.5</v>
      </c>
      <c r="AP54" s="403">
        <f t="shared" si="99"/>
        <v>18698398</v>
      </c>
      <c r="AQ54" s="348">
        <f t="shared" si="99"/>
        <v>13851996</v>
      </c>
      <c r="AR54" s="348">
        <f t="shared" si="99"/>
        <v>19362</v>
      </c>
      <c r="AS54" s="348">
        <f t="shared" si="99"/>
        <v>4688519</v>
      </c>
      <c r="AT54" s="348">
        <f t="shared" si="99"/>
        <v>138521</v>
      </c>
      <c r="AU54" s="348">
        <f t="shared" si="99"/>
        <v>0</v>
      </c>
      <c r="AV54" s="320">
        <f t="shared" si="99"/>
        <v>24.950000000000003</v>
      </c>
      <c r="AW54" s="813">
        <f t="shared" si="99"/>
        <v>0</v>
      </c>
      <c r="AX54" s="812">
        <f t="shared" si="99"/>
        <v>0</v>
      </c>
      <c r="AY54" s="812">
        <f t="shared" si="99"/>
        <v>0</v>
      </c>
      <c r="AZ54" s="812">
        <f t="shared" si="99"/>
        <v>0</v>
      </c>
      <c r="BA54" s="812">
        <f t="shared" si="99"/>
        <v>0</v>
      </c>
      <c r="BB54" s="812">
        <f t="shared" si="99"/>
        <v>0</v>
      </c>
      <c r="BC54" s="814">
        <f t="shared" si="99"/>
        <v>0</v>
      </c>
    </row>
    <row r="55" spans="1:55" s="135" customFormat="1" ht="12.75" customHeight="1" x14ac:dyDescent="0.2">
      <c r="A55" s="137">
        <v>16</v>
      </c>
      <c r="B55" s="138">
        <v>3463</v>
      </c>
      <c r="C55" s="138">
        <v>691001308</v>
      </c>
      <c r="D55" s="138">
        <v>72048166</v>
      </c>
      <c r="E55" s="139" t="s">
        <v>37</v>
      </c>
      <c r="F55" s="138">
        <v>3111</v>
      </c>
      <c r="G55" s="139" t="s">
        <v>275</v>
      </c>
      <c r="H55" s="140" t="s">
        <v>260</v>
      </c>
      <c r="I55" s="536">
        <v>7037518</v>
      </c>
      <c r="J55" s="376">
        <v>5200859</v>
      </c>
      <c r="K55" s="376">
        <v>20000</v>
      </c>
      <c r="L55" s="394">
        <v>1764650</v>
      </c>
      <c r="M55" s="394">
        <v>52009</v>
      </c>
      <c r="N55" s="394">
        <v>0</v>
      </c>
      <c r="O55" s="700">
        <v>8.4499999999999993</v>
      </c>
      <c r="P55" s="579">
        <f>X55*-1</f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3"/>
        <v>0</v>
      </c>
      <c r="X55" s="434">
        <v>0</v>
      </c>
      <c r="Y55" s="434">
        <v>0</v>
      </c>
      <c r="Z55" s="434">
        <v>0</v>
      </c>
      <c r="AA55" s="434">
        <f>X55+Y55+Z55</f>
        <v>0</v>
      </c>
      <c r="AB55" s="434">
        <f>W55+AA55</f>
        <v>0</v>
      </c>
      <c r="AC55" s="435">
        <f t="shared" si="4"/>
        <v>0</v>
      </c>
      <c r="AD55" s="434">
        <v>0</v>
      </c>
      <c r="AE55" s="434">
        <f t="shared" si="5"/>
        <v>0</v>
      </c>
      <c r="AF55" s="435">
        <f>ROUND(W55*1%,0)</f>
        <v>0</v>
      </c>
      <c r="AG55" s="14">
        <v>0</v>
      </c>
      <c r="AH55" s="434">
        <f t="shared" ref="AH55:AH56" si="102">AB55+AE55+AF55+AG55</f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7"/>
        <v>0</v>
      </c>
      <c r="AP55" s="854">
        <f>I55+AH55</f>
        <v>7037518</v>
      </c>
      <c r="AQ55" s="434">
        <f>J55+W55</f>
        <v>5200859</v>
      </c>
      <c r="AR55" s="512">
        <f t="shared" ref="AR55:AR56" si="103">K55+AA55</f>
        <v>20000</v>
      </c>
      <c r="AS55" s="434">
        <f>L55+AE55</f>
        <v>1764650</v>
      </c>
      <c r="AT55" s="434">
        <f>M55+AF55</f>
        <v>52009</v>
      </c>
      <c r="AU55" s="512">
        <f t="shared" ref="AU55:AU56" si="104">N55+AG55</f>
        <v>0</v>
      </c>
      <c r="AV55" s="535">
        <f t="shared" ref="AV55:AV56" si="105">O55+AO55</f>
        <v>8.4499999999999993</v>
      </c>
      <c r="AW55" s="517">
        <f t="shared" si="10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s="135" customFormat="1" x14ac:dyDescent="0.2">
      <c r="A56" s="137">
        <v>16</v>
      </c>
      <c r="B56" s="138">
        <v>3463</v>
      </c>
      <c r="C56" s="138">
        <v>691001308</v>
      </c>
      <c r="D56" s="138">
        <v>72048166</v>
      </c>
      <c r="E56" s="139" t="s">
        <v>37</v>
      </c>
      <c r="F56" s="138">
        <v>3111</v>
      </c>
      <c r="G56" s="139" t="s">
        <v>276</v>
      </c>
      <c r="H56" s="140" t="s">
        <v>261</v>
      </c>
      <c r="I56" s="517">
        <v>1747686</v>
      </c>
      <c r="J56" s="305">
        <v>1296503</v>
      </c>
      <c r="K56" s="376">
        <v>0</v>
      </c>
      <c r="L56" s="394">
        <v>438218</v>
      </c>
      <c r="M56" s="394">
        <v>12965</v>
      </c>
      <c r="N56" s="394">
        <v>0</v>
      </c>
      <c r="O56" s="701">
        <v>3.2</v>
      </c>
      <c r="P56" s="579">
        <f>X56*-1</f>
        <v>0</v>
      </c>
      <c r="Q56" s="434">
        <v>0</v>
      </c>
      <c r="R56" s="434">
        <v>124882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3"/>
        <v>124882</v>
      </c>
      <c r="X56" s="434">
        <v>0</v>
      </c>
      <c r="Y56" s="434">
        <v>0</v>
      </c>
      <c r="Z56" s="434">
        <v>0</v>
      </c>
      <c r="AA56" s="434">
        <f>X56+Y56+Z56</f>
        <v>0</v>
      </c>
      <c r="AB56" s="434">
        <f>W56+AA56</f>
        <v>124882</v>
      </c>
      <c r="AC56" s="435">
        <f t="shared" si="4"/>
        <v>42210</v>
      </c>
      <c r="AD56" s="434">
        <v>0</v>
      </c>
      <c r="AE56" s="434">
        <f t="shared" si="5"/>
        <v>42210</v>
      </c>
      <c r="AF56" s="435">
        <f>ROUND(W56*1%,0)</f>
        <v>1249</v>
      </c>
      <c r="AG56" s="14">
        <v>0</v>
      </c>
      <c r="AH56" s="434">
        <f t="shared" si="102"/>
        <v>168341</v>
      </c>
      <c r="AI56" s="870">
        <v>0</v>
      </c>
      <c r="AJ56" s="433">
        <v>0.27</v>
      </c>
      <c r="AK56" s="433">
        <v>0</v>
      </c>
      <c r="AL56" s="433">
        <v>0</v>
      </c>
      <c r="AM56" s="433">
        <v>0</v>
      </c>
      <c r="AN56" s="433">
        <v>0</v>
      </c>
      <c r="AO56" s="535">
        <f t="shared" si="7"/>
        <v>0.27</v>
      </c>
      <c r="AP56" s="854">
        <f>I56+AH56</f>
        <v>1916027</v>
      </c>
      <c r="AQ56" s="434">
        <f>J56+W56</f>
        <v>1421385</v>
      </c>
      <c r="AR56" s="512">
        <f t="shared" si="103"/>
        <v>0</v>
      </c>
      <c r="AS56" s="434">
        <f>L56+AE56</f>
        <v>480428</v>
      </c>
      <c r="AT56" s="434">
        <f>M56+AF56</f>
        <v>14214</v>
      </c>
      <c r="AU56" s="512">
        <f t="shared" si="104"/>
        <v>0</v>
      </c>
      <c r="AV56" s="535">
        <f t="shared" si="105"/>
        <v>3.47</v>
      </c>
      <c r="AW56" s="517">
        <f t="shared" si="10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s="135" customFormat="1" ht="12.75" customHeight="1" x14ac:dyDescent="0.2">
      <c r="A57" s="90">
        <v>16</v>
      </c>
      <c r="B57" s="12">
        <v>3463</v>
      </c>
      <c r="C57" s="89">
        <v>691001308</v>
      </c>
      <c r="D57" s="89">
        <v>72048166</v>
      </c>
      <c r="E57" s="136" t="s">
        <v>38</v>
      </c>
      <c r="F57" s="12"/>
      <c r="G57" s="136"/>
      <c r="H57" s="373"/>
      <c r="I57" s="608">
        <v>8785204</v>
      </c>
      <c r="J57" s="348">
        <v>6497362</v>
      </c>
      <c r="K57" s="348">
        <v>20000</v>
      </c>
      <c r="L57" s="348">
        <v>2202868</v>
      </c>
      <c r="M57" s="348">
        <v>64974</v>
      </c>
      <c r="N57" s="348">
        <v>0</v>
      </c>
      <c r="O57" s="699">
        <v>11.649999999999999</v>
      </c>
      <c r="P57" s="608">
        <f t="shared" ref="P57:BC57" si="106">SUM(P55:P56)</f>
        <v>0</v>
      </c>
      <c r="Q57" s="348">
        <f t="shared" ref="Q57" si="107">SUM(Q55:Q56)</f>
        <v>0</v>
      </c>
      <c r="R57" s="348">
        <f t="shared" si="106"/>
        <v>124882</v>
      </c>
      <c r="S57" s="348">
        <f t="shared" si="106"/>
        <v>0</v>
      </c>
      <c r="T57" s="348">
        <f t="shared" si="106"/>
        <v>0</v>
      </c>
      <c r="U57" s="348">
        <f t="shared" si="106"/>
        <v>0</v>
      </c>
      <c r="V57" s="348">
        <f t="shared" si="106"/>
        <v>0</v>
      </c>
      <c r="W57" s="348">
        <f t="shared" si="106"/>
        <v>124882</v>
      </c>
      <c r="X57" s="348">
        <f t="shared" si="106"/>
        <v>0</v>
      </c>
      <c r="Y57" s="348">
        <f t="shared" si="106"/>
        <v>0</v>
      </c>
      <c r="Z57" s="348">
        <f t="shared" si="106"/>
        <v>0</v>
      </c>
      <c r="AA57" s="348">
        <f t="shared" si="106"/>
        <v>0</v>
      </c>
      <c r="AB57" s="348">
        <f t="shared" si="106"/>
        <v>124882</v>
      </c>
      <c r="AC57" s="348">
        <f t="shared" si="106"/>
        <v>42210</v>
      </c>
      <c r="AD57" s="348">
        <f t="shared" ref="AD57:AE57" si="108">SUM(AD55:AD56)</f>
        <v>0</v>
      </c>
      <c r="AE57" s="348">
        <f t="shared" si="108"/>
        <v>42210</v>
      </c>
      <c r="AF57" s="348">
        <f t="shared" si="106"/>
        <v>1249</v>
      </c>
      <c r="AG57" s="348">
        <f t="shared" si="106"/>
        <v>0</v>
      </c>
      <c r="AH57" s="982">
        <f t="shared" si="106"/>
        <v>168341</v>
      </c>
      <c r="AI57" s="952">
        <f t="shared" si="106"/>
        <v>0</v>
      </c>
      <c r="AJ57" s="366">
        <f t="shared" si="106"/>
        <v>0.27</v>
      </c>
      <c r="AK57" s="366">
        <f t="shared" si="106"/>
        <v>0</v>
      </c>
      <c r="AL57" s="366">
        <f t="shared" si="106"/>
        <v>0</v>
      </c>
      <c r="AM57" s="366">
        <f t="shared" si="106"/>
        <v>0</v>
      </c>
      <c r="AN57" s="366">
        <f t="shared" si="106"/>
        <v>0</v>
      </c>
      <c r="AO57" s="320">
        <f t="shared" si="106"/>
        <v>0.27</v>
      </c>
      <c r="AP57" s="403">
        <f t="shared" si="106"/>
        <v>8953545</v>
      </c>
      <c r="AQ57" s="348">
        <f t="shared" si="106"/>
        <v>6622244</v>
      </c>
      <c r="AR57" s="348">
        <f t="shared" si="106"/>
        <v>20000</v>
      </c>
      <c r="AS57" s="348">
        <f t="shared" si="106"/>
        <v>2245078</v>
      </c>
      <c r="AT57" s="348">
        <f t="shared" si="106"/>
        <v>66223</v>
      </c>
      <c r="AU57" s="348">
        <f t="shared" si="106"/>
        <v>0</v>
      </c>
      <c r="AV57" s="320">
        <f t="shared" si="106"/>
        <v>11.92</v>
      </c>
      <c r="AW57" s="813">
        <f t="shared" si="106"/>
        <v>0</v>
      </c>
      <c r="AX57" s="812">
        <f t="shared" si="106"/>
        <v>0</v>
      </c>
      <c r="AY57" s="812">
        <f t="shared" si="106"/>
        <v>0</v>
      </c>
      <c r="AZ57" s="812">
        <f t="shared" si="106"/>
        <v>0</v>
      </c>
      <c r="BA57" s="812">
        <f t="shared" si="106"/>
        <v>0</v>
      </c>
      <c r="BB57" s="812">
        <f t="shared" si="106"/>
        <v>0</v>
      </c>
      <c r="BC57" s="814">
        <f t="shared" si="106"/>
        <v>0</v>
      </c>
    </row>
    <row r="58" spans="1:55" s="135" customFormat="1" ht="12.75" customHeight="1" x14ac:dyDescent="0.2">
      <c r="A58" s="137">
        <v>17</v>
      </c>
      <c r="B58" s="138">
        <v>3460</v>
      </c>
      <c r="C58" s="138">
        <v>691000387</v>
      </c>
      <c r="D58" s="138">
        <v>86797034</v>
      </c>
      <c r="E58" s="139" t="s">
        <v>39</v>
      </c>
      <c r="F58" s="138">
        <v>3111</v>
      </c>
      <c r="G58" s="139" t="s">
        <v>275</v>
      </c>
      <c r="H58" s="140" t="s">
        <v>260</v>
      </c>
      <c r="I58" s="536">
        <v>6425797</v>
      </c>
      <c r="J58" s="376">
        <v>4766912</v>
      </c>
      <c r="K58" s="376">
        <v>0</v>
      </c>
      <c r="L58" s="394">
        <v>1611216</v>
      </c>
      <c r="M58" s="394">
        <v>47669</v>
      </c>
      <c r="N58" s="394">
        <v>0</v>
      </c>
      <c r="O58" s="700">
        <v>8.1</v>
      </c>
      <c r="P58" s="579">
        <f>X58*-1</f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3"/>
        <v>0</v>
      </c>
      <c r="X58" s="434">
        <v>0</v>
      </c>
      <c r="Y58" s="434">
        <v>0</v>
      </c>
      <c r="Z58" s="434">
        <v>0</v>
      </c>
      <c r="AA58" s="434">
        <f>X58+Y58+Z58</f>
        <v>0</v>
      </c>
      <c r="AB58" s="434">
        <f>W58+AA58</f>
        <v>0</v>
      </c>
      <c r="AC58" s="435">
        <f t="shared" si="4"/>
        <v>0</v>
      </c>
      <c r="AD58" s="434">
        <v>0</v>
      </c>
      <c r="AE58" s="434">
        <f t="shared" si="5"/>
        <v>0</v>
      </c>
      <c r="AF58" s="435">
        <f>ROUND(W58*1%,0)</f>
        <v>0</v>
      </c>
      <c r="AG58" s="14">
        <v>0</v>
      </c>
      <c r="AH58" s="434">
        <f t="shared" ref="AH58:AH59" si="109">AB58+AE58+AF58+AG58</f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7"/>
        <v>0</v>
      </c>
      <c r="AP58" s="854">
        <f>I58+AH58</f>
        <v>6425797</v>
      </c>
      <c r="AQ58" s="434">
        <f>J58+W58</f>
        <v>4766912</v>
      </c>
      <c r="AR58" s="512">
        <f t="shared" ref="AR58:AR59" si="110">K58+AA58</f>
        <v>0</v>
      </c>
      <c r="AS58" s="434">
        <f>L58+AE58</f>
        <v>1611216</v>
      </c>
      <c r="AT58" s="434">
        <f>M58+AF58</f>
        <v>47669</v>
      </c>
      <c r="AU58" s="512">
        <f t="shared" ref="AU58:AU59" si="111">N58+AG58</f>
        <v>0</v>
      </c>
      <c r="AV58" s="535">
        <f t="shared" ref="AV58:AV59" si="112">O58+AO58</f>
        <v>8.1</v>
      </c>
      <c r="AW58" s="517">
        <f t="shared" si="10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s="135" customFormat="1" ht="12.75" customHeight="1" x14ac:dyDescent="0.2">
      <c r="A59" s="137">
        <v>17</v>
      </c>
      <c r="B59" s="138">
        <v>3460</v>
      </c>
      <c r="C59" s="138">
        <v>691000387</v>
      </c>
      <c r="D59" s="138">
        <v>86797034</v>
      </c>
      <c r="E59" s="139" t="s">
        <v>39</v>
      </c>
      <c r="F59" s="138">
        <v>3111</v>
      </c>
      <c r="G59" s="139" t="s">
        <v>276</v>
      </c>
      <c r="H59" s="140" t="s">
        <v>261</v>
      </c>
      <c r="I59" s="517">
        <v>267475</v>
      </c>
      <c r="J59" s="305">
        <v>198424</v>
      </c>
      <c r="K59" s="376">
        <v>0</v>
      </c>
      <c r="L59" s="394">
        <v>67067</v>
      </c>
      <c r="M59" s="394">
        <v>1984</v>
      </c>
      <c r="N59" s="394">
        <v>0</v>
      </c>
      <c r="O59" s="701">
        <v>0.5</v>
      </c>
      <c r="P59" s="579">
        <f>X59*-1</f>
        <v>0</v>
      </c>
      <c r="Q59" s="434">
        <v>0</v>
      </c>
      <c r="R59" s="434">
        <v>0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3"/>
        <v>0</v>
      </c>
      <c r="X59" s="434">
        <v>0</v>
      </c>
      <c r="Y59" s="434">
        <v>0</v>
      </c>
      <c r="Z59" s="434">
        <v>0</v>
      </c>
      <c r="AA59" s="434">
        <f>X59+Y59+Z59</f>
        <v>0</v>
      </c>
      <c r="AB59" s="434">
        <f>W59+AA59</f>
        <v>0</v>
      </c>
      <c r="AC59" s="435">
        <f t="shared" si="4"/>
        <v>0</v>
      </c>
      <c r="AD59" s="434">
        <v>0</v>
      </c>
      <c r="AE59" s="434">
        <f t="shared" si="5"/>
        <v>0</v>
      </c>
      <c r="AF59" s="435">
        <f>ROUND(W59*1%,0)</f>
        <v>0</v>
      </c>
      <c r="AG59" s="14">
        <v>0</v>
      </c>
      <c r="AH59" s="434">
        <f t="shared" si="109"/>
        <v>0</v>
      </c>
      <c r="AI59" s="870">
        <v>0</v>
      </c>
      <c r="AJ59" s="433">
        <v>0</v>
      </c>
      <c r="AK59" s="433">
        <v>0</v>
      </c>
      <c r="AL59" s="433">
        <v>0</v>
      </c>
      <c r="AM59" s="433">
        <v>0</v>
      </c>
      <c r="AN59" s="433">
        <v>0</v>
      </c>
      <c r="AO59" s="535">
        <f t="shared" si="7"/>
        <v>0</v>
      </c>
      <c r="AP59" s="854">
        <f>I59+AH59</f>
        <v>267475</v>
      </c>
      <c r="AQ59" s="434">
        <f>J59+W59</f>
        <v>198424</v>
      </c>
      <c r="AR59" s="512">
        <f t="shared" si="110"/>
        <v>0</v>
      </c>
      <c r="AS59" s="434">
        <f>L59+AE59</f>
        <v>67067</v>
      </c>
      <c r="AT59" s="434">
        <f>M59+AF59</f>
        <v>1984</v>
      </c>
      <c r="AU59" s="512">
        <f t="shared" si="111"/>
        <v>0</v>
      </c>
      <c r="AV59" s="535">
        <f t="shared" si="112"/>
        <v>0.5</v>
      </c>
      <c r="AW59" s="517">
        <f t="shared" si="10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s="135" customFormat="1" ht="12.75" customHeight="1" x14ac:dyDescent="0.2">
      <c r="A60" s="90">
        <v>17</v>
      </c>
      <c r="B60" s="12">
        <v>3460</v>
      </c>
      <c r="C60" s="89">
        <v>691000387</v>
      </c>
      <c r="D60" s="89">
        <v>86797034</v>
      </c>
      <c r="E60" s="136" t="s">
        <v>40</v>
      </c>
      <c r="F60" s="12"/>
      <c r="G60" s="136"/>
      <c r="H60" s="373"/>
      <c r="I60" s="608">
        <v>6693272</v>
      </c>
      <c r="J60" s="348">
        <v>4965336</v>
      </c>
      <c r="K60" s="348">
        <v>0</v>
      </c>
      <c r="L60" s="348">
        <v>1678283</v>
      </c>
      <c r="M60" s="348">
        <v>49653</v>
      </c>
      <c r="N60" s="348">
        <v>0</v>
      </c>
      <c r="O60" s="699">
        <v>8.6</v>
      </c>
      <c r="P60" s="608">
        <f t="shared" ref="P60:BC60" si="113">SUM(P58:P59)</f>
        <v>0</v>
      </c>
      <c r="Q60" s="348">
        <f t="shared" ref="Q60" si="114">SUM(Q58:Q59)</f>
        <v>0</v>
      </c>
      <c r="R60" s="348">
        <f t="shared" si="113"/>
        <v>0</v>
      </c>
      <c r="S60" s="348">
        <f t="shared" si="113"/>
        <v>0</v>
      </c>
      <c r="T60" s="348">
        <f t="shared" si="113"/>
        <v>0</v>
      </c>
      <c r="U60" s="348">
        <f t="shared" si="113"/>
        <v>0</v>
      </c>
      <c r="V60" s="348">
        <f t="shared" si="113"/>
        <v>0</v>
      </c>
      <c r="W60" s="348">
        <f t="shared" si="113"/>
        <v>0</v>
      </c>
      <c r="X60" s="348">
        <f t="shared" si="113"/>
        <v>0</v>
      </c>
      <c r="Y60" s="348">
        <f t="shared" si="113"/>
        <v>0</v>
      </c>
      <c r="Z60" s="348">
        <f t="shared" si="113"/>
        <v>0</v>
      </c>
      <c r="AA60" s="348">
        <f t="shared" si="113"/>
        <v>0</v>
      </c>
      <c r="AB60" s="348">
        <f t="shared" si="113"/>
        <v>0</v>
      </c>
      <c r="AC60" s="348">
        <f t="shared" si="113"/>
        <v>0</v>
      </c>
      <c r="AD60" s="348">
        <f t="shared" ref="AD60:AE60" si="115">SUM(AD58:AD59)</f>
        <v>0</v>
      </c>
      <c r="AE60" s="348">
        <f t="shared" si="115"/>
        <v>0</v>
      </c>
      <c r="AF60" s="348">
        <f t="shared" si="113"/>
        <v>0</v>
      </c>
      <c r="AG60" s="348">
        <f t="shared" si="113"/>
        <v>0</v>
      </c>
      <c r="AH60" s="982">
        <f t="shared" si="113"/>
        <v>0</v>
      </c>
      <c r="AI60" s="952">
        <f t="shared" si="113"/>
        <v>0</v>
      </c>
      <c r="AJ60" s="366">
        <f t="shared" si="113"/>
        <v>0</v>
      </c>
      <c r="AK60" s="366">
        <f t="shared" si="113"/>
        <v>0</v>
      </c>
      <c r="AL60" s="366">
        <f t="shared" si="113"/>
        <v>0</v>
      </c>
      <c r="AM60" s="366">
        <f t="shared" si="113"/>
        <v>0</v>
      </c>
      <c r="AN60" s="366">
        <f t="shared" si="113"/>
        <v>0</v>
      </c>
      <c r="AO60" s="320">
        <f t="shared" si="113"/>
        <v>0</v>
      </c>
      <c r="AP60" s="403">
        <f t="shared" si="113"/>
        <v>6693272</v>
      </c>
      <c r="AQ60" s="348">
        <f t="shared" si="113"/>
        <v>4965336</v>
      </c>
      <c r="AR60" s="348">
        <f t="shared" si="113"/>
        <v>0</v>
      </c>
      <c r="AS60" s="348">
        <f t="shared" si="113"/>
        <v>1678283</v>
      </c>
      <c r="AT60" s="348">
        <f t="shared" si="113"/>
        <v>49653</v>
      </c>
      <c r="AU60" s="348">
        <f t="shared" si="113"/>
        <v>0</v>
      </c>
      <c r="AV60" s="320">
        <f t="shared" si="113"/>
        <v>8.6</v>
      </c>
      <c r="AW60" s="813">
        <f t="shared" si="113"/>
        <v>0</v>
      </c>
      <c r="AX60" s="812">
        <f t="shared" si="113"/>
        <v>0</v>
      </c>
      <c r="AY60" s="812">
        <f t="shared" si="113"/>
        <v>0</v>
      </c>
      <c r="AZ60" s="812">
        <f t="shared" si="113"/>
        <v>0</v>
      </c>
      <c r="BA60" s="812">
        <f t="shared" si="113"/>
        <v>0</v>
      </c>
      <c r="BB60" s="812">
        <f t="shared" si="113"/>
        <v>0</v>
      </c>
      <c r="BC60" s="814">
        <f t="shared" si="113"/>
        <v>0</v>
      </c>
    </row>
    <row r="61" spans="1:55" s="135" customFormat="1" ht="12.75" customHeight="1" x14ac:dyDescent="0.2">
      <c r="A61" s="137">
        <v>18</v>
      </c>
      <c r="B61" s="138">
        <v>3413</v>
      </c>
      <c r="C61" s="138">
        <v>600077918</v>
      </c>
      <c r="D61" s="138">
        <v>72743433</v>
      </c>
      <c r="E61" s="139" t="s">
        <v>262</v>
      </c>
      <c r="F61" s="138">
        <v>3111</v>
      </c>
      <c r="G61" s="139" t="s">
        <v>275</v>
      </c>
      <c r="H61" s="140" t="s">
        <v>260</v>
      </c>
      <c r="I61" s="536">
        <v>10618875</v>
      </c>
      <c r="J61" s="376">
        <v>7877504</v>
      </c>
      <c r="K61" s="376">
        <v>0</v>
      </c>
      <c r="L61" s="394">
        <v>2662596</v>
      </c>
      <c r="M61" s="394">
        <v>78775</v>
      </c>
      <c r="N61" s="394">
        <v>0</v>
      </c>
      <c r="O61" s="700">
        <v>12.71</v>
      </c>
      <c r="P61" s="579">
        <f>X61*-1</f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3"/>
        <v>0</v>
      </c>
      <c r="X61" s="434">
        <v>0</v>
      </c>
      <c r="Y61" s="434">
        <v>0</v>
      </c>
      <c r="Z61" s="434">
        <v>0</v>
      </c>
      <c r="AA61" s="434">
        <f>X61+Y61+Z61</f>
        <v>0</v>
      </c>
      <c r="AB61" s="434">
        <f>W61+AA61</f>
        <v>0</v>
      </c>
      <c r="AC61" s="435">
        <f t="shared" si="4"/>
        <v>0</v>
      </c>
      <c r="AD61" s="434">
        <v>0</v>
      </c>
      <c r="AE61" s="434">
        <f t="shared" si="5"/>
        <v>0</v>
      </c>
      <c r="AF61" s="435">
        <f>ROUND(W61*1%,0)</f>
        <v>0</v>
      </c>
      <c r="AG61" s="14">
        <v>0</v>
      </c>
      <c r="AH61" s="434">
        <f t="shared" ref="AH61:AH63" si="116">AB61+AE61+AF61+AG61</f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 t="shared" si="7"/>
        <v>0</v>
      </c>
      <c r="AP61" s="854">
        <f>I61+AH61</f>
        <v>10618875</v>
      </c>
      <c r="AQ61" s="434">
        <f>J61+W61</f>
        <v>7877504</v>
      </c>
      <c r="AR61" s="512">
        <f t="shared" ref="AR61:AR63" si="117">K61+AA61</f>
        <v>0</v>
      </c>
      <c r="AS61" s="434">
        <f>L61+AE61</f>
        <v>2662596</v>
      </c>
      <c r="AT61" s="434">
        <f t="shared" ref="AT61:AU63" si="118">M61+AF61</f>
        <v>78775</v>
      </c>
      <c r="AU61" s="512">
        <f t="shared" si="118"/>
        <v>0</v>
      </c>
      <c r="AV61" s="535">
        <f t="shared" ref="AV61:AV63" si="119">O61+AO61</f>
        <v>12.71</v>
      </c>
      <c r="AW61" s="517">
        <f t="shared" si="10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s="135" customFormat="1" ht="12.75" customHeight="1" x14ac:dyDescent="0.2">
      <c r="A62" s="137">
        <v>18</v>
      </c>
      <c r="B62" s="138">
        <v>3413</v>
      </c>
      <c r="C62" s="138">
        <v>600077918</v>
      </c>
      <c r="D62" s="138">
        <v>72743433</v>
      </c>
      <c r="E62" s="139" t="s">
        <v>262</v>
      </c>
      <c r="F62" s="138">
        <v>3111</v>
      </c>
      <c r="G62" s="139" t="s">
        <v>277</v>
      </c>
      <c r="H62" s="140" t="s">
        <v>260</v>
      </c>
      <c r="I62" s="517">
        <v>2142447</v>
      </c>
      <c r="J62" s="305">
        <v>1589352</v>
      </c>
      <c r="K62" s="376">
        <v>0</v>
      </c>
      <c r="L62" s="394">
        <v>537201</v>
      </c>
      <c r="M62" s="394">
        <v>15894</v>
      </c>
      <c r="N62" s="394">
        <v>0</v>
      </c>
      <c r="O62" s="701">
        <v>4</v>
      </c>
      <c r="P62" s="579">
        <f>X62*-1</f>
        <v>0</v>
      </c>
      <c r="Q62" s="434">
        <v>0</v>
      </c>
      <c r="R62" s="434">
        <v>0</v>
      </c>
      <c r="S62" s="434">
        <v>0</v>
      </c>
      <c r="T62" s="434">
        <v>0</v>
      </c>
      <c r="U62" s="434">
        <v>0</v>
      </c>
      <c r="V62" s="434">
        <v>0</v>
      </c>
      <c r="W62" s="434">
        <f t="shared" si="3"/>
        <v>0</v>
      </c>
      <c r="X62" s="434">
        <v>0</v>
      </c>
      <c r="Y62" s="434">
        <v>0</v>
      </c>
      <c r="Z62" s="434">
        <v>0</v>
      </c>
      <c r="AA62" s="434">
        <f>X62+Y62+Z62</f>
        <v>0</v>
      </c>
      <c r="AB62" s="434">
        <f>W62+AA62</f>
        <v>0</v>
      </c>
      <c r="AC62" s="435">
        <f t="shared" si="4"/>
        <v>0</v>
      </c>
      <c r="AD62" s="434">
        <v>0</v>
      </c>
      <c r="AE62" s="434">
        <f t="shared" si="5"/>
        <v>0</v>
      </c>
      <c r="AF62" s="435">
        <f>ROUND(W62*1%,0)</f>
        <v>0</v>
      </c>
      <c r="AG62" s="14">
        <v>0</v>
      </c>
      <c r="AH62" s="434">
        <f t="shared" si="116"/>
        <v>0</v>
      </c>
      <c r="AI62" s="870">
        <v>0</v>
      </c>
      <c r="AJ62" s="433">
        <v>0</v>
      </c>
      <c r="AK62" s="433">
        <v>0</v>
      </c>
      <c r="AL62" s="433">
        <v>0</v>
      </c>
      <c r="AM62" s="433">
        <v>0</v>
      </c>
      <c r="AN62" s="433">
        <v>0</v>
      </c>
      <c r="AO62" s="535">
        <f t="shared" si="7"/>
        <v>0</v>
      </c>
      <c r="AP62" s="854">
        <f>I62+AH62</f>
        <v>2142447</v>
      </c>
      <c r="AQ62" s="434">
        <f>J62+W62</f>
        <v>1589352</v>
      </c>
      <c r="AR62" s="512">
        <f t="shared" si="117"/>
        <v>0</v>
      </c>
      <c r="AS62" s="434">
        <f>L62+AE62</f>
        <v>537201</v>
      </c>
      <c r="AT62" s="434">
        <f t="shared" si="118"/>
        <v>15894</v>
      </c>
      <c r="AU62" s="512">
        <f t="shared" si="118"/>
        <v>0</v>
      </c>
      <c r="AV62" s="535">
        <f t="shared" si="119"/>
        <v>4</v>
      </c>
      <c r="AW62" s="517">
        <f t="shared" si="10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600">
        <v>0</v>
      </c>
    </row>
    <row r="63" spans="1:55" s="135" customFormat="1" x14ac:dyDescent="0.2">
      <c r="A63" s="137">
        <v>18</v>
      </c>
      <c r="B63" s="138">
        <v>3413</v>
      </c>
      <c r="C63" s="138">
        <v>600077918</v>
      </c>
      <c r="D63" s="138">
        <v>72743433</v>
      </c>
      <c r="E63" s="139" t="s">
        <v>262</v>
      </c>
      <c r="F63" s="138">
        <v>3111</v>
      </c>
      <c r="G63" s="139" t="s">
        <v>276</v>
      </c>
      <c r="H63" s="140" t="s">
        <v>261</v>
      </c>
      <c r="I63" s="517">
        <v>534949</v>
      </c>
      <c r="J63" s="305">
        <v>396847</v>
      </c>
      <c r="K63" s="376">
        <v>0</v>
      </c>
      <c r="L63" s="394">
        <v>134134</v>
      </c>
      <c r="M63" s="394">
        <v>3968</v>
      </c>
      <c r="N63" s="394">
        <v>0</v>
      </c>
      <c r="O63" s="701">
        <v>1</v>
      </c>
      <c r="P63" s="579">
        <f>X63*-1</f>
        <v>0</v>
      </c>
      <c r="Q63" s="434">
        <v>0</v>
      </c>
      <c r="R63" s="434">
        <v>-132282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3"/>
        <v>-132282</v>
      </c>
      <c r="X63" s="434">
        <v>0</v>
      </c>
      <c r="Y63" s="434">
        <v>0</v>
      </c>
      <c r="Z63" s="434">
        <v>0</v>
      </c>
      <c r="AA63" s="434">
        <f>X63+Y63+Z63</f>
        <v>0</v>
      </c>
      <c r="AB63" s="434">
        <f>W63+AA63</f>
        <v>-132282</v>
      </c>
      <c r="AC63" s="435">
        <f t="shared" si="4"/>
        <v>-44711</v>
      </c>
      <c r="AD63" s="434">
        <v>0</v>
      </c>
      <c r="AE63" s="434">
        <f t="shared" si="5"/>
        <v>-44711</v>
      </c>
      <c r="AF63" s="435">
        <f>ROUND(W63*1%,0)</f>
        <v>-1323</v>
      </c>
      <c r="AG63" s="14">
        <v>0</v>
      </c>
      <c r="AH63" s="434">
        <f t="shared" si="116"/>
        <v>-178316</v>
      </c>
      <c r="AI63" s="870">
        <v>0</v>
      </c>
      <c r="AJ63" s="433">
        <v>-0.33</v>
      </c>
      <c r="AK63" s="433">
        <v>0</v>
      </c>
      <c r="AL63" s="433">
        <v>0</v>
      </c>
      <c r="AM63" s="433">
        <v>0</v>
      </c>
      <c r="AN63" s="433">
        <v>0</v>
      </c>
      <c r="AO63" s="535">
        <f t="shared" si="7"/>
        <v>-0.33</v>
      </c>
      <c r="AP63" s="854">
        <f>I63+AH63</f>
        <v>356633</v>
      </c>
      <c r="AQ63" s="434">
        <f>J63+W63</f>
        <v>264565</v>
      </c>
      <c r="AR63" s="512">
        <f t="shared" si="117"/>
        <v>0</v>
      </c>
      <c r="AS63" s="434">
        <f>L63+AE63</f>
        <v>89423</v>
      </c>
      <c r="AT63" s="434">
        <f t="shared" si="118"/>
        <v>2645</v>
      </c>
      <c r="AU63" s="512">
        <f t="shared" si="118"/>
        <v>0</v>
      </c>
      <c r="AV63" s="535">
        <f t="shared" si="119"/>
        <v>0.66999999999999993</v>
      </c>
      <c r="AW63" s="517">
        <f t="shared" si="10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s="135" customFormat="1" ht="12.75" customHeight="1" x14ac:dyDescent="0.2">
      <c r="A64" s="90">
        <v>18</v>
      </c>
      <c r="B64" s="12">
        <v>3413</v>
      </c>
      <c r="C64" s="89">
        <v>600077918</v>
      </c>
      <c r="D64" s="89">
        <v>72743433</v>
      </c>
      <c r="E64" s="136" t="s">
        <v>41</v>
      </c>
      <c r="F64" s="12"/>
      <c r="G64" s="136"/>
      <c r="H64" s="373"/>
      <c r="I64" s="608">
        <v>13296271</v>
      </c>
      <c r="J64" s="348">
        <v>9863703</v>
      </c>
      <c r="K64" s="348">
        <v>0</v>
      </c>
      <c r="L64" s="348">
        <v>3333931</v>
      </c>
      <c r="M64" s="348">
        <v>98637</v>
      </c>
      <c r="N64" s="348">
        <v>0</v>
      </c>
      <c r="O64" s="699">
        <v>17.71</v>
      </c>
      <c r="P64" s="608">
        <f t="shared" ref="P64:BC64" si="120">SUM(P61:P63)</f>
        <v>0</v>
      </c>
      <c r="Q64" s="348">
        <f t="shared" ref="Q64" si="121">SUM(Q61:Q63)</f>
        <v>0</v>
      </c>
      <c r="R64" s="348">
        <f t="shared" si="120"/>
        <v>-132282</v>
      </c>
      <c r="S64" s="348">
        <f t="shared" si="120"/>
        <v>0</v>
      </c>
      <c r="T64" s="348">
        <f t="shared" si="120"/>
        <v>0</v>
      </c>
      <c r="U64" s="348">
        <f t="shared" si="120"/>
        <v>0</v>
      </c>
      <c r="V64" s="348">
        <f t="shared" si="120"/>
        <v>0</v>
      </c>
      <c r="W64" s="348">
        <f t="shared" si="120"/>
        <v>-132282</v>
      </c>
      <c r="X64" s="348">
        <f t="shared" si="120"/>
        <v>0</v>
      </c>
      <c r="Y64" s="348">
        <f t="shared" si="120"/>
        <v>0</v>
      </c>
      <c r="Z64" s="348">
        <f t="shared" si="120"/>
        <v>0</v>
      </c>
      <c r="AA64" s="348">
        <f t="shared" si="120"/>
        <v>0</v>
      </c>
      <c r="AB64" s="348">
        <f t="shared" si="120"/>
        <v>-132282</v>
      </c>
      <c r="AC64" s="348">
        <f t="shared" si="120"/>
        <v>-44711</v>
      </c>
      <c r="AD64" s="348">
        <f t="shared" ref="AD64:AE64" si="122">SUM(AD61:AD63)</f>
        <v>0</v>
      </c>
      <c r="AE64" s="348">
        <f t="shared" si="122"/>
        <v>-44711</v>
      </c>
      <c r="AF64" s="348">
        <f t="shared" si="120"/>
        <v>-1323</v>
      </c>
      <c r="AG64" s="348">
        <f t="shared" si="120"/>
        <v>0</v>
      </c>
      <c r="AH64" s="982">
        <f t="shared" si="120"/>
        <v>-178316</v>
      </c>
      <c r="AI64" s="952">
        <f t="shared" si="120"/>
        <v>0</v>
      </c>
      <c r="AJ64" s="366">
        <f t="shared" si="120"/>
        <v>-0.33</v>
      </c>
      <c r="AK64" s="366">
        <f t="shared" si="120"/>
        <v>0</v>
      </c>
      <c r="AL64" s="366">
        <f t="shared" si="120"/>
        <v>0</v>
      </c>
      <c r="AM64" s="366">
        <f t="shared" si="120"/>
        <v>0</v>
      </c>
      <c r="AN64" s="366">
        <f t="shared" si="120"/>
        <v>0</v>
      </c>
      <c r="AO64" s="320">
        <f t="shared" si="120"/>
        <v>-0.33</v>
      </c>
      <c r="AP64" s="403">
        <f t="shared" si="120"/>
        <v>13117955</v>
      </c>
      <c r="AQ64" s="348">
        <f t="shared" si="120"/>
        <v>9731421</v>
      </c>
      <c r="AR64" s="348">
        <f t="shared" si="120"/>
        <v>0</v>
      </c>
      <c r="AS64" s="348">
        <f t="shared" si="120"/>
        <v>3289220</v>
      </c>
      <c r="AT64" s="348">
        <f t="shared" si="120"/>
        <v>97314</v>
      </c>
      <c r="AU64" s="348">
        <f t="shared" si="120"/>
        <v>0</v>
      </c>
      <c r="AV64" s="320">
        <f t="shared" si="120"/>
        <v>17.380000000000003</v>
      </c>
      <c r="AW64" s="813">
        <f t="shared" si="120"/>
        <v>0</v>
      </c>
      <c r="AX64" s="812">
        <f t="shared" si="120"/>
        <v>0</v>
      </c>
      <c r="AY64" s="812">
        <f t="shared" si="120"/>
        <v>0</v>
      </c>
      <c r="AZ64" s="812">
        <f t="shared" si="120"/>
        <v>0</v>
      </c>
      <c r="BA64" s="812">
        <f t="shared" si="120"/>
        <v>0</v>
      </c>
      <c r="BB64" s="812">
        <f t="shared" si="120"/>
        <v>0</v>
      </c>
      <c r="BC64" s="814">
        <f t="shared" si="120"/>
        <v>0</v>
      </c>
    </row>
    <row r="65" spans="1:55" s="135" customFormat="1" ht="12.75" customHeight="1" x14ac:dyDescent="0.2">
      <c r="A65" s="137">
        <v>19</v>
      </c>
      <c r="B65" s="138">
        <v>3478</v>
      </c>
      <c r="C65" s="138">
        <v>691019657</v>
      </c>
      <c r="D65" s="138">
        <v>22296816</v>
      </c>
      <c r="E65" s="139" t="s">
        <v>778</v>
      </c>
      <c r="F65" s="138">
        <v>3111</v>
      </c>
      <c r="G65" s="139" t="s">
        <v>275</v>
      </c>
      <c r="H65" s="140" t="s">
        <v>260</v>
      </c>
      <c r="I65" s="536">
        <v>1663712</v>
      </c>
      <c r="J65" s="376">
        <v>1234208</v>
      </c>
      <c r="K65" s="376">
        <v>0</v>
      </c>
      <c r="L65" s="394">
        <v>417162</v>
      </c>
      <c r="M65" s="394">
        <v>12342</v>
      </c>
      <c r="N65" s="394">
        <v>0</v>
      </c>
      <c r="O65" s="700">
        <v>2.21</v>
      </c>
      <c r="P65" s="579">
        <f>X65*-1</f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3"/>
        <v>0</v>
      </c>
      <c r="X65" s="434">
        <v>0</v>
      </c>
      <c r="Y65" s="434">
        <v>0</v>
      </c>
      <c r="Z65" s="434">
        <v>0</v>
      </c>
      <c r="AA65" s="434">
        <f>X65+Y65+Z65</f>
        <v>0</v>
      </c>
      <c r="AB65" s="434">
        <f>W65+AA65</f>
        <v>0</v>
      </c>
      <c r="AC65" s="435">
        <f t="shared" si="4"/>
        <v>0</v>
      </c>
      <c r="AD65" s="434">
        <v>0</v>
      </c>
      <c r="AE65" s="434">
        <f t="shared" si="5"/>
        <v>0</v>
      </c>
      <c r="AF65" s="435">
        <f>ROUND(W65*1%,0)</f>
        <v>0</v>
      </c>
      <c r="AG65" s="14">
        <v>0</v>
      </c>
      <c r="AH65" s="434">
        <f>AB65+AE65+AF65+AG65</f>
        <v>0</v>
      </c>
      <c r="AI65" s="870">
        <v>0</v>
      </c>
      <c r="AJ65" s="433">
        <v>0</v>
      </c>
      <c r="AK65" s="433">
        <v>0</v>
      </c>
      <c r="AL65" s="433">
        <v>0</v>
      </c>
      <c r="AM65" s="433">
        <v>0</v>
      </c>
      <c r="AN65" s="433">
        <v>0</v>
      </c>
      <c r="AO65" s="535">
        <f t="shared" si="7"/>
        <v>0</v>
      </c>
      <c r="AP65" s="854">
        <f>I65+AH65</f>
        <v>1663712</v>
      </c>
      <c r="AQ65" s="434">
        <f>J65+W65</f>
        <v>1234208</v>
      </c>
      <c r="AR65" s="512">
        <f>K65+AA65</f>
        <v>0</v>
      </c>
      <c r="AS65" s="434">
        <f>L65+AE65</f>
        <v>417162</v>
      </c>
      <c r="AT65" s="434">
        <f>M65+AF65</f>
        <v>12342</v>
      </c>
      <c r="AU65" s="512">
        <f>N65+AG65</f>
        <v>0</v>
      </c>
      <c r="AV65" s="535">
        <f>O65+AO65</f>
        <v>2.21</v>
      </c>
      <c r="AW65" s="517">
        <f t="shared" si="10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s="135" customFormat="1" ht="12.75" customHeight="1" x14ac:dyDescent="0.2">
      <c r="A66" s="93">
        <v>19</v>
      </c>
      <c r="B66" s="94">
        <v>3478</v>
      </c>
      <c r="C66" s="95">
        <v>691019657</v>
      </c>
      <c r="D66" s="95">
        <v>22296816</v>
      </c>
      <c r="E66" s="141" t="s">
        <v>779</v>
      </c>
      <c r="F66" s="94"/>
      <c r="G66" s="141"/>
      <c r="H66" s="374"/>
      <c r="I66" s="608">
        <v>1663712</v>
      </c>
      <c r="J66" s="348">
        <v>1234208</v>
      </c>
      <c r="K66" s="348">
        <v>0</v>
      </c>
      <c r="L66" s="348">
        <v>417162</v>
      </c>
      <c r="M66" s="348">
        <v>12342</v>
      </c>
      <c r="N66" s="348">
        <v>0</v>
      </c>
      <c r="O66" s="699">
        <v>2.21</v>
      </c>
      <c r="P66" s="608">
        <f t="shared" ref="P66:BC66" si="123">SUM(P65:P65)</f>
        <v>0</v>
      </c>
      <c r="Q66" s="348">
        <f t="shared" ref="Q66" si="124">SUM(Q65:Q65)</f>
        <v>0</v>
      </c>
      <c r="R66" s="348">
        <f t="shared" si="123"/>
        <v>0</v>
      </c>
      <c r="S66" s="348">
        <f t="shared" si="123"/>
        <v>0</v>
      </c>
      <c r="T66" s="348">
        <f t="shared" si="123"/>
        <v>0</v>
      </c>
      <c r="U66" s="348">
        <f t="shared" si="123"/>
        <v>0</v>
      </c>
      <c r="V66" s="348">
        <f t="shared" si="123"/>
        <v>0</v>
      </c>
      <c r="W66" s="348">
        <f t="shared" si="123"/>
        <v>0</v>
      </c>
      <c r="X66" s="348">
        <f t="shared" si="123"/>
        <v>0</v>
      </c>
      <c r="Y66" s="348">
        <f t="shared" si="123"/>
        <v>0</v>
      </c>
      <c r="Z66" s="348">
        <f t="shared" si="123"/>
        <v>0</v>
      </c>
      <c r="AA66" s="348">
        <f t="shared" si="123"/>
        <v>0</v>
      </c>
      <c r="AB66" s="348">
        <f t="shared" si="123"/>
        <v>0</v>
      </c>
      <c r="AC66" s="348">
        <f t="shared" si="123"/>
        <v>0</v>
      </c>
      <c r="AD66" s="348">
        <f t="shared" ref="AD66:AE66" si="125">SUM(AD65:AD65)</f>
        <v>0</v>
      </c>
      <c r="AE66" s="348">
        <f t="shared" si="125"/>
        <v>0</v>
      </c>
      <c r="AF66" s="348">
        <f t="shared" si="123"/>
        <v>0</v>
      </c>
      <c r="AG66" s="348">
        <f t="shared" si="123"/>
        <v>0</v>
      </c>
      <c r="AH66" s="982">
        <f t="shared" si="123"/>
        <v>0</v>
      </c>
      <c r="AI66" s="952">
        <f t="shared" si="123"/>
        <v>0</v>
      </c>
      <c r="AJ66" s="366">
        <f t="shared" si="123"/>
        <v>0</v>
      </c>
      <c r="AK66" s="366">
        <f t="shared" si="123"/>
        <v>0</v>
      </c>
      <c r="AL66" s="366">
        <f t="shared" si="123"/>
        <v>0</v>
      </c>
      <c r="AM66" s="366">
        <f t="shared" si="123"/>
        <v>0</v>
      </c>
      <c r="AN66" s="366">
        <f t="shared" si="123"/>
        <v>0</v>
      </c>
      <c r="AO66" s="320">
        <f t="shared" si="123"/>
        <v>0</v>
      </c>
      <c r="AP66" s="403">
        <f t="shared" si="123"/>
        <v>1663712</v>
      </c>
      <c r="AQ66" s="348">
        <f t="shared" si="123"/>
        <v>1234208</v>
      </c>
      <c r="AR66" s="348">
        <f t="shared" si="123"/>
        <v>0</v>
      </c>
      <c r="AS66" s="348">
        <f t="shared" si="123"/>
        <v>417162</v>
      </c>
      <c r="AT66" s="348">
        <f t="shared" si="123"/>
        <v>12342</v>
      </c>
      <c r="AU66" s="348">
        <f t="shared" si="123"/>
        <v>0</v>
      </c>
      <c r="AV66" s="366">
        <f t="shared" si="123"/>
        <v>2.21</v>
      </c>
      <c r="AW66" s="867">
        <f t="shared" si="123"/>
        <v>0</v>
      </c>
      <c r="AX66" s="812">
        <f t="shared" si="123"/>
        <v>0</v>
      </c>
      <c r="AY66" s="812">
        <f t="shared" si="123"/>
        <v>0</v>
      </c>
      <c r="AZ66" s="812">
        <f t="shared" si="123"/>
        <v>0</v>
      </c>
      <c r="BA66" s="812">
        <f t="shared" si="123"/>
        <v>0</v>
      </c>
      <c r="BB66" s="812">
        <f t="shared" si="123"/>
        <v>0</v>
      </c>
      <c r="BC66" s="814">
        <f t="shared" si="123"/>
        <v>0</v>
      </c>
    </row>
    <row r="67" spans="1:55" s="135" customFormat="1" ht="12.75" customHeight="1" x14ac:dyDescent="0.2">
      <c r="A67" s="137">
        <v>20</v>
      </c>
      <c r="B67" s="138">
        <v>3409</v>
      </c>
      <c r="C67" s="138">
        <v>600078396</v>
      </c>
      <c r="D67" s="138">
        <v>43257399</v>
      </c>
      <c r="E67" s="139" t="s">
        <v>42</v>
      </c>
      <c r="F67" s="138">
        <v>3113</v>
      </c>
      <c r="G67" s="139" t="s">
        <v>278</v>
      </c>
      <c r="H67" s="140" t="s">
        <v>260</v>
      </c>
      <c r="I67" s="536">
        <v>26618159</v>
      </c>
      <c r="J67" s="376">
        <v>19424119</v>
      </c>
      <c r="K67" s="376">
        <v>0</v>
      </c>
      <c r="L67" s="394">
        <v>6565353</v>
      </c>
      <c r="M67" s="394">
        <v>194242</v>
      </c>
      <c r="N67" s="394">
        <v>434445</v>
      </c>
      <c r="O67" s="700">
        <v>28.42</v>
      </c>
      <c r="P67" s="579">
        <f t="shared" ref="P67:P72" si="126">X67*-1</f>
        <v>-58000</v>
      </c>
      <c r="Q67" s="434">
        <v>0</v>
      </c>
      <c r="R67" s="434">
        <v>0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3"/>
        <v>-58000</v>
      </c>
      <c r="X67" s="434">
        <v>58000</v>
      </c>
      <c r="Y67" s="434">
        <v>0</v>
      </c>
      <c r="Z67" s="434">
        <v>0</v>
      </c>
      <c r="AA67" s="434">
        <f t="shared" ref="AA67:AA72" si="127">X67+Y67+Z67</f>
        <v>58000</v>
      </c>
      <c r="AB67" s="434">
        <f t="shared" ref="AB67:AB72" si="128">W67+AA67</f>
        <v>0</v>
      </c>
      <c r="AC67" s="435">
        <f t="shared" si="4"/>
        <v>0</v>
      </c>
      <c r="AD67" s="434">
        <v>0</v>
      </c>
      <c r="AE67" s="434">
        <f t="shared" si="5"/>
        <v>0</v>
      </c>
      <c r="AF67" s="435">
        <f t="shared" ref="AF67:AF72" si="129">ROUND(W67*1%,0)</f>
        <v>-580</v>
      </c>
      <c r="AG67" s="435">
        <v>0</v>
      </c>
      <c r="AH67" s="434">
        <f t="shared" ref="AH67:AH71" si="130">AB67+AE67+AF67+AG67</f>
        <v>-580</v>
      </c>
      <c r="AI67" s="870">
        <v>-0.1</v>
      </c>
      <c r="AJ67" s="433">
        <v>0</v>
      </c>
      <c r="AK67" s="433">
        <v>0</v>
      </c>
      <c r="AL67" s="433">
        <v>0</v>
      </c>
      <c r="AM67" s="433">
        <v>0</v>
      </c>
      <c r="AN67" s="433">
        <v>0</v>
      </c>
      <c r="AO67" s="535">
        <f t="shared" si="7"/>
        <v>-0.1</v>
      </c>
      <c r="AP67" s="866">
        <f t="shared" ref="AP67:AP72" si="131">I67+AH67</f>
        <v>26617579</v>
      </c>
      <c r="AQ67" s="512">
        <f t="shared" ref="AQ67:AQ72" si="132">J67+W67</f>
        <v>19366119</v>
      </c>
      <c r="AR67" s="512">
        <f t="shared" ref="AR67:AR71" si="133">K67+AA67</f>
        <v>58000</v>
      </c>
      <c r="AS67" s="512">
        <f t="shared" ref="AS67:AS72" si="134">L67+AE67</f>
        <v>6565353</v>
      </c>
      <c r="AT67" s="512">
        <f t="shared" ref="AT67:AU71" si="135">M67+AF67</f>
        <v>193662</v>
      </c>
      <c r="AU67" s="512">
        <f t="shared" si="135"/>
        <v>434445</v>
      </c>
      <c r="AV67" s="578">
        <f t="shared" ref="AV67:AV71" si="136">O67+AO67</f>
        <v>28.32</v>
      </c>
      <c r="AW67" s="517">
        <f t="shared" si="10"/>
        <v>805709</v>
      </c>
      <c r="AX67" s="432">
        <v>275418</v>
      </c>
      <c r="AY67" s="432">
        <v>0</v>
      </c>
      <c r="AZ67" s="432">
        <v>93091</v>
      </c>
      <c r="BA67" s="432">
        <v>2755</v>
      </c>
      <c r="BB67" s="432">
        <v>434445</v>
      </c>
      <c r="BC67" s="600">
        <v>0.5</v>
      </c>
    </row>
    <row r="68" spans="1:55" s="135" customFormat="1" ht="12.75" customHeight="1" x14ac:dyDescent="0.2">
      <c r="A68" s="137">
        <v>20</v>
      </c>
      <c r="B68" s="138">
        <v>3409</v>
      </c>
      <c r="C68" s="138">
        <v>600078396</v>
      </c>
      <c r="D68" s="138">
        <v>43257399</v>
      </c>
      <c r="E68" s="139" t="s">
        <v>42</v>
      </c>
      <c r="F68" s="138">
        <v>3113</v>
      </c>
      <c r="G68" s="139" t="s">
        <v>789</v>
      </c>
      <c r="H68" s="140" t="s">
        <v>260</v>
      </c>
      <c r="I68" s="536">
        <v>586596</v>
      </c>
      <c r="J68" s="376">
        <v>435160</v>
      </c>
      <c r="K68" s="376">
        <v>0</v>
      </c>
      <c r="L68" s="394">
        <v>147084</v>
      </c>
      <c r="M68" s="394">
        <v>4352</v>
      </c>
      <c r="N68" s="394">
        <v>0</v>
      </c>
      <c r="O68" s="700">
        <v>0.79</v>
      </c>
      <c r="P68" s="579">
        <f t="shared" si="126"/>
        <v>0</v>
      </c>
      <c r="Q68" s="434">
        <v>0</v>
      </c>
      <c r="R68" s="434">
        <v>0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3"/>
        <v>0</v>
      </c>
      <c r="X68" s="434">
        <v>0</v>
      </c>
      <c r="Y68" s="434">
        <v>0</v>
      </c>
      <c r="Z68" s="434">
        <v>0</v>
      </c>
      <c r="AA68" s="434">
        <f t="shared" si="127"/>
        <v>0</v>
      </c>
      <c r="AB68" s="434">
        <f t="shared" si="128"/>
        <v>0</v>
      </c>
      <c r="AC68" s="435">
        <f t="shared" si="4"/>
        <v>0</v>
      </c>
      <c r="AD68" s="434">
        <v>0</v>
      </c>
      <c r="AE68" s="434">
        <f t="shared" si="5"/>
        <v>0</v>
      </c>
      <c r="AF68" s="435">
        <f t="shared" si="129"/>
        <v>0</v>
      </c>
      <c r="AG68" s="14">
        <v>0</v>
      </c>
      <c r="AH68" s="434">
        <f t="shared" si="130"/>
        <v>0</v>
      </c>
      <c r="AI68" s="870">
        <v>0</v>
      </c>
      <c r="AJ68" s="433">
        <v>0</v>
      </c>
      <c r="AK68" s="433">
        <v>0</v>
      </c>
      <c r="AL68" s="433">
        <v>0</v>
      </c>
      <c r="AM68" s="433">
        <v>0</v>
      </c>
      <c r="AN68" s="433">
        <v>0</v>
      </c>
      <c r="AO68" s="535">
        <f t="shared" si="7"/>
        <v>0</v>
      </c>
      <c r="AP68" s="854">
        <f t="shared" si="131"/>
        <v>586596</v>
      </c>
      <c r="AQ68" s="434">
        <f t="shared" si="132"/>
        <v>435160</v>
      </c>
      <c r="AR68" s="512">
        <f t="shared" si="133"/>
        <v>0</v>
      </c>
      <c r="AS68" s="434">
        <f t="shared" si="134"/>
        <v>147084</v>
      </c>
      <c r="AT68" s="434">
        <f t="shared" si="135"/>
        <v>4352</v>
      </c>
      <c r="AU68" s="512">
        <f t="shared" si="135"/>
        <v>0</v>
      </c>
      <c r="AV68" s="535">
        <f t="shared" si="136"/>
        <v>0.79</v>
      </c>
      <c r="AW68" s="517">
        <f t="shared" si="10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600">
        <v>0</v>
      </c>
    </row>
    <row r="69" spans="1:55" s="135" customFormat="1" ht="12.75" customHeight="1" x14ac:dyDescent="0.2">
      <c r="A69" s="137">
        <v>20</v>
      </c>
      <c r="B69" s="138">
        <v>3409</v>
      </c>
      <c r="C69" s="138">
        <v>600078396</v>
      </c>
      <c r="D69" s="138">
        <v>43257399</v>
      </c>
      <c r="E69" s="139" t="s">
        <v>42</v>
      </c>
      <c r="F69" s="138">
        <v>3113</v>
      </c>
      <c r="G69" s="139" t="s">
        <v>828</v>
      </c>
      <c r="H69" s="140" t="s">
        <v>260</v>
      </c>
      <c r="I69" s="536">
        <v>0</v>
      </c>
      <c r="J69" s="376">
        <v>0</v>
      </c>
      <c r="K69" s="376">
        <v>0</v>
      </c>
      <c r="L69" s="394">
        <v>0</v>
      </c>
      <c r="M69" s="394">
        <v>0</v>
      </c>
      <c r="N69" s="394">
        <v>0</v>
      </c>
      <c r="O69" s="700">
        <v>0</v>
      </c>
      <c r="P69" s="579">
        <f t="shared" si="126"/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157114</v>
      </c>
      <c r="V69" s="434">
        <v>0</v>
      </c>
      <c r="W69" s="434">
        <f t="shared" ref="W69" si="137">SUM(P69:V69)</f>
        <v>157114</v>
      </c>
      <c r="X69" s="434">
        <v>0</v>
      </c>
      <c r="Y69" s="434">
        <v>0</v>
      </c>
      <c r="Z69" s="434">
        <v>0</v>
      </c>
      <c r="AA69" s="434">
        <f t="shared" si="127"/>
        <v>0</v>
      </c>
      <c r="AB69" s="434">
        <f t="shared" si="128"/>
        <v>157114</v>
      </c>
      <c r="AC69" s="435">
        <f t="shared" ref="AC69" si="138">ROUND((W69+X69+Y69)*33.8%,0)</f>
        <v>53105</v>
      </c>
      <c r="AD69" s="434">
        <v>0</v>
      </c>
      <c r="AE69" s="434">
        <f t="shared" ref="AE69" si="139">AC69+AD69</f>
        <v>53105</v>
      </c>
      <c r="AF69" s="435">
        <f t="shared" si="129"/>
        <v>1571</v>
      </c>
      <c r="AG69" s="14">
        <v>0</v>
      </c>
      <c r="AH69" s="434">
        <f t="shared" ref="AH69" si="140">AB69+AE69+AF69+AG69</f>
        <v>211790</v>
      </c>
      <c r="AI69" s="870">
        <v>0</v>
      </c>
      <c r="AJ69" s="433">
        <v>0</v>
      </c>
      <c r="AK69" s="433">
        <v>0</v>
      </c>
      <c r="AL69" s="433">
        <v>0</v>
      </c>
      <c r="AM69" s="433">
        <v>0.37</v>
      </c>
      <c r="AN69" s="433">
        <v>0</v>
      </c>
      <c r="AO69" s="535">
        <f t="shared" ref="AO69" si="141">SUM(AI69:AN69)</f>
        <v>0.37</v>
      </c>
      <c r="AP69" s="854">
        <f t="shared" si="131"/>
        <v>211790</v>
      </c>
      <c r="AQ69" s="434">
        <f t="shared" si="132"/>
        <v>157114</v>
      </c>
      <c r="AR69" s="512">
        <f t="shared" ref="AR69" si="142">K69+AA69</f>
        <v>0</v>
      </c>
      <c r="AS69" s="434">
        <f t="shared" si="134"/>
        <v>53105</v>
      </c>
      <c r="AT69" s="434">
        <f t="shared" ref="AT69" si="143">M69+AF69</f>
        <v>1571</v>
      </c>
      <c r="AU69" s="512">
        <f t="shared" ref="AU69" si="144">N69+AG69</f>
        <v>0</v>
      </c>
      <c r="AV69" s="535">
        <f t="shared" ref="AV69" si="145">O69+AO69</f>
        <v>0.37</v>
      </c>
      <c r="AW69" s="517">
        <f t="shared" ref="AW69" si="146">SUM(AX69:BB69)</f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s="135" customFormat="1" x14ac:dyDescent="0.2">
      <c r="A70" s="137">
        <v>20</v>
      </c>
      <c r="B70" s="138">
        <v>3409</v>
      </c>
      <c r="C70" s="138">
        <v>600078396</v>
      </c>
      <c r="D70" s="138">
        <v>43257399</v>
      </c>
      <c r="E70" s="139" t="s">
        <v>42</v>
      </c>
      <c r="F70" s="138">
        <v>3113</v>
      </c>
      <c r="G70" s="139" t="s">
        <v>276</v>
      </c>
      <c r="H70" s="140" t="s">
        <v>261</v>
      </c>
      <c r="I70" s="517">
        <v>6711787</v>
      </c>
      <c r="J70" s="305">
        <v>4979071</v>
      </c>
      <c r="K70" s="376">
        <v>0</v>
      </c>
      <c r="L70" s="394">
        <v>1682926</v>
      </c>
      <c r="M70" s="394">
        <v>49790</v>
      </c>
      <c r="N70" s="394">
        <v>0</v>
      </c>
      <c r="O70" s="701">
        <v>12.33</v>
      </c>
      <c r="P70" s="579">
        <f t="shared" si="126"/>
        <v>0</v>
      </c>
      <c r="Q70" s="434">
        <v>0</v>
      </c>
      <c r="R70" s="434">
        <v>-54515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3"/>
        <v>-54515</v>
      </c>
      <c r="X70" s="434">
        <v>0</v>
      </c>
      <c r="Y70" s="434">
        <v>0</v>
      </c>
      <c r="Z70" s="434">
        <v>0</v>
      </c>
      <c r="AA70" s="434">
        <f t="shared" si="127"/>
        <v>0</v>
      </c>
      <c r="AB70" s="434">
        <f t="shared" si="128"/>
        <v>-54515</v>
      </c>
      <c r="AC70" s="435">
        <f t="shared" si="4"/>
        <v>-18426</v>
      </c>
      <c r="AD70" s="434">
        <v>0</v>
      </c>
      <c r="AE70" s="434">
        <f t="shared" si="5"/>
        <v>-18426</v>
      </c>
      <c r="AF70" s="435">
        <f t="shared" si="129"/>
        <v>-545</v>
      </c>
      <c r="AG70" s="14">
        <v>0</v>
      </c>
      <c r="AH70" s="434">
        <f t="shared" si="130"/>
        <v>-73486</v>
      </c>
      <c r="AI70" s="870">
        <v>0</v>
      </c>
      <c r="AJ70" s="433">
        <v>-0.06</v>
      </c>
      <c r="AK70" s="433">
        <v>0</v>
      </c>
      <c r="AL70" s="433">
        <v>0</v>
      </c>
      <c r="AM70" s="433">
        <v>0</v>
      </c>
      <c r="AN70" s="433">
        <v>0</v>
      </c>
      <c r="AO70" s="535">
        <f t="shared" si="7"/>
        <v>-0.06</v>
      </c>
      <c r="AP70" s="854">
        <f t="shared" si="131"/>
        <v>6638301</v>
      </c>
      <c r="AQ70" s="434">
        <f t="shared" si="132"/>
        <v>4924556</v>
      </c>
      <c r="AR70" s="512">
        <f t="shared" si="133"/>
        <v>0</v>
      </c>
      <c r="AS70" s="434">
        <f t="shared" si="134"/>
        <v>1664500</v>
      </c>
      <c r="AT70" s="434">
        <f t="shared" si="135"/>
        <v>49245</v>
      </c>
      <c r="AU70" s="512">
        <f t="shared" si="135"/>
        <v>0</v>
      </c>
      <c r="AV70" s="535">
        <f t="shared" si="136"/>
        <v>12.27</v>
      </c>
      <c r="AW70" s="517">
        <f t="shared" si="10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s="135" customFormat="1" ht="12.75" customHeight="1" x14ac:dyDescent="0.2">
      <c r="A71" s="137">
        <v>20</v>
      </c>
      <c r="B71" s="138">
        <v>3409</v>
      </c>
      <c r="C71" s="138">
        <v>600078396</v>
      </c>
      <c r="D71" s="138">
        <v>43257399</v>
      </c>
      <c r="E71" s="139" t="s">
        <v>42</v>
      </c>
      <c r="F71" s="138">
        <v>3143</v>
      </c>
      <c r="G71" s="139" t="s">
        <v>784</v>
      </c>
      <c r="H71" s="140" t="s">
        <v>260</v>
      </c>
      <c r="I71" s="517">
        <v>3779649</v>
      </c>
      <c r="J71" s="305">
        <v>2803894</v>
      </c>
      <c r="K71" s="376">
        <v>0</v>
      </c>
      <c r="L71" s="394">
        <v>947716</v>
      </c>
      <c r="M71" s="394">
        <v>28039</v>
      </c>
      <c r="N71" s="394">
        <v>0</v>
      </c>
      <c r="O71" s="701">
        <v>5.5</v>
      </c>
      <c r="P71" s="579">
        <f t="shared" si="126"/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3"/>
        <v>0</v>
      </c>
      <c r="X71" s="434">
        <v>0</v>
      </c>
      <c r="Y71" s="434">
        <v>0</v>
      </c>
      <c r="Z71" s="434">
        <v>0</v>
      </c>
      <c r="AA71" s="434">
        <f t="shared" si="127"/>
        <v>0</v>
      </c>
      <c r="AB71" s="434">
        <f t="shared" si="128"/>
        <v>0</v>
      </c>
      <c r="AC71" s="435">
        <f t="shared" si="4"/>
        <v>0</v>
      </c>
      <c r="AD71" s="434">
        <v>0</v>
      </c>
      <c r="AE71" s="434">
        <f t="shared" si="5"/>
        <v>0</v>
      </c>
      <c r="AF71" s="435">
        <f t="shared" si="129"/>
        <v>0</v>
      </c>
      <c r="AG71" s="14">
        <v>0</v>
      </c>
      <c r="AH71" s="434">
        <f t="shared" si="130"/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7"/>
        <v>0</v>
      </c>
      <c r="AP71" s="854">
        <f t="shared" si="131"/>
        <v>3779649</v>
      </c>
      <c r="AQ71" s="434">
        <f t="shared" si="132"/>
        <v>2803894</v>
      </c>
      <c r="AR71" s="512">
        <f t="shared" si="133"/>
        <v>0</v>
      </c>
      <c r="AS71" s="434">
        <f t="shared" si="134"/>
        <v>947716</v>
      </c>
      <c r="AT71" s="434">
        <f t="shared" si="135"/>
        <v>28039</v>
      </c>
      <c r="AU71" s="512">
        <f t="shared" si="135"/>
        <v>0</v>
      </c>
      <c r="AV71" s="535">
        <f t="shared" si="136"/>
        <v>5.5</v>
      </c>
      <c r="AW71" s="517">
        <f t="shared" si="10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s="135" customFormat="1" ht="12.75" customHeight="1" x14ac:dyDescent="0.2">
      <c r="A72" s="137">
        <v>20</v>
      </c>
      <c r="B72" s="138">
        <v>3409</v>
      </c>
      <c r="C72" s="138">
        <v>600078396</v>
      </c>
      <c r="D72" s="138">
        <v>43257399</v>
      </c>
      <c r="E72" s="139" t="s">
        <v>831</v>
      </c>
      <c r="F72" s="138">
        <v>3143</v>
      </c>
      <c r="G72" s="139" t="s">
        <v>280</v>
      </c>
      <c r="H72" s="140" t="s">
        <v>261</v>
      </c>
      <c r="I72" s="517">
        <v>0</v>
      </c>
      <c r="J72" s="305">
        <v>0</v>
      </c>
      <c r="K72" s="376">
        <v>0</v>
      </c>
      <c r="L72" s="394">
        <v>0</v>
      </c>
      <c r="M72" s="394">
        <v>0</v>
      </c>
      <c r="N72" s="394">
        <v>0</v>
      </c>
      <c r="O72" s="701">
        <v>0</v>
      </c>
      <c r="P72" s="579">
        <f t="shared" si="126"/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ref="W72" si="147">SUM(P72:V72)</f>
        <v>0</v>
      </c>
      <c r="X72" s="434">
        <v>0</v>
      </c>
      <c r="Y72" s="434">
        <v>0</v>
      </c>
      <c r="Z72" s="434">
        <v>0</v>
      </c>
      <c r="AA72" s="434">
        <f t="shared" si="127"/>
        <v>0</v>
      </c>
      <c r="AB72" s="434">
        <f t="shared" si="128"/>
        <v>0</v>
      </c>
      <c r="AC72" s="435">
        <f t="shared" ref="AC72" si="148">ROUND((W72+X72+Y72)*33.8%,0)</f>
        <v>0</v>
      </c>
      <c r="AD72" s="434">
        <v>0</v>
      </c>
      <c r="AE72" s="434">
        <f t="shared" ref="AE72" si="149">AC72+AD72</f>
        <v>0</v>
      </c>
      <c r="AF72" s="435">
        <f t="shared" si="129"/>
        <v>0</v>
      </c>
      <c r="AG72" s="14">
        <v>0</v>
      </c>
      <c r="AH72" s="434">
        <f t="shared" ref="AH72" si="150">AB72+AE72+AF72+AG72</f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 t="shared" ref="AO72" si="151">SUM(AI72:AN72)</f>
        <v>0</v>
      </c>
      <c r="AP72" s="854">
        <f t="shared" si="131"/>
        <v>0</v>
      </c>
      <c r="AQ72" s="434">
        <f t="shared" si="132"/>
        <v>0</v>
      </c>
      <c r="AR72" s="512">
        <f t="shared" ref="AR72" si="152">K72+AA72</f>
        <v>0</v>
      </c>
      <c r="AS72" s="434">
        <f t="shared" si="134"/>
        <v>0</v>
      </c>
      <c r="AT72" s="434">
        <f t="shared" ref="AT72" si="153">M72+AF72</f>
        <v>0</v>
      </c>
      <c r="AU72" s="512">
        <f t="shared" ref="AU72" si="154">N72+AG72</f>
        <v>0</v>
      </c>
      <c r="AV72" s="535">
        <f t="shared" ref="AV72" si="155">O72+AO72</f>
        <v>0</v>
      </c>
      <c r="AW72" s="517">
        <f t="shared" ref="AW72" si="156">SUM(AX72:BB72)</f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s="135" customFormat="1" ht="12.75" customHeight="1" x14ac:dyDescent="0.2">
      <c r="A73" s="90">
        <v>20</v>
      </c>
      <c r="B73" s="12">
        <v>3409</v>
      </c>
      <c r="C73" s="89">
        <v>600078396</v>
      </c>
      <c r="D73" s="89">
        <v>43257399</v>
      </c>
      <c r="E73" s="136" t="s">
        <v>43</v>
      </c>
      <c r="F73" s="12"/>
      <c r="G73" s="136"/>
      <c r="H73" s="373"/>
      <c r="I73" s="608">
        <f>SUM(I67:I72)</f>
        <v>37696191</v>
      </c>
      <c r="J73" s="348">
        <f>SUM(J67:J72)</f>
        <v>27642244</v>
      </c>
      <c r="K73" s="348">
        <f t="shared" ref="K73:N73" si="157">SUM(K67:K72)</f>
        <v>0</v>
      </c>
      <c r="L73" s="348">
        <f t="shared" si="157"/>
        <v>9343079</v>
      </c>
      <c r="M73" s="348">
        <f t="shared" si="157"/>
        <v>276423</v>
      </c>
      <c r="N73" s="348">
        <f t="shared" si="157"/>
        <v>434445</v>
      </c>
      <c r="O73" s="699">
        <f>SUM(O67:O72)</f>
        <v>47.04</v>
      </c>
      <c r="P73" s="608">
        <f>SUM(P67:P72)</f>
        <v>-58000</v>
      </c>
      <c r="Q73" s="348">
        <f>SUM(Q67:Q72)</f>
        <v>0</v>
      </c>
      <c r="R73" s="348">
        <f t="shared" ref="R73:W73" si="158">SUM(R67:R72)</f>
        <v>-54515</v>
      </c>
      <c r="S73" s="348">
        <f t="shared" si="158"/>
        <v>0</v>
      </c>
      <c r="T73" s="348">
        <f t="shared" si="158"/>
        <v>0</v>
      </c>
      <c r="U73" s="348">
        <f t="shared" si="158"/>
        <v>157114</v>
      </c>
      <c r="V73" s="348">
        <f t="shared" si="158"/>
        <v>0</v>
      </c>
      <c r="W73" s="348">
        <f t="shared" si="158"/>
        <v>44599</v>
      </c>
      <c r="X73" s="348">
        <f>SUM(X67:X72)</f>
        <v>58000</v>
      </c>
      <c r="Y73" s="348">
        <f>SUM(Y67:Y72)</f>
        <v>0</v>
      </c>
      <c r="Z73" s="348">
        <f t="shared" ref="Z73:AA73" si="159">SUM(Z67:Z72)</f>
        <v>0</v>
      </c>
      <c r="AA73" s="348">
        <f t="shared" si="159"/>
        <v>58000</v>
      </c>
      <c r="AB73" s="348">
        <f>SUM(AB67:AB72)</f>
        <v>102599</v>
      </c>
      <c r="AC73" s="348">
        <f>SUM(AC67:AC72)</f>
        <v>34679</v>
      </c>
      <c r="AD73" s="348">
        <f t="shared" ref="AD73:AH73" si="160">SUM(AD67:AD72)</f>
        <v>0</v>
      </c>
      <c r="AE73" s="348">
        <f t="shared" si="160"/>
        <v>34679</v>
      </c>
      <c r="AF73" s="348">
        <f t="shared" si="160"/>
        <v>446</v>
      </c>
      <c r="AG73" s="348">
        <f t="shared" si="160"/>
        <v>0</v>
      </c>
      <c r="AH73" s="348">
        <f t="shared" si="160"/>
        <v>137724</v>
      </c>
      <c r="AI73" s="952">
        <f>SUM(AI67:AI72)</f>
        <v>-0.1</v>
      </c>
      <c r="AJ73" s="952">
        <f t="shared" ref="AJ73:AO73" si="161">SUM(AJ67:AJ72)</f>
        <v>-0.06</v>
      </c>
      <c r="AK73" s="952">
        <f t="shared" si="161"/>
        <v>0</v>
      </c>
      <c r="AL73" s="952">
        <f t="shared" si="161"/>
        <v>0</v>
      </c>
      <c r="AM73" s="952">
        <f t="shared" si="161"/>
        <v>0.37</v>
      </c>
      <c r="AN73" s="952">
        <f t="shared" si="161"/>
        <v>0</v>
      </c>
      <c r="AO73" s="952">
        <f t="shared" si="161"/>
        <v>0.21000000000000002</v>
      </c>
      <c r="AP73" s="403">
        <f>SUM(AP67:AP72)</f>
        <v>37833915</v>
      </c>
      <c r="AQ73" s="348">
        <f>SUM(AQ67:AQ72)</f>
        <v>27686843</v>
      </c>
      <c r="AR73" s="348">
        <f t="shared" ref="AR73:AU73" si="162">SUM(AR67:AR72)</f>
        <v>58000</v>
      </c>
      <c r="AS73" s="348">
        <f t="shared" si="162"/>
        <v>9377758</v>
      </c>
      <c r="AT73" s="348">
        <f t="shared" si="162"/>
        <v>276869</v>
      </c>
      <c r="AU73" s="348">
        <f t="shared" si="162"/>
        <v>434445</v>
      </c>
      <c r="AV73" s="320">
        <f>SUM(AV67:AV72)</f>
        <v>47.25</v>
      </c>
      <c r="AW73" s="813">
        <f>SUM(AW67:AW72)</f>
        <v>805709</v>
      </c>
      <c r="AX73" s="812">
        <f>SUM(AX67:AX72)</f>
        <v>275418</v>
      </c>
      <c r="AY73" s="812">
        <f t="shared" ref="AY73:BB73" si="163">SUM(AY67:AY72)</f>
        <v>0</v>
      </c>
      <c r="AZ73" s="812">
        <f t="shared" si="163"/>
        <v>93091</v>
      </c>
      <c r="BA73" s="812">
        <f t="shared" si="163"/>
        <v>2755</v>
      </c>
      <c r="BB73" s="812">
        <f t="shared" si="163"/>
        <v>434445</v>
      </c>
      <c r="BC73" s="814">
        <f>SUM(BC67:BC72)</f>
        <v>0.5</v>
      </c>
    </row>
    <row r="74" spans="1:55" s="135" customFormat="1" ht="12.75" customHeight="1" x14ac:dyDescent="0.2">
      <c r="A74" s="137">
        <v>21</v>
      </c>
      <c r="B74" s="138">
        <v>3415</v>
      </c>
      <c r="C74" s="138">
        <v>600078523</v>
      </c>
      <c r="D74" s="138">
        <v>72743271</v>
      </c>
      <c r="E74" s="139" t="s">
        <v>44</v>
      </c>
      <c r="F74" s="138">
        <v>3113</v>
      </c>
      <c r="G74" s="139" t="s">
        <v>278</v>
      </c>
      <c r="H74" s="140" t="s">
        <v>260</v>
      </c>
      <c r="I74" s="536">
        <v>30606069</v>
      </c>
      <c r="J74" s="376">
        <v>22704798</v>
      </c>
      <c r="K74" s="376">
        <v>0</v>
      </c>
      <c r="L74" s="394">
        <v>7674222</v>
      </c>
      <c r="M74" s="394">
        <v>227049</v>
      </c>
      <c r="N74" s="394">
        <v>0</v>
      </c>
      <c r="O74" s="700">
        <v>28.95</v>
      </c>
      <c r="P74" s="579">
        <f>X74*-1</f>
        <v>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3"/>
        <v>0</v>
      </c>
      <c r="X74" s="434">
        <v>0</v>
      </c>
      <c r="Y74" s="434">
        <v>0</v>
      </c>
      <c r="Z74" s="434">
        <v>0</v>
      </c>
      <c r="AA74" s="434">
        <f>X74+Y74+Z74</f>
        <v>0</v>
      </c>
      <c r="AB74" s="434">
        <f>W74+AA74</f>
        <v>0</v>
      </c>
      <c r="AC74" s="435">
        <f t="shared" si="4"/>
        <v>0</v>
      </c>
      <c r="AD74" s="434">
        <v>0</v>
      </c>
      <c r="AE74" s="434">
        <f t="shared" si="5"/>
        <v>0</v>
      </c>
      <c r="AF74" s="435">
        <f>ROUND(W74*1%,0)</f>
        <v>0</v>
      </c>
      <c r="AG74" s="14">
        <v>0</v>
      </c>
      <c r="AH74" s="434">
        <f t="shared" ref="AH74:AH78" si="164">AB74+AE74+AF74+AG74</f>
        <v>0</v>
      </c>
      <c r="AI74" s="870">
        <v>0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 t="shared" si="7"/>
        <v>0</v>
      </c>
      <c r="AP74" s="854">
        <f>I74+AH74</f>
        <v>30606069</v>
      </c>
      <c r="AQ74" s="434">
        <f>J74+W74</f>
        <v>22704798</v>
      </c>
      <c r="AR74" s="512">
        <f t="shared" ref="AR74:AR78" si="165">K74+AA74</f>
        <v>0</v>
      </c>
      <c r="AS74" s="434">
        <f>L74+AE74</f>
        <v>7674222</v>
      </c>
      <c r="AT74" s="434">
        <f t="shared" ref="AT74:AU78" si="166">M74+AF74</f>
        <v>227049</v>
      </c>
      <c r="AU74" s="512">
        <f t="shared" si="166"/>
        <v>0</v>
      </c>
      <c r="AV74" s="535">
        <f t="shared" ref="AV74:AV78" si="167">O74+AO74</f>
        <v>28.95</v>
      </c>
      <c r="AW74" s="517">
        <f t="shared" si="10"/>
        <v>0</v>
      </c>
      <c r="AX74" s="432">
        <v>0</v>
      </c>
      <c r="AY74" s="432">
        <v>0</v>
      </c>
      <c r="AZ74" s="432">
        <v>0</v>
      </c>
      <c r="BA74" s="432">
        <v>0</v>
      </c>
      <c r="BB74" s="432">
        <v>0</v>
      </c>
      <c r="BC74" s="600">
        <v>0</v>
      </c>
    </row>
    <row r="75" spans="1:55" s="135" customFormat="1" ht="12.75" customHeight="1" x14ac:dyDescent="0.2">
      <c r="A75" s="137">
        <v>21</v>
      </c>
      <c r="B75" s="138">
        <v>3415</v>
      </c>
      <c r="C75" s="138">
        <v>600078523</v>
      </c>
      <c r="D75" s="138">
        <v>72743271</v>
      </c>
      <c r="E75" s="139" t="s">
        <v>44</v>
      </c>
      <c r="F75" s="138">
        <v>3113</v>
      </c>
      <c r="G75" s="139" t="s">
        <v>789</v>
      </c>
      <c r="H75" s="140" t="s">
        <v>260</v>
      </c>
      <c r="I75" s="536">
        <v>714235</v>
      </c>
      <c r="J75" s="376">
        <v>529848</v>
      </c>
      <c r="K75" s="376">
        <v>0</v>
      </c>
      <c r="L75" s="394">
        <v>179089</v>
      </c>
      <c r="M75" s="394">
        <v>5298</v>
      </c>
      <c r="N75" s="394">
        <v>0</v>
      </c>
      <c r="O75" s="700">
        <v>1</v>
      </c>
      <c r="P75" s="579">
        <f>X75*-1</f>
        <v>0</v>
      </c>
      <c r="Q75" s="434">
        <v>0</v>
      </c>
      <c r="R75" s="434">
        <v>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3"/>
        <v>0</v>
      </c>
      <c r="X75" s="434">
        <v>0</v>
      </c>
      <c r="Y75" s="434">
        <v>0</v>
      </c>
      <c r="Z75" s="434">
        <v>0</v>
      </c>
      <c r="AA75" s="434">
        <f>X75+Y75+Z75</f>
        <v>0</v>
      </c>
      <c r="AB75" s="434">
        <f>W75+AA75</f>
        <v>0</v>
      </c>
      <c r="AC75" s="435">
        <f t="shared" si="4"/>
        <v>0</v>
      </c>
      <c r="AD75" s="434">
        <v>0</v>
      </c>
      <c r="AE75" s="434">
        <f t="shared" si="5"/>
        <v>0</v>
      </c>
      <c r="AF75" s="435">
        <f>ROUND(W75*1%,0)</f>
        <v>0</v>
      </c>
      <c r="AG75" s="14">
        <v>0</v>
      </c>
      <c r="AH75" s="434">
        <f t="shared" si="164"/>
        <v>0</v>
      </c>
      <c r="AI75" s="870">
        <v>0</v>
      </c>
      <c r="AJ75" s="433">
        <v>0</v>
      </c>
      <c r="AK75" s="433">
        <v>0</v>
      </c>
      <c r="AL75" s="433">
        <v>0</v>
      </c>
      <c r="AM75" s="433">
        <v>0</v>
      </c>
      <c r="AN75" s="433">
        <v>0</v>
      </c>
      <c r="AO75" s="535">
        <f t="shared" si="7"/>
        <v>0</v>
      </c>
      <c r="AP75" s="854">
        <f>I75+AH75</f>
        <v>714235</v>
      </c>
      <c r="AQ75" s="434">
        <f>J75+W75</f>
        <v>529848</v>
      </c>
      <c r="AR75" s="512">
        <f t="shared" si="165"/>
        <v>0</v>
      </c>
      <c r="AS75" s="434">
        <f>L75+AE75</f>
        <v>179089</v>
      </c>
      <c r="AT75" s="434">
        <f t="shared" si="166"/>
        <v>5298</v>
      </c>
      <c r="AU75" s="512">
        <f t="shared" si="166"/>
        <v>0</v>
      </c>
      <c r="AV75" s="535">
        <f t="shared" si="167"/>
        <v>1</v>
      </c>
      <c r="AW75" s="517">
        <f t="shared" si="10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s="135" customFormat="1" ht="12.75" customHeight="1" x14ac:dyDescent="0.2">
      <c r="A76" s="137">
        <v>21</v>
      </c>
      <c r="B76" s="138">
        <v>3415</v>
      </c>
      <c r="C76" s="138">
        <v>600078523</v>
      </c>
      <c r="D76" s="138">
        <v>72743271</v>
      </c>
      <c r="E76" s="139" t="s">
        <v>44</v>
      </c>
      <c r="F76" s="138">
        <v>3113</v>
      </c>
      <c r="G76" s="139" t="s">
        <v>828</v>
      </c>
      <c r="H76" s="140" t="s">
        <v>260</v>
      </c>
      <c r="I76" s="536">
        <v>0</v>
      </c>
      <c r="J76" s="376">
        <v>0</v>
      </c>
      <c r="K76" s="376">
        <v>0</v>
      </c>
      <c r="L76" s="394">
        <v>0</v>
      </c>
      <c r="M76" s="394">
        <v>0</v>
      </c>
      <c r="N76" s="394">
        <v>0</v>
      </c>
      <c r="O76" s="700">
        <v>0</v>
      </c>
      <c r="P76" s="579">
        <f>X76*-1</f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157114</v>
      </c>
      <c r="V76" s="434">
        <v>0</v>
      </c>
      <c r="W76" s="434">
        <f t="shared" ref="W76" si="168">SUM(P76:V76)</f>
        <v>157114</v>
      </c>
      <c r="X76" s="434">
        <v>0</v>
      </c>
      <c r="Y76" s="434">
        <v>0</v>
      </c>
      <c r="Z76" s="434">
        <v>0</v>
      </c>
      <c r="AA76" s="434">
        <f>X76+Y76+Z76</f>
        <v>0</v>
      </c>
      <c r="AB76" s="434">
        <f>W76+AA76</f>
        <v>157114</v>
      </c>
      <c r="AC76" s="435">
        <f t="shared" ref="AC76" si="169">ROUND((W76+X76+Y76)*33.8%,0)</f>
        <v>53105</v>
      </c>
      <c r="AD76" s="434">
        <v>0</v>
      </c>
      <c r="AE76" s="434">
        <f t="shared" ref="AE76" si="170">AC76+AD76</f>
        <v>53105</v>
      </c>
      <c r="AF76" s="435">
        <f>ROUND(W76*1%,0)</f>
        <v>1571</v>
      </c>
      <c r="AG76" s="14">
        <v>0</v>
      </c>
      <c r="AH76" s="434">
        <f t="shared" ref="AH76" si="171">AB76+AE76+AF76+AG76</f>
        <v>211790</v>
      </c>
      <c r="AI76" s="870">
        <v>0</v>
      </c>
      <c r="AJ76" s="433">
        <v>0</v>
      </c>
      <c r="AK76" s="433">
        <v>0</v>
      </c>
      <c r="AL76" s="433">
        <v>0</v>
      </c>
      <c r="AM76" s="433">
        <v>0.37</v>
      </c>
      <c r="AN76" s="433">
        <v>0</v>
      </c>
      <c r="AO76" s="535">
        <f t="shared" ref="AO76" si="172">SUM(AI76:AN76)</f>
        <v>0.37</v>
      </c>
      <c r="AP76" s="854">
        <f>I76+AH76</f>
        <v>211790</v>
      </c>
      <c r="AQ76" s="434">
        <f>J76+W76</f>
        <v>157114</v>
      </c>
      <c r="AR76" s="512">
        <f t="shared" ref="AR76" si="173">K76+AA76</f>
        <v>0</v>
      </c>
      <c r="AS76" s="434">
        <f>L76+AE76</f>
        <v>53105</v>
      </c>
      <c r="AT76" s="434">
        <f t="shared" ref="AT76" si="174">M76+AF76</f>
        <v>1571</v>
      </c>
      <c r="AU76" s="512">
        <f t="shared" ref="AU76" si="175">N76+AG76</f>
        <v>0</v>
      </c>
      <c r="AV76" s="535">
        <f t="shared" ref="AV76" si="176">O76+AO76</f>
        <v>0.37</v>
      </c>
      <c r="AW76" s="517">
        <f t="shared" ref="AW76" si="177">SUM(AX76:BB76)</f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s="135" customFormat="1" x14ac:dyDescent="0.2">
      <c r="A77" s="137">
        <v>21</v>
      </c>
      <c r="B77" s="138">
        <v>3415</v>
      </c>
      <c r="C77" s="138">
        <v>600078523</v>
      </c>
      <c r="D77" s="138">
        <v>72743271</v>
      </c>
      <c r="E77" s="139" t="s">
        <v>44</v>
      </c>
      <c r="F77" s="138">
        <v>3113</v>
      </c>
      <c r="G77" s="139" t="s">
        <v>276</v>
      </c>
      <c r="H77" s="140" t="s">
        <v>261</v>
      </c>
      <c r="I77" s="517">
        <v>3348790</v>
      </c>
      <c r="J77" s="305">
        <v>2484266</v>
      </c>
      <c r="K77" s="376">
        <v>0</v>
      </c>
      <c r="L77" s="394">
        <v>839682</v>
      </c>
      <c r="M77" s="394">
        <v>24842</v>
      </c>
      <c r="N77" s="394">
        <v>0</v>
      </c>
      <c r="O77" s="701">
        <v>6.3199999999999994</v>
      </c>
      <c r="P77" s="579">
        <f>X77*-1</f>
        <v>0</v>
      </c>
      <c r="Q77" s="434">
        <v>0</v>
      </c>
      <c r="R77" s="434">
        <v>19363</v>
      </c>
      <c r="S77" s="434">
        <v>0</v>
      </c>
      <c r="T77" s="434">
        <v>0</v>
      </c>
      <c r="U77" s="434">
        <v>0</v>
      </c>
      <c r="V77" s="434">
        <v>0</v>
      </c>
      <c r="W77" s="434">
        <f t="shared" si="3"/>
        <v>19363</v>
      </c>
      <c r="X77" s="434">
        <v>0</v>
      </c>
      <c r="Y77" s="434">
        <v>0</v>
      </c>
      <c r="Z77" s="434">
        <v>0</v>
      </c>
      <c r="AA77" s="434">
        <f>X77+Y77+Z77</f>
        <v>0</v>
      </c>
      <c r="AB77" s="434">
        <f>W77+AA77</f>
        <v>19363</v>
      </c>
      <c r="AC77" s="435">
        <f t="shared" si="4"/>
        <v>6545</v>
      </c>
      <c r="AD77" s="434">
        <v>0</v>
      </c>
      <c r="AE77" s="434">
        <f t="shared" si="5"/>
        <v>6545</v>
      </c>
      <c r="AF77" s="435">
        <f>ROUND(W77*1%,0)</f>
        <v>194</v>
      </c>
      <c r="AG77" s="14">
        <v>0</v>
      </c>
      <c r="AH77" s="434">
        <f t="shared" si="164"/>
        <v>26102</v>
      </c>
      <c r="AI77" s="870">
        <v>0</v>
      </c>
      <c r="AJ77" s="433">
        <v>-0.02</v>
      </c>
      <c r="AK77" s="433">
        <v>0</v>
      </c>
      <c r="AL77" s="433">
        <v>0</v>
      </c>
      <c r="AM77" s="433">
        <v>0</v>
      </c>
      <c r="AN77" s="433">
        <v>0</v>
      </c>
      <c r="AO77" s="535">
        <f t="shared" si="7"/>
        <v>-0.02</v>
      </c>
      <c r="AP77" s="854">
        <f>I77+AH77</f>
        <v>3374892</v>
      </c>
      <c r="AQ77" s="434">
        <f>J77+W77</f>
        <v>2503629</v>
      </c>
      <c r="AR77" s="512">
        <f t="shared" si="165"/>
        <v>0</v>
      </c>
      <c r="AS77" s="434">
        <f>L77+AE77</f>
        <v>846227</v>
      </c>
      <c r="AT77" s="434">
        <f t="shared" si="166"/>
        <v>25036</v>
      </c>
      <c r="AU77" s="512">
        <f t="shared" si="166"/>
        <v>0</v>
      </c>
      <c r="AV77" s="535">
        <f t="shared" si="167"/>
        <v>6.3</v>
      </c>
      <c r="AW77" s="517">
        <f t="shared" si="10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600">
        <v>0</v>
      </c>
    </row>
    <row r="78" spans="1:55" s="135" customFormat="1" ht="12.75" customHeight="1" x14ac:dyDescent="0.2">
      <c r="A78" s="137">
        <v>21</v>
      </c>
      <c r="B78" s="138">
        <v>3415</v>
      </c>
      <c r="C78" s="138">
        <v>600078523</v>
      </c>
      <c r="D78" s="138">
        <v>72743271</v>
      </c>
      <c r="E78" s="139" t="s">
        <v>44</v>
      </c>
      <c r="F78" s="138">
        <v>3143</v>
      </c>
      <c r="G78" s="139" t="s">
        <v>785</v>
      </c>
      <c r="H78" s="140" t="s">
        <v>260</v>
      </c>
      <c r="I78" s="517">
        <v>4035426</v>
      </c>
      <c r="J78" s="305">
        <v>2993640</v>
      </c>
      <c r="K78" s="376">
        <v>0</v>
      </c>
      <c r="L78" s="394">
        <v>1011850</v>
      </c>
      <c r="M78" s="394">
        <v>29936</v>
      </c>
      <c r="N78" s="394">
        <v>0</v>
      </c>
      <c r="O78" s="701">
        <v>5.59</v>
      </c>
      <c r="P78" s="579">
        <f>X78*-1</f>
        <v>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3"/>
        <v>0</v>
      </c>
      <c r="X78" s="434">
        <v>0</v>
      </c>
      <c r="Y78" s="434">
        <v>0</v>
      </c>
      <c r="Z78" s="434">
        <v>0</v>
      </c>
      <c r="AA78" s="434">
        <f>X78+Y78+Z78</f>
        <v>0</v>
      </c>
      <c r="AB78" s="434">
        <f>W78+AA78</f>
        <v>0</v>
      </c>
      <c r="AC78" s="435">
        <f t="shared" si="4"/>
        <v>0</v>
      </c>
      <c r="AD78" s="434">
        <v>0</v>
      </c>
      <c r="AE78" s="434">
        <f t="shared" si="5"/>
        <v>0</v>
      </c>
      <c r="AF78" s="435">
        <f>ROUND(W78*1%,0)</f>
        <v>0</v>
      </c>
      <c r="AG78" s="14">
        <v>0</v>
      </c>
      <c r="AH78" s="434">
        <f t="shared" si="164"/>
        <v>0</v>
      </c>
      <c r="AI78" s="870">
        <v>0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 t="shared" si="7"/>
        <v>0</v>
      </c>
      <c r="AP78" s="854">
        <f>I78+AH78</f>
        <v>4035426</v>
      </c>
      <c r="AQ78" s="434">
        <f>J78+W78</f>
        <v>2993640</v>
      </c>
      <c r="AR78" s="512">
        <f t="shared" si="165"/>
        <v>0</v>
      </c>
      <c r="AS78" s="434">
        <f>L78+AE78</f>
        <v>1011850</v>
      </c>
      <c r="AT78" s="434">
        <f t="shared" si="166"/>
        <v>29936</v>
      </c>
      <c r="AU78" s="512">
        <f t="shared" si="166"/>
        <v>0</v>
      </c>
      <c r="AV78" s="535">
        <f t="shared" si="167"/>
        <v>5.59</v>
      </c>
      <c r="AW78" s="517">
        <f t="shared" si="10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s="135" customFormat="1" ht="12.75" customHeight="1" x14ac:dyDescent="0.2">
      <c r="A79" s="90">
        <v>21</v>
      </c>
      <c r="B79" s="12">
        <v>3415</v>
      </c>
      <c r="C79" s="89">
        <v>600078523</v>
      </c>
      <c r="D79" s="89">
        <v>72743271</v>
      </c>
      <c r="E79" s="136" t="s">
        <v>45</v>
      </c>
      <c r="F79" s="12"/>
      <c r="G79" s="136"/>
      <c r="H79" s="373"/>
      <c r="I79" s="608">
        <v>38704520</v>
      </c>
      <c r="J79" s="348">
        <v>28712552</v>
      </c>
      <c r="K79" s="348">
        <v>0</v>
      </c>
      <c r="L79" s="348">
        <v>9704843</v>
      </c>
      <c r="M79" s="348">
        <v>287125</v>
      </c>
      <c r="N79" s="348">
        <v>0</v>
      </c>
      <c r="O79" s="699">
        <v>41.86</v>
      </c>
      <c r="P79" s="608">
        <f t="shared" ref="P79:BC79" si="178">SUM(P74:P78)</f>
        <v>0</v>
      </c>
      <c r="Q79" s="348">
        <f t="shared" ref="Q79" si="179">SUM(Q74:Q78)</f>
        <v>0</v>
      </c>
      <c r="R79" s="348">
        <f t="shared" si="178"/>
        <v>19363</v>
      </c>
      <c r="S79" s="348">
        <f t="shared" si="178"/>
        <v>0</v>
      </c>
      <c r="T79" s="348">
        <f t="shared" si="178"/>
        <v>0</v>
      </c>
      <c r="U79" s="348">
        <f t="shared" si="178"/>
        <v>157114</v>
      </c>
      <c r="V79" s="348">
        <f t="shared" si="178"/>
        <v>0</v>
      </c>
      <c r="W79" s="348">
        <f t="shared" si="178"/>
        <v>176477</v>
      </c>
      <c r="X79" s="348">
        <f t="shared" si="178"/>
        <v>0</v>
      </c>
      <c r="Y79" s="348">
        <f t="shared" si="178"/>
        <v>0</v>
      </c>
      <c r="Z79" s="348">
        <f t="shared" si="178"/>
        <v>0</v>
      </c>
      <c r="AA79" s="348">
        <f t="shared" si="178"/>
        <v>0</v>
      </c>
      <c r="AB79" s="348">
        <f t="shared" si="178"/>
        <v>176477</v>
      </c>
      <c r="AC79" s="348">
        <f t="shared" si="178"/>
        <v>59650</v>
      </c>
      <c r="AD79" s="348">
        <f t="shared" ref="AD79:AE79" si="180">SUM(AD74:AD78)</f>
        <v>0</v>
      </c>
      <c r="AE79" s="348">
        <f t="shared" si="180"/>
        <v>59650</v>
      </c>
      <c r="AF79" s="348">
        <f t="shared" si="178"/>
        <v>1765</v>
      </c>
      <c r="AG79" s="348">
        <f t="shared" si="178"/>
        <v>0</v>
      </c>
      <c r="AH79" s="982">
        <f t="shared" si="178"/>
        <v>237892</v>
      </c>
      <c r="AI79" s="952">
        <f t="shared" si="178"/>
        <v>0</v>
      </c>
      <c r="AJ79" s="366">
        <f t="shared" si="178"/>
        <v>-0.02</v>
      </c>
      <c r="AK79" s="366">
        <f t="shared" si="178"/>
        <v>0</v>
      </c>
      <c r="AL79" s="366">
        <f t="shared" si="178"/>
        <v>0</v>
      </c>
      <c r="AM79" s="366">
        <f t="shared" si="178"/>
        <v>0.37</v>
      </c>
      <c r="AN79" s="366">
        <f t="shared" si="178"/>
        <v>0</v>
      </c>
      <c r="AO79" s="320">
        <f t="shared" si="178"/>
        <v>0.35</v>
      </c>
      <c r="AP79" s="403">
        <f t="shared" si="178"/>
        <v>38942412</v>
      </c>
      <c r="AQ79" s="348">
        <f t="shared" si="178"/>
        <v>28889029</v>
      </c>
      <c r="AR79" s="348">
        <f t="shared" si="178"/>
        <v>0</v>
      </c>
      <c r="AS79" s="348">
        <f t="shared" si="178"/>
        <v>9764493</v>
      </c>
      <c r="AT79" s="348">
        <f t="shared" si="178"/>
        <v>288890</v>
      </c>
      <c r="AU79" s="348">
        <f t="shared" si="178"/>
        <v>0</v>
      </c>
      <c r="AV79" s="320">
        <f t="shared" si="178"/>
        <v>42.209999999999994</v>
      </c>
      <c r="AW79" s="813">
        <f t="shared" si="178"/>
        <v>0</v>
      </c>
      <c r="AX79" s="812">
        <f t="shared" si="178"/>
        <v>0</v>
      </c>
      <c r="AY79" s="812">
        <f t="shared" si="178"/>
        <v>0</v>
      </c>
      <c r="AZ79" s="812">
        <f t="shared" si="178"/>
        <v>0</v>
      </c>
      <c r="BA79" s="812">
        <f t="shared" si="178"/>
        <v>0</v>
      </c>
      <c r="BB79" s="812">
        <f t="shared" si="178"/>
        <v>0</v>
      </c>
      <c r="BC79" s="814">
        <f t="shared" si="178"/>
        <v>0</v>
      </c>
    </row>
    <row r="80" spans="1:55" s="135" customFormat="1" ht="12.75" customHeight="1" x14ac:dyDescent="0.2">
      <c r="A80" s="137">
        <v>22</v>
      </c>
      <c r="B80" s="138">
        <v>3412</v>
      </c>
      <c r="C80" s="138">
        <v>600078540</v>
      </c>
      <c r="D80" s="138">
        <v>72742879</v>
      </c>
      <c r="E80" s="139" t="s">
        <v>46</v>
      </c>
      <c r="F80" s="138">
        <v>3113</v>
      </c>
      <c r="G80" s="139" t="s">
        <v>278</v>
      </c>
      <c r="H80" s="140" t="s">
        <v>260</v>
      </c>
      <c r="I80" s="536">
        <v>44523182</v>
      </c>
      <c r="J80" s="376">
        <v>32737746</v>
      </c>
      <c r="K80" s="376">
        <v>0</v>
      </c>
      <c r="L80" s="394">
        <v>11065358</v>
      </c>
      <c r="M80" s="394">
        <v>327378</v>
      </c>
      <c r="N80" s="394">
        <v>392700</v>
      </c>
      <c r="O80" s="700">
        <v>41.47</v>
      </c>
      <c r="P80" s="579">
        <f>X80*-1</f>
        <v>0</v>
      </c>
      <c r="Q80" s="434">
        <v>0</v>
      </c>
      <c r="R80" s="434">
        <v>0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ref="W80:W153" si="181">SUM(P80:V80)</f>
        <v>0</v>
      </c>
      <c r="X80" s="434">
        <v>0</v>
      </c>
      <c r="Y80" s="434">
        <v>0</v>
      </c>
      <c r="Z80" s="434">
        <v>0</v>
      </c>
      <c r="AA80" s="434">
        <f>X80+Y80+Z80</f>
        <v>0</v>
      </c>
      <c r="AB80" s="434">
        <f>W80+AA80</f>
        <v>0</v>
      </c>
      <c r="AC80" s="435">
        <f t="shared" ref="AC80:AC153" si="182">ROUND((W80+X80+Y80)*33.8%,0)</f>
        <v>0</v>
      </c>
      <c r="AD80" s="434">
        <v>0</v>
      </c>
      <c r="AE80" s="434">
        <f t="shared" ref="AE80:AE153" si="183">AC80+AD80</f>
        <v>0</v>
      </c>
      <c r="AF80" s="435">
        <f>ROUND(W80*1%,0)</f>
        <v>0</v>
      </c>
      <c r="AG80" s="435">
        <f>ROUND(X80*1%,0)</f>
        <v>0</v>
      </c>
      <c r="AH80" s="434">
        <f t="shared" ref="AH80:AH84" si="184">AB80+AE80+AF80+AG80</f>
        <v>0</v>
      </c>
      <c r="AI80" s="870">
        <v>0</v>
      </c>
      <c r="AJ80" s="433">
        <v>0</v>
      </c>
      <c r="AK80" s="433">
        <v>0</v>
      </c>
      <c r="AL80" s="433">
        <v>0</v>
      </c>
      <c r="AM80" s="433">
        <v>0</v>
      </c>
      <c r="AN80" s="433">
        <v>0</v>
      </c>
      <c r="AO80" s="535">
        <f t="shared" ref="AO80:AO153" si="185">SUM(AI80:AN80)</f>
        <v>0</v>
      </c>
      <c r="AP80" s="854">
        <f>I80+AH80</f>
        <v>44523182</v>
      </c>
      <c r="AQ80" s="434">
        <f>J80+W80</f>
        <v>32737746</v>
      </c>
      <c r="AR80" s="512">
        <f t="shared" ref="AR80:AR84" si="186">K80+AA80</f>
        <v>0</v>
      </c>
      <c r="AS80" s="434">
        <f>L80+AE80</f>
        <v>11065358</v>
      </c>
      <c r="AT80" s="434">
        <f t="shared" ref="AT80:AU84" si="187">M80+AF80</f>
        <v>327378</v>
      </c>
      <c r="AU80" s="512">
        <f t="shared" si="187"/>
        <v>392700</v>
      </c>
      <c r="AV80" s="535">
        <f t="shared" ref="AV80:AV84" si="188">O80+AO80</f>
        <v>41.47</v>
      </c>
      <c r="AW80" s="517">
        <f t="shared" ref="AW80:AW153" si="189">SUM(AX80:BB80)</f>
        <v>1011473</v>
      </c>
      <c r="AX80" s="432">
        <v>459030</v>
      </c>
      <c r="AY80" s="432">
        <v>0</v>
      </c>
      <c r="AZ80" s="432">
        <v>155152</v>
      </c>
      <c r="BA80" s="432">
        <v>4591</v>
      </c>
      <c r="BB80" s="432">
        <v>392700</v>
      </c>
      <c r="BC80" s="600">
        <v>0.83</v>
      </c>
    </row>
    <row r="81" spans="1:55" s="135" customFormat="1" ht="12.75" customHeight="1" x14ac:dyDescent="0.2">
      <c r="A81" s="137">
        <v>22</v>
      </c>
      <c r="B81" s="138">
        <v>3412</v>
      </c>
      <c r="C81" s="138">
        <v>600078540</v>
      </c>
      <c r="D81" s="138">
        <v>72742879</v>
      </c>
      <c r="E81" s="139" t="s">
        <v>46</v>
      </c>
      <c r="F81" s="138">
        <v>3113</v>
      </c>
      <c r="G81" s="139" t="s">
        <v>789</v>
      </c>
      <c r="H81" s="140" t="s">
        <v>260</v>
      </c>
      <c r="I81" s="536">
        <v>809690</v>
      </c>
      <c r="J81" s="376">
        <v>600660</v>
      </c>
      <c r="K81" s="376">
        <v>0</v>
      </c>
      <c r="L81" s="394">
        <v>203023</v>
      </c>
      <c r="M81" s="394">
        <v>6007</v>
      </c>
      <c r="N81" s="394">
        <v>0</v>
      </c>
      <c r="O81" s="700">
        <v>1</v>
      </c>
      <c r="P81" s="579">
        <f>X81*-1</f>
        <v>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181"/>
        <v>0</v>
      </c>
      <c r="X81" s="434">
        <v>0</v>
      </c>
      <c r="Y81" s="434">
        <v>0</v>
      </c>
      <c r="Z81" s="434">
        <v>0</v>
      </c>
      <c r="AA81" s="434">
        <f>X81+Y81+Z81</f>
        <v>0</v>
      </c>
      <c r="AB81" s="434">
        <f>W81+AA81</f>
        <v>0</v>
      </c>
      <c r="AC81" s="435">
        <f t="shared" si="182"/>
        <v>0</v>
      </c>
      <c r="AD81" s="434">
        <v>0</v>
      </c>
      <c r="AE81" s="434">
        <f t="shared" si="183"/>
        <v>0</v>
      </c>
      <c r="AF81" s="435">
        <f>ROUND(W81*1%,0)</f>
        <v>0</v>
      </c>
      <c r="AG81" s="14">
        <v>0</v>
      </c>
      <c r="AH81" s="434">
        <f t="shared" si="184"/>
        <v>0</v>
      </c>
      <c r="AI81" s="870">
        <v>0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si="185"/>
        <v>0</v>
      </c>
      <c r="AP81" s="854">
        <f>I81+AH81</f>
        <v>809690</v>
      </c>
      <c r="AQ81" s="434">
        <f>J81+W81</f>
        <v>600660</v>
      </c>
      <c r="AR81" s="512">
        <f t="shared" si="186"/>
        <v>0</v>
      </c>
      <c r="AS81" s="434">
        <f>L81+AE81</f>
        <v>203023</v>
      </c>
      <c r="AT81" s="434">
        <f t="shared" si="187"/>
        <v>6007</v>
      </c>
      <c r="AU81" s="512">
        <f t="shared" si="187"/>
        <v>0</v>
      </c>
      <c r="AV81" s="535">
        <f t="shared" si="188"/>
        <v>1</v>
      </c>
      <c r="AW81" s="517">
        <f t="shared" si="189"/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s="135" customFormat="1" ht="12.75" customHeight="1" x14ac:dyDescent="0.2">
      <c r="A82" s="137">
        <v>22</v>
      </c>
      <c r="B82" s="138">
        <v>3412</v>
      </c>
      <c r="C82" s="138">
        <v>600078540</v>
      </c>
      <c r="D82" s="138">
        <v>72742879</v>
      </c>
      <c r="E82" s="139" t="s">
        <v>46</v>
      </c>
      <c r="F82" s="138">
        <v>3113</v>
      </c>
      <c r="G82" s="139" t="s">
        <v>828</v>
      </c>
      <c r="H82" s="140" t="s">
        <v>260</v>
      </c>
      <c r="I82" s="536">
        <v>0</v>
      </c>
      <c r="J82" s="376">
        <v>0</v>
      </c>
      <c r="K82" s="376">
        <v>0</v>
      </c>
      <c r="L82" s="394">
        <v>0</v>
      </c>
      <c r="M82" s="394">
        <v>0</v>
      </c>
      <c r="N82" s="394">
        <v>0</v>
      </c>
      <c r="O82" s="700">
        <v>0</v>
      </c>
      <c r="P82" s="579">
        <f>X82*-1</f>
        <v>0</v>
      </c>
      <c r="Q82" s="434">
        <v>0</v>
      </c>
      <c r="R82" s="434">
        <v>0</v>
      </c>
      <c r="S82" s="434">
        <v>0</v>
      </c>
      <c r="T82" s="434">
        <v>0</v>
      </c>
      <c r="U82" s="434">
        <v>235670</v>
      </c>
      <c r="V82" s="434">
        <v>0</v>
      </c>
      <c r="W82" s="434">
        <f t="shared" ref="W82" si="190">SUM(P82:V82)</f>
        <v>235670</v>
      </c>
      <c r="X82" s="434">
        <v>0</v>
      </c>
      <c r="Y82" s="434">
        <v>0</v>
      </c>
      <c r="Z82" s="434">
        <v>0</v>
      </c>
      <c r="AA82" s="434">
        <f>X82+Y82+Z82</f>
        <v>0</v>
      </c>
      <c r="AB82" s="434">
        <f>W82+AA82</f>
        <v>235670</v>
      </c>
      <c r="AC82" s="435">
        <f t="shared" ref="AC82" si="191">ROUND((W82+X82+Y82)*33.8%,0)</f>
        <v>79656</v>
      </c>
      <c r="AD82" s="434">
        <v>0</v>
      </c>
      <c r="AE82" s="434">
        <f t="shared" ref="AE82" si="192">AC82+AD82</f>
        <v>79656</v>
      </c>
      <c r="AF82" s="435">
        <f>ROUND(W82*1%,0)</f>
        <v>2357</v>
      </c>
      <c r="AG82" s="14">
        <v>0</v>
      </c>
      <c r="AH82" s="434">
        <f t="shared" ref="AH82" si="193">AB82+AE82+AF82+AG82</f>
        <v>317683</v>
      </c>
      <c r="AI82" s="870">
        <v>0</v>
      </c>
      <c r="AJ82" s="433">
        <v>0</v>
      </c>
      <c r="AK82" s="433">
        <v>0</v>
      </c>
      <c r="AL82" s="433">
        <v>0</v>
      </c>
      <c r="AM82" s="433">
        <v>0.56000000000000005</v>
      </c>
      <c r="AN82" s="433">
        <v>0</v>
      </c>
      <c r="AO82" s="535">
        <f t="shared" ref="AO82" si="194">SUM(AI82:AN82)</f>
        <v>0.56000000000000005</v>
      </c>
      <c r="AP82" s="854">
        <f>I82+AH82</f>
        <v>317683</v>
      </c>
      <c r="AQ82" s="434">
        <f>J82+W82</f>
        <v>235670</v>
      </c>
      <c r="AR82" s="512">
        <f t="shared" ref="AR82" si="195">K82+AA82</f>
        <v>0</v>
      </c>
      <c r="AS82" s="434">
        <f>L82+AE82</f>
        <v>79656</v>
      </c>
      <c r="AT82" s="434">
        <f t="shared" ref="AT82" si="196">M82+AF82</f>
        <v>2357</v>
      </c>
      <c r="AU82" s="512">
        <f t="shared" ref="AU82" si="197">N82+AG82</f>
        <v>0</v>
      </c>
      <c r="AV82" s="535">
        <f t="shared" ref="AV82" si="198">O82+AO82</f>
        <v>0.56000000000000005</v>
      </c>
      <c r="AW82" s="517">
        <f t="shared" ref="AW82" si="199">SUM(AX82:BB82)</f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600">
        <v>0</v>
      </c>
    </row>
    <row r="83" spans="1:55" s="135" customFormat="1" x14ac:dyDescent="0.2">
      <c r="A83" s="137">
        <v>22</v>
      </c>
      <c r="B83" s="138">
        <v>3412</v>
      </c>
      <c r="C83" s="138">
        <v>600078540</v>
      </c>
      <c r="D83" s="138">
        <v>72742879</v>
      </c>
      <c r="E83" s="139" t="s">
        <v>46</v>
      </c>
      <c r="F83" s="138">
        <v>3113</v>
      </c>
      <c r="G83" s="139" t="s">
        <v>276</v>
      </c>
      <c r="H83" s="140" t="s">
        <v>261</v>
      </c>
      <c r="I83" s="517">
        <v>5817611</v>
      </c>
      <c r="J83" s="305">
        <v>4315734</v>
      </c>
      <c r="K83" s="376">
        <v>0</v>
      </c>
      <c r="L83" s="394">
        <v>1458719</v>
      </c>
      <c r="M83" s="394">
        <v>43158</v>
      </c>
      <c r="N83" s="394">
        <v>0</v>
      </c>
      <c r="O83" s="701">
        <v>10.879999999999999</v>
      </c>
      <c r="P83" s="579">
        <f>X83*-1</f>
        <v>0</v>
      </c>
      <c r="Q83" s="434">
        <v>0</v>
      </c>
      <c r="R83" s="434">
        <v>-117586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si="181"/>
        <v>-117586</v>
      </c>
      <c r="X83" s="434">
        <v>0</v>
      </c>
      <c r="Y83" s="434">
        <v>0</v>
      </c>
      <c r="Z83" s="434">
        <v>0</v>
      </c>
      <c r="AA83" s="434">
        <f>X83+Y83+Z83</f>
        <v>0</v>
      </c>
      <c r="AB83" s="434">
        <f>W83+AA83</f>
        <v>-117586</v>
      </c>
      <c r="AC83" s="435">
        <f t="shared" si="182"/>
        <v>-39744</v>
      </c>
      <c r="AD83" s="434">
        <v>0</v>
      </c>
      <c r="AE83" s="434">
        <f t="shared" si="183"/>
        <v>-39744</v>
      </c>
      <c r="AF83" s="435">
        <f>ROUND(W83*1%,0)</f>
        <v>-1176</v>
      </c>
      <c r="AG83" s="14">
        <v>0</v>
      </c>
      <c r="AH83" s="434">
        <f t="shared" si="184"/>
        <v>-158506</v>
      </c>
      <c r="AI83" s="870">
        <v>0</v>
      </c>
      <c r="AJ83" s="433">
        <v>-0.3</v>
      </c>
      <c r="AK83" s="433">
        <v>0</v>
      </c>
      <c r="AL83" s="433">
        <v>0</v>
      </c>
      <c r="AM83" s="433">
        <v>0</v>
      </c>
      <c r="AN83" s="433">
        <v>0</v>
      </c>
      <c r="AO83" s="535">
        <f t="shared" si="185"/>
        <v>-0.3</v>
      </c>
      <c r="AP83" s="854">
        <f>I83+AH83</f>
        <v>5659105</v>
      </c>
      <c r="AQ83" s="434">
        <f>J83+W83</f>
        <v>4198148</v>
      </c>
      <c r="AR83" s="512">
        <f t="shared" si="186"/>
        <v>0</v>
      </c>
      <c r="AS83" s="434">
        <f>L83+AE83</f>
        <v>1418975</v>
      </c>
      <c r="AT83" s="434">
        <f t="shared" si="187"/>
        <v>41982</v>
      </c>
      <c r="AU83" s="512">
        <f t="shared" si="187"/>
        <v>0</v>
      </c>
      <c r="AV83" s="535">
        <f t="shared" si="188"/>
        <v>10.579999999999998</v>
      </c>
      <c r="AW83" s="517">
        <f t="shared" si="189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s="135" customFormat="1" ht="12.75" customHeight="1" x14ac:dyDescent="0.2">
      <c r="A84" s="137">
        <v>22</v>
      </c>
      <c r="B84" s="138">
        <v>3412</v>
      </c>
      <c r="C84" s="138">
        <v>600078540</v>
      </c>
      <c r="D84" s="138">
        <v>72742879</v>
      </c>
      <c r="E84" s="139" t="s">
        <v>46</v>
      </c>
      <c r="F84" s="138">
        <v>3143</v>
      </c>
      <c r="G84" s="139" t="s">
        <v>784</v>
      </c>
      <c r="H84" s="140" t="s">
        <v>260</v>
      </c>
      <c r="I84" s="517">
        <v>4478906</v>
      </c>
      <c r="J84" s="305">
        <v>3223372</v>
      </c>
      <c r="K84" s="376">
        <v>100000</v>
      </c>
      <c r="L84" s="394">
        <v>1123300</v>
      </c>
      <c r="M84" s="394">
        <v>32234</v>
      </c>
      <c r="N84" s="394">
        <v>0</v>
      </c>
      <c r="O84" s="701">
        <v>6.15</v>
      </c>
      <c r="P84" s="579">
        <f>X84*-1</f>
        <v>-20000</v>
      </c>
      <c r="Q84" s="434">
        <v>0</v>
      </c>
      <c r="R84" s="434">
        <v>0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181"/>
        <v>-20000</v>
      </c>
      <c r="X84" s="434">
        <v>20000</v>
      </c>
      <c r="Y84" s="434">
        <v>0</v>
      </c>
      <c r="Z84" s="434">
        <v>0</v>
      </c>
      <c r="AA84" s="434">
        <f>X84+Y84+Z84</f>
        <v>20000</v>
      </c>
      <c r="AB84" s="434">
        <f>W84+AA84</f>
        <v>0</v>
      </c>
      <c r="AC84" s="435">
        <f t="shared" si="182"/>
        <v>0</v>
      </c>
      <c r="AD84" s="434">
        <v>0</v>
      </c>
      <c r="AE84" s="434">
        <f t="shared" si="183"/>
        <v>0</v>
      </c>
      <c r="AF84" s="435">
        <f>ROUND(W84*1%,0)</f>
        <v>-200</v>
      </c>
      <c r="AG84" s="14">
        <v>0</v>
      </c>
      <c r="AH84" s="434">
        <f t="shared" si="184"/>
        <v>-200</v>
      </c>
      <c r="AI84" s="870">
        <v>0</v>
      </c>
      <c r="AJ84" s="433">
        <v>0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185"/>
        <v>0</v>
      </c>
      <c r="AP84" s="854">
        <f>I84+AH84</f>
        <v>4478706</v>
      </c>
      <c r="AQ84" s="434">
        <f>J84+W84</f>
        <v>3203372</v>
      </c>
      <c r="AR84" s="512">
        <f t="shared" si="186"/>
        <v>120000</v>
      </c>
      <c r="AS84" s="434">
        <f>L84+AE84</f>
        <v>1123300</v>
      </c>
      <c r="AT84" s="434">
        <f t="shared" si="187"/>
        <v>32034</v>
      </c>
      <c r="AU84" s="512">
        <f t="shared" si="187"/>
        <v>0</v>
      </c>
      <c r="AV84" s="535">
        <f t="shared" si="188"/>
        <v>6.15</v>
      </c>
      <c r="AW84" s="517">
        <f t="shared" si="189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600">
        <v>0</v>
      </c>
    </row>
    <row r="85" spans="1:55" s="135" customFormat="1" ht="12.75" customHeight="1" x14ac:dyDescent="0.2">
      <c r="A85" s="90">
        <v>22</v>
      </c>
      <c r="B85" s="12">
        <v>3412</v>
      </c>
      <c r="C85" s="89">
        <v>600078540</v>
      </c>
      <c r="D85" s="89">
        <v>72742879</v>
      </c>
      <c r="E85" s="136" t="s">
        <v>47</v>
      </c>
      <c r="F85" s="12"/>
      <c r="G85" s="136"/>
      <c r="H85" s="373"/>
      <c r="I85" s="608">
        <v>55629389</v>
      </c>
      <c r="J85" s="348">
        <v>40877512</v>
      </c>
      <c r="K85" s="348">
        <v>100000</v>
      </c>
      <c r="L85" s="348">
        <v>13850400</v>
      </c>
      <c r="M85" s="348">
        <v>408777</v>
      </c>
      <c r="N85" s="348">
        <v>392700</v>
      </c>
      <c r="O85" s="699">
        <v>59.499999999999993</v>
      </c>
      <c r="P85" s="608">
        <f t="shared" ref="P85:BC85" si="200">SUM(P80:P84)</f>
        <v>-20000</v>
      </c>
      <c r="Q85" s="348">
        <f t="shared" ref="Q85" si="201">SUM(Q80:Q84)</f>
        <v>0</v>
      </c>
      <c r="R85" s="348">
        <f t="shared" si="200"/>
        <v>-117586</v>
      </c>
      <c r="S85" s="348">
        <f t="shared" si="200"/>
        <v>0</v>
      </c>
      <c r="T85" s="348">
        <f t="shared" si="200"/>
        <v>0</v>
      </c>
      <c r="U85" s="348">
        <f t="shared" si="200"/>
        <v>235670</v>
      </c>
      <c r="V85" s="348">
        <f t="shared" si="200"/>
        <v>0</v>
      </c>
      <c r="W85" s="348">
        <f t="shared" si="200"/>
        <v>98084</v>
      </c>
      <c r="X85" s="348">
        <f t="shared" si="200"/>
        <v>20000</v>
      </c>
      <c r="Y85" s="348">
        <f t="shared" si="200"/>
        <v>0</v>
      </c>
      <c r="Z85" s="348">
        <f t="shared" si="200"/>
        <v>0</v>
      </c>
      <c r="AA85" s="348">
        <f t="shared" si="200"/>
        <v>20000</v>
      </c>
      <c r="AB85" s="348">
        <f t="shared" si="200"/>
        <v>118084</v>
      </c>
      <c r="AC85" s="348">
        <f t="shared" si="200"/>
        <v>39912</v>
      </c>
      <c r="AD85" s="348">
        <f t="shared" ref="AD85:AE85" si="202">SUM(AD80:AD84)</f>
        <v>0</v>
      </c>
      <c r="AE85" s="348">
        <f t="shared" si="202"/>
        <v>39912</v>
      </c>
      <c r="AF85" s="348">
        <f t="shared" si="200"/>
        <v>981</v>
      </c>
      <c r="AG85" s="348">
        <f t="shared" si="200"/>
        <v>0</v>
      </c>
      <c r="AH85" s="982">
        <f t="shared" si="200"/>
        <v>158977</v>
      </c>
      <c r="AI85" s="952">
        <f t="shared" si="200"/>
        <v>0</v>
      </c>
      <c r="AJ85" s="366">
        <f t="shared" si="200"/>
        <v>-0.3</v>
      </c>
      <c r="AK85" s="366">
        <f t="shared" si="200"/>
        <v>0</v>
      </c>
      <c r="AL85" s="366">
        <f t="shared" si="200"/>
        <v>0</v>
      </c>
      <c r="AM85" s="366">
        <f t="shared" si="200"/>
        <v>0.56000000000000005</v>
      </c>
      <c r="AN85" s="366">
        <f t="shared" si="200"/>
        <v>0</v>
      </c>
      <c r="AO85" s="320">
        <f t="shared" si="200"/>
        <v>0.26000000000000006</v>
      </c>
      <c r="AP85" s="403">
        <f t="shared" si="200"/>
        <v>55788366</v>
      </c>
      <c r="AQ85" s="348">
        <f t="shared" si="200"/>
        <v>40975596</v>
      </c>
      <c r="AR85" s="348">
        <f t="shared" si="200"/>
        <v>120000</v>
      </c>
      <c r="AS85" s="348">
        <f t="shared" si="200"/>
        <v>13890312</v>
      </c>
      <c r="AT85" s="348">
        <f t="shared" si="200"/>
        <v>409758</v>
      </c>
      <c r="AU85" s="348">
        <f t="shared" si="200"/>
        <v>392700</v>
      </c>
      <c r="AV85" s="320">
        <f t="shared" si="200"/>
        <v>59.76</v>
      </c>
      <c r="AW85" s="813">
        <f t="shared" si="200"/>
        <v>1011473</v>
      </c>
      <c r="AX85" s="812">
        <f t="shared" si="200"/>
        <v>459030</v>
      </c>
      <c r="AY85" s="812">
        <f t="shared" si="200"/>
        <v>0</v>
      </c>
      <c r="AZ85" s="812">
        <f t="shared" si="200"/>
        <v>155152</v>
      </c>
      <c r="BA85" s="812">
        <f t="shared" si="200"/>
        <v>4591</v>
      </c>
      <c r="BB85" s="812">
        <f t="shared" si="200"/>
        <v>392700</v>
      </c>
      <c r="BC85" s="814">
        <f t="shared" si="200"/>
        <v>0.83</v>
      </c>
    </row>
    <row r="86" spans="1:55" s="135" customFormat="1" ht="12" customHeight="1" x14ac:dyDescent="0.2">
      <c r="A86" s="137">
        <v>23</v>
      </c>
      <c r="B86" s="138">
        <v>3416</v>
      </c>
      <c r="C86" s="138">
        <v>600078426</v>
      </c>
      <c r="D86" s="138">
        <v>72743034</v>
      </c>
      <c r="E86" s="139" t="s">
        <v>48</v>
      </c>
      <c r="F86" s="138">
        <v>3113</v>
      </c>
      <c r="G86" s="139" t="s">
        <v>278</v>
      </c>
      <c r="H86" s="140" t="s">
        <v>260</v>
      </c>
      <c r="I86" s="536">
        <v>38456818</v>
      </c>
      <c r="J86" s="376">
        <v>28409686</v>
      </c>
      <c r="K86" s="376">
        <v>120000</v>
      </c>
      <c r="L86" s="394">
        <v>9643035</v>
      </c>
      <c r="M86" s="394">
        <v>284097</v>
      </c>
      <c r="N86" s="394">
        <v>0</v>
      </c>
      <c r="O86" s="700">
        <v>38.300000000000004</v>
      </c>
      <c r="P86" s="579">
        <f>X86*-1</f>
        <v>0</v>
      </c>
      <c r="Q86" s="434">
        <v>0</v>
      </c>
      <c r="R86" s="434">
        <v>0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181"/>
        <v>0</v>
      </c>
      <c r="X86" s="434">
        <v>0</v>
      </c>
      <c r="Y86" s="434">
        <v>0</v>
      </c>
      <c r="Z86" s="434">
        <v>0</v>
      </c>
      <c r="AA86" s="434">
        <f>X86+Y86+Z86</f>
        <v>0</v>
      </c>
      <c r="AB86" s="434">
        <f>W86+AA86</f>
        <v>0</v>
      </c>
      <c r="AC86" s="435">
        <f t="shared" si="182"/>
        <v>0</v>
      </c>
      <c r="AD86" s="434">
        <v>0</v>
      </c>
      <c r="AE86" s="434">
        <f t="shared" si="183"/>
        <v>0</v>
      </c>
      <c r="AF86" s="435">
        <f>ROUND(W86*1%,0)</f>
        <v>0</v>
      </c>
      <c r="AG86" s="14">
        <v>0</v>
      </c>
      <c r="AH86" s="434">
        <f t="shared" ref="AH86:AH90" si="203">AB86+AE86+AF86+AG86</f>
        <v>0</v>
      </c>
      <c r="AI86" s="870">
        <v>0</v>
      </c>
      <c r="AJ86" s="433">
        <v>0</v>
      </c>
      <c r="AK86" s="433">
        <v>0</v>
      </c>
      <c r="AL86" s="433">
        <v>0</v>
      </c>
      <c r="AM86" s="433">
        <v>0</v>
      </c>
      <c r="AN86" s="433">
        <v>0</v>
      </c>
      <c r="AO86" s="535">
        <f t="shared" si="185"/>
        <v>0</v>
      </c>
      <c r="AP86" s="854">
        <f>I86+AH86</f>
        <v>38456818</v>
      </c>
      <c r="AQ86" s="434">
        <f>J86+W86</f>
        <v>28409686</v>
      </c>
      <c r="AR86" s="512">
        <f t="shared" ref="AR86:AR90" si="204">K86+AA86</f>
        <v>120000</v>
      </c>
      <c r="AS86" s="434">
        <f>L86+AE86</f>
        <v>9643035</v>
      </c>
      <c r="AT86" s="434">
        <f t="shared" ref="AT86:AU90" si="205">M86+AF86</f>
        <v>284097</v>
      </c>
      <c r="AU86" s="512">
        <f t="shared" si="205"/>
        <v>0</v>
      </c>
      <c r="AV86" s="535">
        <f t="shared" ref="AV86:AV90" si="206">O86+AO86</f>
        <v>38.300000000000004</v>
      </c>
      <c r="AW86" s="517">
        <f t="shared" si="189"/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s="135" customFormat="1" ht="12" customHeight="1" x14ac:dyDescent="0.2">
      <c r="A87" s="137">
        <v>23</v>
      </c>
      <c r="B87" s="138">
        <v>3416</v>
      </c>
      <c r="C87" s="138">
        <v>600078426</v>
      </c>
      <c r="D87" s="138">
        <v>72743034</v>
      </c>
      <c r="E87" s="139" t="s">
        <v>48</v>
      </c>
      <c r="F87" s="138">
        <v>3113</v>
      </c>
      <c r="G87" s="139" t="s">
        <v>789</v>
      </c>
      <c r="H87" s="140" t="s">
        <v>260</v>
      </c>
      <c r="I87" s="536">
        <v>719330</v>
      </c>
      <c r="J87" s="376">
        <v>533628</v>
      </c>
      <c r="K87" s="376">
        <v>0</v>
      </c>
      <c r="L87" s="394">
        <v>180366</v>
      </c>
      <c r="M87" s="394">
        <v>5336</v>
      </c>
      <c r="N87" s="394">
        <v>0</v>
      </c>
      <c r="O87" s="700">
        <v>1</v>
      </c>
      <c r="P87" s="579">
        <f>X87*-1</f>
        <v>0</v>
      </c>
      <c r="Q87" s="434">
        <v>0</v>
      </c>
      <c r="R87" s="434">
        <v>0</v>
      </c>
      <c r="S87" s="434">
        <v>0</v>
      </c>
      <c r="T87" s="434">
        <v>0</v>
      </c>
      <c r="U87" s="434">
        <v>0</v>
      </c>
      <c r="V87" s="434">
        <v>0</v>
      </c>
      <c r="W87" s="434">
        <f t="shared" si="181"/>
        <v>0</v>
      </c>
      <c r="X87" s="434">
        <v>0</v>
      </c>
      <c r="Y87" s="434">
        <v>0</v>
      </c>
      <c r="Z87" s="434">
        <v>0</v>
      </c>
      <c r="AA87" s="434">
        <f>X87+Y87+Z87</f>
        <v>0</v>
      </c>
      <c r="AB87" s="434">
        <f>W87+AA87</f>
        <v>0</v>
      </c>
      <c r="AC87" s="435">
        <f t="shared" si="182"/>
        <v>0</v>
      </c>
      <c r="AD87" s="434">
        <v>0</v>
      </c>
      <c r="AE87" s="434">
        <f t="shared" si="183"/>
        <v>0</v>
      </c>
      <c r="AF87" s="435">
        <f>ROUND(W87*1%,0)</f>
        <v>0</v>
      </c>
      <c r="AG87" s="14">
        <v>0</v>
      </c>
      <c r="AH87" s="434">
        <f t="shared" si="203"/>
        <v>0</v>
      </c>
      <c r="AI87" s="870">
        <v>0</v>
      </c>
      <c r="AJ87" s="433">
        <v>0</v>
      </c>
      <c r="AK87" s="433">
        <v>0</v>
      </c>
      <c r="AL87" s="433">
        <v>0</v>
      </c>
      <c r="AM87" s="433">
        <v>0</v>
      </c>
      <c r="AN87" s="433">
        <v>0</v>
      </c>
      <c r="AO87" s="535">
        <f t="shared" si="185"/>
        <v>0</v>
      </c>
      <c r="AP87" s="854">
        <f>I87+AH87</f>
        <v>719330</v>
      </c>
      <c r="AQ87" s="434">
        <f>J87+W87</f>
        <v>533628</v>
      </c>
      <c r="AR87" s="512">
        <f t="shared" si="204"/>
        <v>0</v>
      </c>
      <c r="AS87" s="434">
        <f>L87+AE87</f>
        <v>180366</v>
      </c>
      <c r="AT87" s="434">
        <f t="shared" si="205"/>
        <v>5336</v>
      </c>
      <c r="AU87" s="512">
        <f t="shared" si="205"/>
        <v>0</v>
      </c>
      <c r="AV87" s="535">
        <f t="shared" si="206"/>
        <v>1</v>
      </c>
      <c r="AW87" s="517">
        <f t="shared" si="189"/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600">
        <v>0</v>
      </c>
    </row>
    <row r="88" spans="1:55" s="135" customFormat="1" ht="12" customHeight="1" x14ac:dyDescent="0.2">
      <c r="A88" s="137">
        <v>23</v>
      </c>
      <c r="B88" s="138">
        <v>3416</v>
      </c>
      <c r="C88" s="138">
        <v>600078426</v>
      </c>
      <c r="D88" s="138">
        <v>72743034</v>
      </c>
      <c r="E88" s="139" t="s">
        <v>48</v>
      </c>
      <c r="F88" s="138">
        <v>3113</v>
      </c>
      <c r="G88" s="139" t="s">
        <v>828</v>
      </c>
      <c r="H88" s="140" t="s">
        <v>260</v>
      </c>
      <c r="I88" s="536">
        <v>0</v>
      </c>
      <c r="J88" s="376">
        <v>0</v>
      </c>
      <c r="K88" s="376">
        <v>0</v>
      </c>
      <c r="L88" s="394">
        <v>0</v>
      </c>
      <c r="M88" s="394">
        <v>0</v>
      </c>
      <c r="N88" s="394">
        <v>0</v>
      </c>
      <c r="O88" s="700">
        <v>0</v>
      </c>
      <c r="P88" s="579">
        <f>X88*-1</f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235671</v>
      </c>
      <c r="V88" s="434">
        <v>0</v>
      </c>
      <c r="W88" s="434">
        <f t="shared" ref="W88" si="207">SUM(P88:V88)</f>
        <v>235671</v>
      </c>
      <c r="X88" s="434">
        <v>0</v>
      </c>
      <c r="Y88" s="434">
        <v>0</v>
      </c>
      <c r="Z88" s="434">
        <v>0</v>
      </c>
      <c r="AA88" s="434">
        <f>X88+Y88+Z88</f>
        <v>0</v>
      </c>
      <c r="AB88" s="434">
        <f>W88+AA88</f>
        <v>235671</v>
      </c>
      <c r="AC88" s="435">
        <f t="shared" ref="AC88" si="208">ROUND((W88+X88+Y88)*33.8%,0)</f>
        <v>79657</v>
      </c>
      <c r="AD88" s="434">
        <v>0</v>
      </c>
      <c r="AE88" s="434">
        <f t="shared" ref="AE88" si="209">AC88+AD88</f>
        <v>79657</v>
      </c>
      <c r="AF88" s="435">
        <f>ROUND(W88*1%,0)</f>
        <v>2357</v>
      </c>
      <c r="AG88" s="14">
        <v>0</v>
      </c>
      <c r="AH88" s="434">
        <f t="shared" ref="AH88" si="210">AB88+AE88+AF88+AG88</f>
        <v>317685</v>
      </c>
      <c r="AI88" s="870">
        <v>0</v>
      </c>
      <c r="AJ88" s="433">
        <v>0</v>
      </c>
      <c r="AK88" s="433">
        <v>0</v>
      </c>
      <c r="AL88" s="433">
        <v>0</v>
      </c>
      <c r="AM88" s="433">
        <v>0.56000000000000005</v>
      </c>
      <c r="AN88" s="433">
        <v>0</v>
      </c>
      <c r="AO88" s="535">
        <f t="shared" ref="AO88" si="211">SUM(AI88:AN88)</f>
        <v>0.56000000000000005</v>
      </c>
      <c r="AP88" s="854">
        <f>I88+AH88</f>
        <v>317685</v>
      </c>
      <c r="AQ88" s="434">
        <f>J88+W88</f>
        <v>235671</v>
      </c>
      <c r="AR88" s="512">
        <f t="shared" ref="AR88" si="212">K88+AA88</f>
        <v>0</v>
      </c>
      <c r="AS88" s="434">
        <f>L88+AE88</f>
        <v>79657</v>
      </c>
      <c r="AT88" s="434">
        <f t="shared" ref="AT88" si="213">M88+AF88</f>
        <v>2357</v>
      </c>
      <c r="AU88" s="512">
        <f t="shared" ref="AU88" si="214">N88+AG88</f>
        <v>0</v>
      </c>
      <c r="AV88" s="535">
        <f t="shared" ref="AV88" si="215">O88+AO88</f>
        <v>0.56000000000000005</v>
      </c>
      <c r="AW88" s="517">
        <f t="shared" ref="AW88" si="216">SUM(AX88:BB88)</f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s="135" customFormat="1" ht="12" customHeight="1" x14ac:dyDescent="0.2">
      <c r="A89" s="137">
        <v>23</v>
      </c>
      <c r="B89" s="138">
        <v>3416</v>
      </c>
      <c r="C89" s="138">
        <v>600078426</v>
      </c>
      <c r="D89" s="138">
        <v>72743034</v>
      </c>
      <c r="E89" s="139" t="s">
        <v>48</v>
      </c>
      <c r="F89" s="138">
        <v>3113</v>
      </c>
      <c r="G89" s="139" t="s">
        <v>276</v>
      </c>
      <c r="H89" s="140" t="s">
        <v>261</v>
      </c>
      <c r="I89" s="517">
        <v>7006923</v>
      </c>
      <c r="J89" s="305">
        <v>5198014</v>
      </c>
      <c r="K89" s="376">
        <v>0</v>
      </c>
      <c r="L89" s="394">
        <v>1756929</v>
      </c>
      <c r="M89" s="394">
        <v>51980</v>
      </c>
      <c r="N89" s="394">
        <v>0</v>
      </c>
      <c r="O89" s="701">
        <v>12.63</v>
      </c>
      <c r="P89" s="579">
        <f>X89*-1</f>
        <v>0</v>
      </c>
      <c r="Q89" s="434">
        <v>0</v>
      </c>
      <c r="R89" s="434">
        <v>-91917</v>
      </c>
      <c r="S89" s="434">
        <v>0</v>
      </c>
      <c r="T89" s="434">
        <v>0</v>
      </c>
      <c r="U89" s="434">
        <v>0</v>
      </c>
      <c r="V89" s="434">
        <v>0</v>
      </c>
      <c r="W89" s="434">
        <f t="shared" si="181"/>
        <v>-91917</v>
      </c>
      <c r="X89" s="434">
        <v>0</v>
      </c>
      <c r="Y89" s="434">
        <v>0</v>
      </c>
      <c r="Z89" s="434">
        <v>0</v>
      </c>
      <c r="AA89" s="434">
        <f>X89+Y89+Z89</f>
        <v>0</v>
      </c>
      <c r="AB89" s="434">
        <f>W89+AA89</f>
        <v>-91917</v>
      </c>
      <c r="AC89" s="435">
        <f t="shared" si="182"/>
        <v>-31068</v>
      </c>
      <c r="AD89" s="434">
        <v>0</v>
      </c>
      <c r="AE89" s="434">
        <f t="shared" si="183"/>
        <v>-31068</v>
      </c>
      <c r="AF89" s="435">
        <f>ROUND(W89*1%,0)</f>
        <v>-919</v>
      </c>
      <c r="AG89" s="14">
        <v>0</v>
      </c>
      <c r="AH89" s="434">
        <f t="shared" si="203"/>
        <v>-123904</v>
      </c>
      <c r="AI89" s="870">
        <v>0</v>
      </c>
      <c r="AJ89" s="433">
        <v>-0.2</v>
      </c>
      <c r="AK89" s="433">
        <v>0</v>
      </c>
      <c r="AL89" s="433">
        <v>0</v>
      </c>
      <c r="AM89" s="433">
        <v>0</v>
      </c>
      <c r="AN89" s="433">
        <v>0</v>
      </c>
      <c r="AO89" s="535">
        <f t="shared" si="185"/>
        <v>-0.2</v>
      </c>
      <c r="AP89" s="854">
        <f>I89+AH89</f>
        <v>6883019</v>
      </c>
      <c r="AQ89" s="434">
        <f>J89+W89</f>
        <v>5106097</v>
      </c>
      <c r="AR89" s="512">
        <f t="shared" si="204"/>
        <v>0</v>
      </c>
      <c r="AS89" s="434">
        <f>L89+AE89</f>
        <v>1725861</v>
      </c>
      <c r="AT89" s="434">
        <f t="shared" si="205"/>
        <v>51061</v>
      </c>
      <c r="AU89" s="512">
        <f t="shared" si="205"/>
        <v>0</v>
      </c>
      <c r="AV89" s="535">
        <f t="shared" si="206"/>
        <v>12.430000000000001</v>
      </c>
      <c r="AW89" s="517">
        <f t="shared" si="189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s="135" customFormat="1" ht="12.75" customHeight="1" x14ac:dyDescent="0.2">
      <c r="A90" s="137">
        <v>23</v>
      </c>
      <c r="B90" s="138">
        <v>3416</v>
      </c>
      <c r="C90" s="138">
        <v>600078426</v>
      </c>
      <c r="D90" s="138">
        <v>72743034</v>
      </c>
      <c r="E90" s="139" t="s">
        <v>48</v>
      </c>
      <c r="F90" s="138">
        <v>3143</v>
      </c>
      <c r="G90" s="139" t="s">
        <v>784</v>
      </c>
      <c r="H90" s="140" t="s">
        <v>260</v>
      </c>
      <c r="I90" s="517">
        <v>4225256</v>
      </c>
      <c r="J90" s="305">
        <v>3134463</v>
      </c>
      <c r="K90" s="376">
        <v>0</v>
      </c>
      <c r="L90" s="394">
        <v>1059448</v>
      </c>
      <c r="M90" s="394">
        <v>31345</v>
      </c>
      <c r="N90" s="394">
        <v>0</v>
      </c>
      <c r="O90" s="701">
        <v>5.69</v>
      </c>
      <c r="P90" s="579">
        <f>X90*-1</f>
        <v>0</v>
      </c>
      <c r="Q90" s="434">
        <v>0</v>
      </c>
      <c r="R90" s="434">
        <v>0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181"/>
        <v>0</v>
      </c>
      <c r="X90" s="434">
        <v>0</v>
      </c>
      <c r="Y90" s="434">
        <v>0</v>
      </c>
      <c r="Z90" s="434">
        <v>0</v>
      </c>
      <c r="AA90" s="434">
        <f>X90+Y90+Z90</f>
        <v>0</v>
      </c>
      <c r="AB90" s="434">
        <f>W90+AA90</f>
        <v>0</v>
      </c>
      <c r="AC90" s="435">
        <f t="shared" si="182"/>
        <v>0</v>
      </c>
      <c r="AD90" s="434">
        <v>0</v>
      </c>
      <c r="AE90" s="434">
        <f t="shared" si="183"/>
        <v>0</v>
      </c>
      <c r="AF90" s="435">
        <f>ROUND(W90*1%,0)</f>
        <v>0</v>
      </c>
      <c r="AG90" s="14">
        <v>0</v>
      </c>
      <c r="AH90" s="434">
        <f t="shared" si="203"/>
        <v>0</v>
      </c>
      <c r="AI90" s="870">
        <v>0</v>
      </c>
      <c r="AJ90" s="433">
        <v>0</v>
      </c>
      <c r="AK90" s="433">
        <v>0</v>
      </c>
      <c r="AL90" s="433">
        <v>0</v>
      </c>
      <c r="AM90" s="433">
        <v>0</v>
      </c>
      <c r="AN90" s="433">
        <v>0</v>
      </c>
      <c r="AO90" s="535">
        <f t="shared" si="185"/>
        <v>0</v>
      </c>
      <c r="AP90" s="854">
        <f>I90+AH90</f>
        <v>4225256</v>
      </c>
      <c r="AQ90" s="434">
        <f>J90+W90</f>
        <v>3134463</v>
      </c>
      <c r="AR90" s="512">
        <f t="shared" si="204"/>
        <v>0</v>
      </c>
      <c r="AS90" s="434">
        <f>L90+AE90</f>
        <v>1059448</v>
      </c>
      <c r="AT90" s="434">
        <f t="shared" si="205"/>
        <v>31345</v>
      </c>
      <c r="AU90" s="512">
        <f t="shared" si="205"/>
        <v>0</v>
      </c>
      <c r="AV90" s="535">
        <f t="shared" si="206"/>
        <v>5.69</v>
      </c>
      <c r="AW90" s="517">
        <f t="shared" si="189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s="135" customFormat="1" ht="12.75" customHeight="1" x14ac:dyDescent="0.2">
      <c r="A91" s="90">
        <v>23</v>
      </c>
      <c r="B91" s="12">
        <v>3416</v>
      </c>
      <c r="C91" s="89">
        <v>600078426</v>
      </c>
      <c r="D91" s="89">
        <v>72743034</v>
      </c>
      <c r="E91" s="136" t="s">
        <v>49</v>
      </c>
      <c r="F91" s="12"/>
      <c r="G91" s="136"/>
      <c r="H91" s="373"/>
      <c r="I91" s="608">
        <v>50408327</v>
      </c>
      <c r="J91" s="348">
        <v>37275791</v>
      </c>
      <c r="K91" s="348">
        <v>120000</v>
      </c>
      <c r="L91" s="348">
        <v>12639778</v>
      </c>
      <c r="M91" s="348">
        <v>372758</v>
      </c>
      <c r="N91" s="348">
        <v>0</v>
      </c>
      <c r="O91" s="699">
        <v>57.620000000000005</v>
      </c>
      <c r="P91" s="608">
        <f t="shared" ref="P91:BC91" si="217">SUM(P86:P90)</f>
        <v>0</v>
      </c>
      <c r="Q91" s="348">
        <f t="shared" ref="Q91" si="218">SUM(Q86:Q90)</f>
        <v>0</v>
      </c>
      <c r="R91" s="348">
        <f t="shared" si="217"/>
        <v>-91917</v>
      </c>
      <c r="S91" s="348">
        <f t="shared" si="217"/>
        <v>0</v>
      </c>
      <c r="T91" s="348">
        <f t="shared" si="217"/>
        <v>0</v>
      </c>
      <c r="U91" s="348">
        <f t="shared" si="217"/>
        <v>235671</v>
      </c>
      <c r="V91" s="348">
        <f t="shared" si="217"/>
        <v>0</v>
      </c>
      <c r="W91" s="348">
        <f t="shared" si="217"/>
        <v>143754</v>
      </c>
      <c r="X91" s="348">
        <f t="shared" si="217"/>
        <v>0</v>
      </c>
      <c r="Y91" s="348">
        <f t="shared" si="217"/>
        <v>0</v>
      </c>
      <c r="Z91" s="348">
        <f t="shared" si="217"/>
        <v>0</v>
      </c>
      <c r="AA91" s="348">
        <f t="shared" si="217"/>
        <v>0</v>
      </c>
      <c r="AB91" s="348">
        <f t="shared" si="217"/>
        <v>143754</v>
      </c>
      <c r="AC91" s="348">
        <f t="shared" si="217"/>
        <v>48589</v>
      </c>
      <c r="AD91" s="348">
        <f t="shared" ref="AD91:AE91" si="219">SUM(AD86:AD90)</f>
        <v>0</v>
      </c>
      <c r="AE91" s="348">
        <f t="shared" si="219"/>
        <v>48589</v>
      </c>
      <c r="AF91" s="348">
        <f t="shared" si="217"/>
        <v>1438</v>
      </c>
      <c r="AG91" s="348">
        <f t="shared" si="217"/>
        <v>0</v>
      </c>
      <c r="AH91" s="982">
        <f t="shared" si="217"/>
        <v>193781</v>
      </c>
      <c r="AI91" s="952">
        <f t="shared" si="217"/>
        <v>0</v>
      </c>
      <c r="AJ91" s="366">
        <f t="shared" si="217"/>
        <v>-0.2</v>
      </c>
      <c r="AK91" s="366">
        <f t="shared" si="217"/>
        <v>0</v>
      </c>
      <c r="AL91" s="366">
        <f t="shared" si="217"/>
        <v>0</v>
      </c>
      <c r="AM91" s="366">
        <f t="shared" si="217"/>
        <v>0.56000000000000005</v>
      </c>
      <c r="AN91" s="366">
        <f t="shared" si="217"/>
        <v>0</v>
      </c>
      <c r="AO91" s="320">
        <f t="shared" si="217"/>
        <v>0.36000000000000004</v>
      </c>
      <c r="AP91" s="403">
        <f t="shared" si="217"/>
        <v>50602108</v>
      </c>
      <c r="AQ91" s="348">
        <f t="shared" si="217"/>
        <v>37419545</v>
      </c>
      <c r="AR91" s="348">
        <f t="shared" si="217"/>
        <v>120000</v>
      </c>
      <c r="AS91" s="348">
        <f t="shared" si="217"/>
        <v>12688367</v>
      </c>
      <c r="AT91" s="348">
        <f t="shared" si="217"/>
        <v>374196</v>
      </c>
      <c r="AU91" s="348">
        <f t="shared" si="217"/>
        <v>0</v>
      </c>
      <c r="AV91" s="320">
        <f t="shared" si="217"/>
        <v>57.980000000000004</v>
      </c>
      <c r="AW91" s="813">
        <f t="shared" si="217"/>
        <v>0</v>
      </c>
      <c r="AX91" s="812">
        <f t="shared" si="217"/>
        <v>0</v>
      </c>
      <c r="AY91" s="812">
        <f t="shared" si="217"/>
        <v>0</v>
      </c>
      <c r="AZ91" s="812">
        <f t="shared" si="217"/>
        <v>0</v>
      </c>
      <c r="BA91" s="812">
        <f t="shared" si="217"/>
        <v>0</v>
      </c>
      <c r="BB91" s="812">
        <f t="shared" si="217"/>
        <v>0</v>
      </c>
      <c r="BC91" s="814">
        <f t="shared" si="217"/>
        <v>0</v>
      </c>
    </row>
    <row r="92" spans="1:55" s="135" customFormat="1" ht="12.75" customHeight="1" x14ac:dyDescent="0.2">
      <c r="A92" s="137">
        <v>24</v>
      </c>
      <c r="B92" s="138">
        <v>3414</v>
      </c>
      <c r="C92" s="138">
        <v>600078388</v>
      </c>
      <c r="D92" s="138">
        <v>43257721</v>
      </c>
      <c r="E92" s="139" t="s">
        <v>50</v>
      </c>
      <c r="F92" s="138">
        <v>3113</v>
      </c>
      <c r="G92" s="139" t="s">
        <v>278</v>
      </c>
      <c r="H92" s="140" t="s">
        <v>260</v>
      </c>
      <c r="I92" s="536">
        <v>36726962</v>
      </c>
      <c r="J92" s="376">
        <v>27205817</v>
      </c>
      <c r="K92" s="376">
        <v>40000</v>
      </c>
      <c r="L92" s="394">
        <v>9209086</v>
      </c>
      <c r="M92" s="394">
        <v>272059</v>
      </c>
      <c r="N92" s="394">
        <v>0</v>
      </c>
      <c r="O92" s="700">
        <v>36.380000000000003</v>
      </c>
      <c r="P92" s="579">
        <f>X92*-1</f>
        <v>0</v>
      </c>
      <c r="Q92" s="434">
        <v>0</v>
      </c>
      <c r="R92" s="434">
        <v>0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181"/>
        <v>0</v>
      </c>
      <c r="X92" s="434">
        <v>0</v>
      </c>
      <c r="Y92" s="434">
        <v>0</v>
      </c>
      <c r="Z92" s="434">
        <v>0</v>
      </c>
      <c r="AA92" s="434">
        <f>X92+Y92+Z92</f>
        <v>0</v>
      </c>
      <c r="AB92" s="434">
        <f>W92+AA92</f>
        <v>0</v>
      </c>
      <c r="AC92" s="435">
        <f t="shared" si="182"/>
        <v>0</v>
      </c>
      <c r="AD92" s="434">
        <v>0</v>
      </c>
      <c r="AE92" s="434">
        <f t="shared" si="183"/>
        <v>0</v>
      </c>
      <c r="AF92" s="435">
        <f>ROUND(W92*1%,0)</f>
        <v>0</v>
      </c>
      <c r="AG92" s="14">
        <v>0</v>
      </c>
      <c r="AH92" s="434">
        <f t="shared" ref="AH92:AH96" si="220">AB92+AE92+AF92+AG92</f>
        <v>0</v>
      </c>
      <c r="AI92" s="870">
        <v>0</v>
      </c>
      <c r="AJ92" s="433">
        <v>0</v>
      </c>
      <c r="AK92" s="433">
        <v>0</v>
      </c>
      <c r="AL92" s="433">
        <v>0</v>
      </c>
      <c r="AM92" s="433">
        <v>0</v>
      </c>
      <c r="AN92" s="433">
        <v>0</v>
      </c>
      <c r="AO92" s="535">
        <f t="shared" si="185"/>
        <v>0</v>
      </c>
      <c r="AP92" s="854">
        <f>I92+AH92</f>
        <v>36726962</v>
      </c>
      <c r="AQ92" s="434">
        <f>J92+W92</f>
        <v>27205817</v>
      </c>
      <c r="AR92" s="512">
        <f t="shared" ref="AR92:AR96" si="221">K92+AA92</f>
        <v>40000</v>
      </c>
      <c r="AS92" s="434">
        <f>L92+AE92</f>
        <v>9209086</v>
      </c>
      <c r="AT92" s="434">
        <f t="shared" ref="AT92:AU96" si="222">M92+AF92</f>
        <v>272059</v>
      </c>
      <c r="AU92" s="512">
        <f t="shared" si="222"/>
        <v>0</v>
      </c>
      <c r="AV92" s="535">
        <f t="shared" ref="AV92:AV96" si="223">O92+AO92</f>
        <v>36.380000000000003</v>
      </c>
      <c r="AW92" s="517">
        <f t="shared" si="189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s="135" customFormat="1" ht="12.75" customHeight="1" x14ac:dyDescent="0.2">
      <c r="A93" s="137">
        <v>24</v>
      </c>
      <c r="B93" s="138">
        <v>3414</v>
      </c>
      <c r="C93" s="138">
        <v>600078388</v>
      </c>
      <c r="D93" s="138">
        <v>43257721</v>
      </c>
      <c r="E93" s="139" t="s">
        <v>50</v>
      </c>
      <c r="F93" s="138">
        <v>3113</v>
      </c>
      <c r="G93" s="139" t="s">
        <v>789</v>
      </c>
      <c r="H93" s="140" t="s">
        <v>260</v>
      </c>
      <c r="I93" s="536">
        <v>740198</v>
      </c>
      <c r="J93" s="376">
        <v>549108</v>
      </c>
      <c r="K93" s="376">
        <v>0</v>
      </c>
      <c r="L93" s="394">
        <v>185599</v>
      </c>
      <c r="M93" s="394">
        <v>5491</v>
      </c>
      <c r="N93" s="394">
        <v>0</v>
      </c>
      <c r="O93" s="700">
        <v>1</v>
      </c>
      <c r="P93" s="579">
        <f>X93*-1</f>
        <v>0</v>
      </c>
      <c r="Q93" s="434">
        <v>0</v>
      </c>
      <c r="R93" s="434">
        <v>0</v>
      </c>
      <c r="S93" s="434">
        <v>0</v>
      </c>
      <c r="T93" s="434">
        <v>0</v>
      </c>
      <c r="U93" s="434">
        <v>0</v>
      </c>
      <c r="V93" s="434">
        <v>0</v>
      </c>
      <c r="W93" s="434">
        <f t="shared" si="181"/>
        <v>0</v>
      </c>
      <c r="X93" s="434">
        <v>0</v>
      </c>
      <c r="Y93" s="434">
        <v>0</v>
      </c>
      <c r="Z93" s="434">
        <v>0</v>
      </c>
      <c r="AA93" s="434">
        <f>X93+Y93+Z93</f>
        <v>0</v>
      </c>
      <c r="AB93" s="434">
        <f>W93+AA93</f>
        <v>0</v>
      </c>
      <c r="AC93" s="435">
        <f t="shared" si="182"/>
        <v>0</v>
      </c>
      <c r="AD93" s="434">
        <v>0</v>
      </c>
      <c r="AE93" s="434">
        <f t="shared" si="183"/>
        <v>0</v>
      </c>
      <c r="AF93" s="435">
        <f>ROUND(W93*1%,0)</f>
        <v>0</v>
      </c>
      <c r="AG93" s="14">
        <v>0</v>
      </c>
      <c r="AH93" s="434">
        <f t="shared" si="220"/>
        <v>0</v>
      </c>
      <c r="AI93" s="870">
        <v>0</v>
      </c>
      <c r="AJ93" s="433">
        <v>0</v>
      </c>
      <c r="AK93" s="433">
        <v>0</v>
      </c>
      <c r="AL93" s="433">
        <v>0</v>
      </c>
      <c r="AM93" s="433">
        <v>0</v>
      </c>
      <c r="AN93" s="433">
        <v>0</v>
      </c>
      <c r="AO93" s="535">
        <f t="shared" si="185"/>
        <v>0</v>
      </c>
      <c r="AP93" s="854">
        <f>I93+AH93</f>
        <v>740198</v>
      </c>
      <c r="AQ93" s="434">
        <f>J93+W93</f>
        <v>549108</v>
      </c>
      <c r="AR93" s="512">
        <f t="shared" si="221"/>
        <v>0</v>
      </c>
      <c r="AS93" s="434">
        <f>L93+AE93</f>
        <v>185599</v>
      </c>
      <c r="AT93" s="434">
        <f t="shared" si="222"/>
        <v>5491</v>
      </c>
      <c r="AU93" s="512">
        <f t="shared" si="222"/>
        <v>0</v>
      </c>
      <c r="AV93" s="535">
        <f t="shared" si="223"/>
        <v>1</v>
      </c>
      <c r="AW93" s="517">
        <f t="shared" si="189"/>
        <v>0</v>
      </c>
      <c r="AX93" s="432">
        <v>0</v>
      </c>
      <c r="AY93" s="432">
        <v>0</v>
      </c>
      <c r="AZ93" s="432">
        <v>0</v>
      </c>
      <c r="BA93" s="432">
        <v>0</v>
      </c>
      <c r="BB93" s="432">
        <v>0</v>
      </c>
      <c r="BC93" s="600">
        <v>0</v>
      </c>
    </row>
    <row r="94" spans="1:55" s="135" customFormat="1" ht="12.75" customHeight="1" x14ac:dyDescent="0.2">
      <c r="A94" s="137">
        <v>24</v>
      </c>
      <c r="B94" s="138">
        <v>3414</v>
      </c>
      <c r="C94" s="138">
        <v>600078388</v>
      </c>
      <c r="D94" s="138">
        <v>43257721</v>
      </c>
      <c r="E94" s="139" t="s">
        <v>50</v>
      </c>
      <c r="F94" s="138">
        <v>3113</v>
      </c>
      <c r="G94" s="139" t="s">
        <v>828</v>
      </c>
      <c r="H94" s="140" t="s">
        <v>260</v>
      </c>
      <c r="I94" s="536">
        <v>0</v>
      </c>
      <c r="J94" s="376">
        <v>0</v>
      </c>
      <c r="K94" s="376">
        <v>0</v>
      </c>
      <c r="L94" s="394">
        <v>0</v>
      </c>
      <c r="M94" s="394">
        <v>0</v>
      </c>
      <c r="N94" s="394">
        <v>0</v>
      </c>
      <c r="O94" s="700">
        <v>0</v>
      </c>
      <c r="P94" s="579">
        <f>X94*-1</f>
        <v>0</v>
      </c>
      <c r="Q94" s="434">
        <v>0</v>
      </c>
      <c r="R94" s="434">
        <v>0</v>
      </c>
      <c r="S94" s="434">
        <v>0</v>
      </c>
      <c r="T94" s="434">
        <v>0</v>
      </c>
      <c r="U94" s="434">
        <v>235670</v>
      </c>
      <c r="V94" s="434">
        <v>0</v>
      </c>
      <c r="W94" s="434">
        <f t="shared" ref="W94" si="224">SUM(P94:V94)</f>
        <v>235670</v>
      </c>
      <c r="X94" s="434">
        <v>0</v>
      </c>
      <c r="Y94" s="434">
        <v>0</v>
      </c>
      <c r="Z94" s="434">
        <v>0</v>
      </c>
      <c r="AA94" s="434">
        <f>X94+Y94+Z94</f>
        <v>0</v>
      </c>
      <c r="AB94" s="434">
        <f>W94+AA94</f>
        <v>235670</v>
      </c>
      <c r="AC94" s="435">
        <f t="shared" ref="AC94" si="225">ROUND((W94+X94+Y94)*33.8%,0)</f>
        <v>79656</v>
      </c>
      <c r="AD94" s="434">
        <v>0</v>
      </c>
      <c r="AE94" s="434">
        <f t="shared" ref="AE94" si="226">AC94+AD94</f>
        <v>79656</v>
      </c>
      <c r="AF94" s="435">
        <f>ROUND(W94*1%,0)</f>
        <v>2357</v>
      </c>
      <c r="AG94" s="14">
        <v>0</v>
      </c>
      <c r="AH94" s="434">
        <f t="shared" ref="AH94" si="227">AB94+AE94+AF94+AG94</f>
        <v>317683</v>
      </c>
      <c r="AI94" s="870">
        <v>0</v>
      </c>
      <c r="AJ94" s="433">
        <v>0</v>
      </c>
      <c r="AK94" s="433">
        <v>0</v>
      </c>
      <c r="AL94" s="433">
        <v>0</v>
      </c>
      <c r="AM94" s="433">
        <v>0.36</v>
      </c>
      <c r="AN94" s="433">
        <v>0</v>
      </c>
      <c r="AO94" s="535">
        <f t="shared" ref="AO94" si="228">SUM(AI94:AN94)</f>
        <v>0.36</v>
      </c>
      <c r="AP94" s="854">
        <f>I94+AH94</f>
        <v>317683</v>
      </c>
      <c r="AQ94" s="434">
        <f>J94+W94</f>
        <v>235670</v>
      </c>
      <c r="AR94" s="512">
        <f t="shared" ref="AR94" si="229">K94+AA94</f>
        <v>0</v>
      </c>
      <c r="AS94" s="434">
        <f>L94+AE94</f>
        <v>79656</v>
      </c>
      <c r="AT94" s="434">
        <f t="shared" ref="AT94" si="230">M94+AF94</f>
        <v>2357</v>
      </c>
      <c r="AU94" s="512">
        <f t="shared" ref="AU94" si="231">N94+AG94</f>
        <v>0</v>
      </c>
      <c r="AV94" s="535">
        <f t="shared" ref="AV94" si="232">O94+AO94</f>
        <v>0.36</v>
      </c>
      <c r="AW94" s="517">
        <f t="shared" ref="AW94" si="233">SUM(AX94:BB94)</f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s="135" customFormat="1" x14ac:dyDescent="0.2">
      <c r="A95" s="137">
        <v>24</v>
      </c>
      <c r="B95" s="138">
        <v>3414</v>
      </c>
      <c r="C95" s="138">
        <v>600078388</v>
      </c>
      <c r="D95" s="138">
        <v>43257721</v>
      </c>
      <c r="E95" s="139" t="s">
        <v>50</v>
      </c>
      <c r="F95" s="138">
        <v>3113</v>
      </c>
      <c r="G95" s="139" t="s">
        <v>276</v>
      </c>
      <c r="H95" s="140" t="s">
        <v>261</v>
      </c>
      <c r="I95" s="517">
        <v>5420917</v>
      </c>
      <c r="J95" s="305">
        <v>4021452</v>
      </c>
      <c r="K95" s="376">
        <v>0</v>
      </c>
      <c r="L95" s="394">
        <v>1359250</v>
      </c>
      <c r="M95" s="394">
        <v>40215</v>
      </c>
      <c r="N95" s="394">
        <v>0</v>
      </c>
      <c r="O95" s="701">
        <v>9.93</v>
      </c>
      <c r="P95" s="579">
        <f>X95*-1</f>
        <v>0</v>
      </c>
      <c r="Q95" s="434">
        <v>0</v>
      </c>
      <c r="R95" s="434">
        <v>11794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181"/>
        <v>11794</v>
      </c>
      <c r="X95" s="434">
        <v>0</v>
      </c>
      <c r="Y95" s="434">
        <v>0</v>
      </c>
      <c r="Z95" s="434">
        <v>0</v>
      </c>
      <c r="AA95" s="434">
        <f>X95+Y95+Z95</f>
        <v>0</v>
      </c>
      <c r="AB95" s="434">
        <f>W95+AA95</f>
        <v>11794</v>
      </c>
      <c r="AC95" s="435">
        <f t="shared" si="182"/>
        <v>3986</v>
      </c>
      <c r="AD95" s="434">
        <v>0</v>
      </c>
      <c r="AE95" s="434">
        <f t="shared" si="183"/>
        <v>3986</v>
      </c>
      <c r="AF95" s="435">
        <f>ROUND(W95*1%,0)</f>
        <v>118</v>
      </c>
      <c r="AG95" s="14">
        <v>0</v>
      </c>
      <c r="AH95" s="434">
        <f t="shared" si="220"/>
        <v>15898</v>
      </c>
      <c r="AI95" s="870">
        <v>0</v>
      </c>
      <c r="AJ95" s="433">
        <v>0.01</v>
      </c>
      <c r="AK95" s="433">
        <v>0</v>
      </c>
      <c r="AL95" s="433">
        <v>0</v>
      </c>
      <c r="AM95" s="433">
        <v>0</v>
      </c>
      <c r="AN95" s="433">
        <v>0</v>
      </c>
      <c r="AO95" s="535">
        <f t="shared" si="185"/>
        <v>0.01</v>
      </c>
      <c r="AP95" s="854">
        <f>I95+AH95</f>
        <v>5436815</v>
      </c>
      <c r="AQ95" s="434">
        <f>J95+W95</f>
        <v>4033246</v>
      </c>
      <c r="AR95" s="512">
        <f t="shared" si="221"/>
        <v>0</v>
      </c>
      <c r="AS95" s="434">
        <f>L95+AE95</f>
        <v>1363236</v>
      </c>
      <c r="AT95" s="434">
        <f t="shared" si="222"/>
        <v>40333</v>
      </c>
      <c r="AU95" s="512">
        <f t="shared" si="222"/>
        <v>0</v>
      </c>
      <c r="AV95" s="535">
        <f t="shared" si="223"/>
        <v>9.94</v>
      </c>
      <c r="AW95" s="517">
        <f t="shared" si="189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s="135" customFormat="1" ht="12.75" customHeight="1" x14ac:dyDescent="0.2">
      <c r="A96" s="137">
        <v>24</v>
      </c>
      <c r="B96" s="138">
        <v>3414</v>
      </c>
      <c r="C96" s="138">
        <v>600078388</v>
      </c>
      <c r="D96" s="138">
        <v>43257721</v>
      </c>
      <c r="E96" s="139" t="s">
        <v>50</v>
      </c>
      <c r="F96" s="138">
        <v>3143</v>
      </c>
      <c r="G96" s="139" t="s">
        <v>784</v>
      </c>
      <c r="H96" s="140" t="s">
        <v>260</v>
      </c>
      <c r="I96" s="517">
        <v>4103236</v>
      </c>
      <c r="J96" s="305">
        <v>3043944</v>
      </c>
      <c r="K96" s="376">
        <v>0</v>
      </c>
      <c r="L96" s="394">
        <v>1028853</v>
      </c>
      <c r="M96" s="394">
        <v>30439</v>
      </c>
      <c r="N96" s="394">
        <v>0</v>
      </c>
      <c r="O96" s="701">
        <v>5.54</v>
      </c>
      <c r="P96" s="579">
        <f>X96*-1</f>
        <v>0</v>
      </c>
      <c r="Q96" s="434">
        <v>0</v>
      </c>
      <c r="R96" s="434">
        <v>0</v>
      </c>
      <c r="S96" s="434">
        <v>0</v>
      </c>
      <c r="T96" s="434">
        <v>0</v>
      </c>
      <c r="U96" s="434">
        <v>0</v>
      </c>
      <c r="V96" s="434">
        <v>0</v>
      </c>
      <c r="W96" s="434">
        <f t="shared" si="181"/>
        <v>0</v>
      </c>
      <c r="X96" s="434">
        <v>0</v>
      </c>
      <c r="Y96" s="434">
        <v>0</v>
      </c>
      <c r="Z96" s="434">
        <v>0</v>
      </c>
      <c r="AA96" s="434">
        <f>X96+Y96+Z96</f>
        <v>0</v>
      </c>
      <c r="AB96" s="434">
        <f>W96+AA96</f>
        <v>0</v>
      </c>
      <c r="AC96" s="435">
        <f t="shared" si="182"/>
        <v>0</v>
      </c>
      <c r="AD96" s="434">
        <v>0</v>
      </c>
      <c r="AE96" s="434">
        <f t="shared" si="183"/>
        <v>0</v>
      </c>
      <c r="AF96" s="435">
        <f>ROUND(W96*1%,0)</f>
        <v>0</v>
      </c>
      <c r="AG96" s="14">
        <v>0</v>
      </c>
      <c r="AH96" s="434">
        <f t="shared" si="220"/>
        <v>0</v>
      </c>
      <c r="AI96" s="870">
        <v>0</v>
      </c>
      <c r="AJ96" s="433">
        <v>0</v>
      </c>
      <c r="AK96" s="433">
        <v>0</v>
      </c>
      <c r="AL96" s="433">
        <v>0</v>
      </c>
      <c r="AM96" s="433">
        <v>0</v>
      </c>
      <c r="AN96" s="433">
        <v>0</v>
      </c>
      <c r="AO96" s="535">
        <f t="shared" si="185"/>
        <v>0</v>
      </c>
      <c r="AP96" s="854">
        <f>I96+AH96</f>
        <v>4103236</v>
      </c>
      <c r="AQ96" s="434">
        <f>J96+W96</f>
        <v>3043944</v>
      </c>
      <c r="AR96" s="512">
        <f t="shared" si="221"/>
        <v>0</v>
      </c>
      <c r="AS96" s="434">
        <f>L96+AE96</f>
        <v>1028853</v>
      </c>
      <c r="AT96" s="434">
        <f t="shared" si="222"/>
        <v>30439</v>
      </c>
      <c r="AU96" s="512">
        <f t="shared" si="222"/>
        <v>0</v>
      </c>
      <c r="AV96" s="535">
        <f t="shared" si="223"/>
        <v>5.54</v>
      </c>
      <c r="AW96" s="517">
        <f t="shared" si="189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600">
        <v>0</v>
      </c>
    </row>
    <row r="97" spans="1:55" s="135" customFormat="1" ht="12.75" customHeight="1" x14ac:dyDescent="0.2">
      <c r="A97" s="90">
        <v>24</v>
      </c>
      <c r="B97" s="12">
        <v>3414</v>
      </c>
      <c r="C97" s="89">
        <v>600078388</v>
      </c>
      <c r="D97" s="89">
        <v>43257721</v>
      </c>
      <c r="E97" s="136" t="s">
        <v>51</v>
      </c>
      <c r="F97" s="12"/>
      <c r="G97" s="136"/>
      <c r="H97" s="373"/>
      <c r="I97" s="608">
        <v>46991313</v>
      </c>
      <c r="J97" s="348">
        <v>34820321</v>
      </c>
      <c r="K97" s="348">
        <v>40000</v>
      </c>
      <c r="L97" s="348">
        <v>11782788</v>
      </c>
      <c r="M97" s="348">
        <v>348204</v>
      </c>
      <c r="N97" s="348">
        <v>0</v>
      </c>
      <c r="O97" s="699">
        <v>52.85</v>
      </c>
      <c r="P97" s="608">
        <f t="shared" ref="P97:BC97" si="234">SUM(P92:P96)</f>
        <v>0</v>
      </c>
      <c r="Q97" s="348">
        <f t="shared" ref="Q97" si="235">SUM(Q92:Q96)</f>
        <v>0</v>
      </c>
      <c r="R97" s="348">
        <f t="shared" si="234"/>
        <v>11794</v>
      </c>
      <c r="S97" s="348">
        <f t="shared" si="234"/>
        <v>0</v>
      </c>
      <c r="T97" s="348">
        <f t="shared" si="234"/>
        <v>0</v>
      </c>
      <c r="U97" s="348">
        <f t="shared" si="234"/>
        <v>235670</v>
      </c>
      <c r="V97" s="348">
        <f t="shared" si="234"/>
        <v>0</v>
      </c>
      <c r="W97" s="348">
        <f t="shared" si="234"/>
        <v>247464</v>
      </c>
      <c r="X97" s="348">
        <f t="shared" si="234"/>
        <v>0</v>
      </c>
      <c r="Y97" s="348">
        <f t="shared" si="234"/>
        <v>0</v>
      </c>
      <c r="Z97" s="348">
        <f t="shared" si="234"/>
        <v>0</v>
      </c>
      <c r="AA97" s="348">
        <f t="shared" si="234"/>
        <v>0</v>
      </c>
      <c r="AB97" s="348">
        <f t="shared" si="234"/>
        <v>247464</v>
      </c>
      <c r="AC97" s="348">
        <f t="shared" si="234"/>
        <v>83642</v>
      </c>
      <c r="AD97" s="348">
        <f t="shared" ref="AD97:AE97" si="236">SUM(AD92:AD96)</f>
        <v>0</v>
      </c>
      <c r="AE97" s="348">
        <f t="shared" si="236"/>
        <v>83642</v>
      </c>
      <c r="AF97" s="348">
        <f t="shared" si="234"/>
        <v>2475</v>
      </c>
      <c r="AG97" s="348">
        <f t="shared" si="234"/>
        <v>0</v>
      </c>
      <c r="AH97" s="982">
        <f t="shared" si="234"/>
        <v>333581</v>
      </c>
      <c r="AI97" s="952">
        <f t="shared" si="234"/>
        <v>0</v>
      </c>
      <c r="AJ97" s="366">
        <f t="shared" si="234"/>
        <v>0.01</v>
      </c>
      <c r="AK97" s="366">
        <f t="shared" si="234"/>
        <v>0</v>
      </c>
      <c r="AL97" s="366">
        <f t="shared" si="234"/>
        <v>0</v>
      </c>
      <c r="AM97" s="366">
        <f t="shared" si="234"/>
        <v>0.36</v>
      </c>
      <c r="AN97" s="366">
        <f t="shared" si="234"/>
        <v>0</v>
      </c>
      <c r="AO97" s="320">
        <f t="shared" si="234"/>
        <v>0.37</v>
      </c>
      <c r="AP97" s="403">
        <f t="shared" si="234"/>
        <v>47324894</v>
      </c>
      <c r="AQ97" s="348">
        <f t="shared" si="234"/>
        <v>35067785</v>
      </c>
      <c r="AR97" s="348">
        <f t="shared" si="234"/>
        <v>40000</v>
      </c>
      <c r="AS97" s="348">
        <f t="shared" si="234"/>
        <v>11866430</v>
      </c>
      <c r="AT97" s="348">
        <f t="shared" si="234"/>
        <v>350679</v>
      </c>
      <c r="AU97" s="348">
        <f t="shared" si="234"/>
        <v>0</v>
      </c>
      <c r="AV97" s="320">
        <f t="shared" si="234"/>
        <v>53.22</v>
      </c>
      <c r="AW97" s="813">
        <f t="shared" si="234"/>
        <v>0</v>
      </c>
      <c r="AX97" s="812">
        <f t="shared" si="234"/>
        <v>0</v>
      </c>
      <c r="AY97" s="812">
        <f t="shared" si="234"/>
        <v>0</v>
      </c>
      <c r="AZ97" s="812">
        <f t="shared" si="234"/>
        <v>0</v>
      </c>
      <c r="BA97" s="812">
        <f t="shared" si="234"/>
        <v>0</v>
      </c>
      <c r="BB97" s="812">
        <f t="shared" si="234"/>
        <v>0</v>
      </c>
      <c r="BC97" s="814">
        <f t="shared" si="234"/>
        <v>0</v>
      </c>
    </row>
    <row r="98" spans="1:55" s="135" customFormat="1" ht="12.75" customHeight="1" x14ac:dyDescent="0.2">
      <c r="A98" s="137">
        <v>25</v>
      </c>
      <c r="B98" s="138">
        <v>3411</v>
      </c>
      <c r="C98" s="138">
        <v>600078400</v>
      </c>
      <c r="D98" s="138">
        <v>72742950</v>
      </c>
      <c r="E98" s="139" t="s">
        <v>52</v>
      </c>
      <c r="F98" s="138">
        <v>3113</v>
      </c>
      <c r="G98" s="139" t="s">
        <v>278</v>
      </c>
      <c r="H98" s="140" t="s">
        <v>260</v>
      </c>
      <c r="I98" s="536">
        <v>36434795</v>
      </c>
      <c r="J98" s="376">
        <v>27028780</v>
      </c>
      <c r="K98" s="376">
        <v>0</v>
      </c>
      <c r="L98" s="394">
        <v>9135727</v>
      </c>
      <c r="M98" s="394">
        <v>270288</v>
      </c>
      <c r="N98" s="394">
        <v>0</v>
      </c>
      <c r="O98" s="700">
        <v>35.67</v>
      </c>
      <c r="P98" s="579">
        <f>X98*-1</f>
        <v>0</v>
      </c>
      <c r="Q98" s="434">
        <v>0</v>
      </c>
      <c r="R98" s="434">
        <v>0</v>
      </c>
      <c r="S98" s="434">
        <v>0</v>
      </c>
      <c r="T98" s="434">
        <v>0</v>
      </c>
      <c r="U98" s="434">
        <v>0</v>
      </c>
      <c r="V98" s="434">
        <v>-164430</v>
      </c>
      <c r="W98" s="434">
        <f t="shared" si="181"/>
        <v>-164430</v>
      </c>
      <c r="X98" s="434">
        <v>0</v>
      </c>
      <c r="Y98" s="434">
        <v>0</v>
      </c>
      <c r="Z98" s="434">
        <v>0</v>
      </c>
      <c r="AA98" s="434">
        <f>X98+Y98+Z98</f>
        <v>0</v>
      </c>
      <c r="AB98" s="434">
        <f>W98+AA98</f>
        <v>-164430</v>
      </c>
      <c r="AC98" s="435">
        <f t="shared" si="182"/>
        <v>-55577</v>
      </c>
      <c r="AD98" s="434">
        <v>0</v>
      </c>
      <c r="AE98" s="434">
        <f t="shared" si="183"/>
        <v>-55577</v>
      </c>
      <c r="AF98" s="435">
        <f>ROUND(W98*1%,0)</f>
        <v>-1644</v>
      </c>
      <c r="AG98" s="14">
        <v>0</v>
      </c>
      <c r="AH98" s="434">
        <f t="shared" ref="AH98:AH102" si="237">AB98+AE98+AF98+AG98</f>
        <v>-221651</v>
      </c>
      <c r="AI98" s="870">
        <v>0</v>
      </c>
      <c r="AJ98" s="433">
        <v>0</v>
      </c>
      <c r="AK98" s="433">
        <v>0</v>
      </c>
      <c r="AL98" s="433">
        <v>0</v>
      </c>
      <c r="AM98" s="433">
        <v>0</v>
      </c>
      <c r="AN98" s="433">
        <v>-0.33</v>
      </c>
      <c r="AO98" s="535">
        <f t="shared" si="185"/>
        <v>-0.33</v>
      </c>
      <c r="AP98" s="854">
        <f>I98+AH98</f>
        <v>36213144</v>
      </c>
      <c r="AQ98" s="434">
        <f>J98+W98</f>
        <v>26864350</v>
      </c>
      <c r="AR98" s="512">
        <f t="shared" ref="AR98:AR102" si="238">K98+AA98</f>
        <v>0</v>
      </c>
      <c r="AS98" s="434">
        <f>L98+AE98</f>
        <v>9080150</v>
      </c>
      <c r="AT98" s="434">
        <f t="shared" ref="AT98:AU102" si="239">M98+AF98</f>
        <v>268644</v>
      </c>
      <c r="AU98" s="512">
        <f t="shared" si="239"/>
        <v>0</v>
      </c>
      <c r="AV98" s="535">
        <f t="shared" ref="AV98:AV102" si="240">O98+AO98</f>
        <v>35.340000000000003</v>
      </c>
      <c r="AW98" s="517">
        <f t="shared" si="189"/>
        <v>0</v>
      </c>
      <c r="AX98" s="432">
        <v>0</v>
      </c>
      <c r="AY98" s="432">
        <v>0</v>
      </c>
      <c r="AZ98" s="432">
        <v>0</v>
      </c>
      <c r="BA98" s="432">
        <v>0</v>
      </c>
      <c r="BB98" s="432">
        <v>0</v>
      </c>
      <c r="BC98" s="600">
        <v>0</v>
      </c>
    </row>
    <row r="99" spans="1:55" s="135" customFormat="1" ht="12.75" customHeight="1" x14ac:dyDescent="0.2">
      <c r="A99" s="137">
        <v>25</v>
      </c>
      <c r="B99" s="138">
        <v>3411</v>
      </c>
      <c r="C99" s="138">
        <v>600078400</v>
      </c>
      <c r="D99" s="138">
        <v>72742950</v>
      </c>
      <c r="E99" s="139" t="s">
        <v>52</v>
      </c>
      <c r="F99" s="138">
        <v>3113</v>
      </c>
      <c r="G99" s="139" t="s">
        <v>789</v>
      </c>
      <c r="H99" s="140" t="s">
        <v>260</v>
      </c>
      <c r="I99" s="536">
        <v>765918</v>
      </c>
      <c r="J99" s="376">
        <v>568188</v>
      </c>
      <c r="K99" s="376">
        <v>0</v>
      </c>
      <c r="L99" s="394">
        <v>192048</v>
      </c>
      <c r="M99" s="394">
        <v>5682</v>
      </c>
      <c r="N99" s="394">
        <v>0</v>
      </c>
      <c r="O99" s="700">
        <v>1</v>
      </c>
      <c r="P99" s="579">
        <f>X99*-1</f>
        <v>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181"/>
        <v>0</v>
      </c>
      <c r="X99" s="434">
        <v>0</v>
      </c>
      <c r="Y99" s="434">
        <v>0</v>
      </c>
      <c r="Z99" s="434">
        <v>0</v>
      </c>
      <c r="AA99" s="434">
        <f>X99+Y99+Z99</f>
        <v>0</v>
      </c>
      <c r="AB99" s="434">
        <f>W99+AA99</f>
        <v>0</v>
      </c>
      <c r="AC99" s="435">
        <f t="shared" si="182"/>
        <v>0</v>
      </c>
      <c r="AD99" s="434">
        <v>0</v>
      </c>
      <c r="AE99" s="434">
        <f t="shared" si="183"/>
        <v>0</v>
      </c>
      <c r="AF99" s="435">
        <f>ROUND(W99*1%,0)</f>
        <v>0</v>
      </c>
      <c r="AG99" s="14">
        <v>0</v>
      </c>
      <c r="AH99" s="434">
        <f t="shared" si="237"/>
        <v>0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185"/>
        <v>0</v>
      </c>
      <c r="AP99" s="854">
        <f>I99+AH99</f>
        <v>765918</v>
      </c>
      <c r="AQ99" s="434">
        <f>J99+W99</f>
        <v>568188</v>
      </c>
      <c r="AR99" s="512">
        <f t="shared" si="238"/>
        <v>0</v>
      </c>
      <c r="AS99" s="434">
        <f>L99+AE99</f>
        <v>192048</v>
      </c>
      <c r="AT99" s="434">
        <f t="shared" si="239"/>
        <v>5682</v>
      </c>
      <c r="AU99" s="512">
        <f t="shared" si="239"/>
        <v>0</v>
      </c>
      <c r="AV99" s="535">
        <f t="shared" si="240"/>
        <v>1</v>
      </c>
      <c r="AW99" s="517">
        <f t="shared" si="189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s="135" customFormat="1" ht="12.75" customHeight="1" x14ac:dyDescent="0.2">
      <c r="A100" s="137">
        <v>25</v>
      </c>
      <c r="B100" s="138">
        <v>3411</v>
      </c>
      <c r="C100" s="138">
        <v>600078400</v>
      </c>
      <c r="D100" s="138">
        <v>72742950</v>
      </c>
      <c r="E100" s="139" t="s">
        <v>52</v>
      </c>
      <c r="F100" s="138">
        <v>3113</v>
      </c>
      <c r="G100" s="139" t="s">
        <v>828</v>
      </c>
      <c r="H100" s="140" t="s">
        <v>260</v>
      </c>
      <c r="I100" s="536">
        <v>0</v>
      </c>
      <c r="J100" s="376">
        <v>0</v>
      </c>
      <c r="K100" s="376">
        <v>0</v>
      </c>
      <c r="L100" s="394">
        <v>0</v>
      </c>
      <c r="M100" s="394">
        <v>0</v>
      </c>
      <c r="N100" s="394">
        <v>0</v>
      </c>
      <c r="O100" s="700">
        <v>0</v>
      </c>
      <c r="P100" s="579">
        <f>X100*-1</f>
        <v>0</v>
      </c>
      <c r="Q100" s="434">
        <v>0</v>
      </c>
      <c r="R100" s="434">
        <v>0</v>
      </c>
      <c r="S100" s="434">
        <v>0</v>
      </c>
      <c r="T100" s="434">
        <v>0</v>
      </c>
      <c r="U100" s="434">
        <v>235670</v>
      </c>
      <c r="V100" s="434">
        <v>0</v>
      </c>
      <c r="W100" s="434">
        <f t="shared" ref="W100" si="241">SUM(P100:V100)</f>
        <v>235670</v>
      </c>
      <c r="X100" s="434">
        <v>0</v>
      </c>
      <c r="Y100" s="434">
        <v>0</v>
      </c>
      <c r="Z100" s="434">
        <v>0</v>
      </c>
      <c r="AA100" s="434">
        <f>X100+Y100+Z100</f>
        <v>0</v>
      </c>
      <c r="AB100" s="434">
        <f>W100+AA100</f>
        <v>235670</v>
      </c>
      <c r="AC100" s="435">
        <f t="shared" ref="AC100" si="242">ROUND((W100+X100+Y100)*33.8%,0)</f>
        <v>79656</v>
      </c>
      <c r="AD100" s="434">
        <v>0</v>
      </c>
      <c r="AE100" s="434">
        <f t="shared" ref="AE100" si="243">AC100+AD100</f>
        <v>79656</v>
      </c>
      <c r="AF100" s="435">
        <f>ROUND(W100*1%,0)</f>
        <v>2357</v>
      </c>
      <c r="AG100" s="14">
        <v>0</v>
      </c>
      <c r="AH100" s="434">
        <f t="shared" ref="AH100" si="244">AB100+AE100+AF100+AG100</f>
        <v>317683</v>
      </c>
      <c r="AI100" s="870">
        <v>0</v>
      </c>
      <c r="AJ100" s="433">
        <v>0</v>
      </c>
      <c r="AK100" s="433">
        <v>0</v>
      </c>
      <c r="AL100" s="433">
        <v>0</v>
      </c>
      <c r="AM100" s="433">
        <v>0.56000000000000005</v>
      </c>
      <c r="AN100" s="433">
        <v>0</v>
      </c>
      <c r="AO100" s="535">
        <f t="shared" ref="AO100" si="245">SUM(AI100:AN100)</f>
        <v>0.56000000000000005</v>
      </c>
      <c r="AP100" s="854">
        <f>I100+AH100</f>
        <v>317683</v>
      </c>
      <c r="AQ100" s="434">
        <f>J100+W100</f>
        <v>235670</v>
      </c>
      <c r="AR100" s="512">
        <f t="shared" ref="AR100" si="246">K100+AA100</f>
        <v>0</v>
      </c>
      <c r="AS100" s="434">
        <f>L100+AE100</f>
        <v>79656</v>
      </c>
      <c r="AT100" s="434">
        <f t="shared" ref="AT100" si="247">M100+AF100</f>
        <v>2357</v>
      </c>
      <c r="AU100" s="512">
        <f t="shared" ref="AU100" si="248">N100+AG100</f>
        <v>0</v>
      </c>
      <c r="AV100" s="535">
        <f t="shared" ref="AV100" si="249">O100+AO100</f>
        <v>0.56000000000000005</v>
      </c>
      <c r="AW100" s="517">
        <f t="shared" ref="AW100" si="250">SUM(AX100:BB100)</f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s="135" customFormat="1" x14ac:dyDescent="0.2">
      <c r="A101" s="137">
        <v>25</v>
      </c>
      <c r="B101" s="138">
        <v>3411</v>
      </c>
      <c r="C101" s="138">
        <v>600078400</v>
      </c>
      <c r="D101" s="138">
        <v>72742950</v>
      </c>
      <c r="E101" s="139" t="s">
        <v>52</v>
      </c>
      <c r="F101" s="138">
        <v>3113</v>
      </c>
      <c r="G101" s="139" t="s">
        <v>276</v>
      </c>
      <c r="H101" s="140" t="s">
        <v>261</v>
      </c>
      <c r="I101" s="517">
        <v>6977466</v>
      </c>
      <c r="J101" s="305">
        <v>5176161</v>
      </c>
      <c r="K101" s="376">
        <v>0</v>
      </c>
      <c r="L101" s="394">
        <v>1749543</v>
      </c>
      <c r="M101" s="394">
        <v>51762</v>
      </c>
      <c r="N101" s="394">
        <v>0</v>
      </c>
      <c r="O101" s="701">
        <v>12.49</v>
      </c>
      <c r="P101" s="579">
        <f>X101*-1</f>
        <v>0</v>
      </c>
      <c r="Q101" s="434">
        <v>0</v>
      </c>
      <c r="R101" s="434">
        <v>0</v>
      </c>
      <c r="S101" s="434">
        <v>0</v>
      </c>
      <c r="T101" s="434">
        <v>0</v>
      </c>
      <c r="U101" s="434">
        <v>0</v>
      </c>
      <c r="V101" s="434">
        <v>0</v>
      </c>
      <c r="W101" s="434">
        <f t="shared" si="181"/>
        <v>0</v>
      </c>
      <c r="X101" s="434">
        <v>0</v>
      </c>
      <c r="Y101" s="434">
        <v>0</v>
      </c>
      <c r="Z101" s="434">
        <v>0</v>
      </c>
      <c r="AA101" s="434">
        <f>X101+Y101+Z101</f>
        <v>0</v>
      </c>
      <c r="AB101" s="434">
        <f>W101+AA101</f>
        <v>0</v>
      </c>
      <c r="AC101" s="435">
        <f t="shared" si="182"/>
        <v>0</v>
      </c>
      <c r="AD101" s="434">
        <v>0</v>
      </c>
      <c r="AE101" s="434">
        <f t="shared" si="183"/>
        <v>0</v>
      </c>
      <c r="AF101" s="435">
        <f>ROUND(W101*1%,0)</f>
        <v>0</v>
      </c>
      <c r="AG101" s="14">
        <v>0</v>
      </c>
      <c r="AH101" s="434">
        <f t="shared" si="237"/>
        <v>0</v>
      </c>
      <c r="AI101" s="870">
        <v>0</v>
      </c>
      <c r="AJ101" s="433">
        <v>0</v>
      </c>
      <c r="AK101" s="433">
        <v>0</v>
      </c>
      <c r="AL101" s="433">
        <v>0</v>
      </c>
      <c r="AM101" s="433">
        <v>0</v>
      </c>
      <c r="AN101" s="433">
        <v>0</v>
      </c>
      <c r="AO101" s="535">
        <f t="shared" si="185"/>
        <v>0</v>
      </c>
      <c r="AP101" s="854">
        <f>I101+AH101</f>
        <v>6977466</v>
      </c>
      <c r="AQ101" s="434">
        <f>J101+W101</f>
        <v>5176161</v>
      </c>
      <c r="AR101" s="512">
        <f t="shared" si="238"/>
        <v>0</v>
      </c>
      <c r="AS101" s="434">
        <f>L101+AE101</f>
        <v>1749543</v>
      </c>
      <c r="AT101" s="434">
        <f t="shared" si="239"/>
        <v>51762</v>
      </c>
      <c r="AU101" s="512">
        <f t="shared" si="239"/>
        <v>0</v>
      </c>
      <c r="AV101" s="535">
        <f t="shared" si="240"/>
        <v>12.49</v>
      </c>
      <c r="AW101" s="517">
        <f t="shared" si="189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600">
        <v>0</v>
      </c>
    </row>
    <row r="102" spans="1:55" s="135" customFormat="1" ht="12.75" customHeight="1" x14ac:dyDescent="0.2">
      <c r="A102" s="137">
        <v>25</v>
      </c>
      <c r="B102" s="138">
        <v>3411</v>
      </c>
      <c r="C102" s="138">
        <v>600078400</v>
      </c>
      <c r="D102" s="138">
        <v>72742950</v>
      </c>
      <c r="E102" s="139" t="s">
        <v>52</v>
      </c>
      <c r="F102" s="138">
        <v>3143</v>
      </c>
      <c r="G102" s="139" t="s">
        <v>784</v>
      </c>
      <c r="H102" s="140" t="s">
        <v>260</v>
      </c>
      <c r="I102" s="517">
        <v>4245007</v>
      </c>
      <c r="J102" s="305">
        <v>3149115</v>
      </c>
      <c r="K102" s="376">
        <v>0</v>
      </c>
      <c r="L102" s="394">
        <v>1064401</v>
      </c>
      <c r="M102" s="394">
        <v>31491</v>
      </c>
      <c r="N102" s="394">
        <v>0</v>
      </c>
      <c r="O102" s="701">
        <v>6</v>
      </c>
      <c r="P102" s="579">
        <f>X102*-1</f>
        <v>0</v>
      </c>
      <c r="Q102" s="434">
        <v>0</v>
      </c>
      <c r="R102" s="434">
        <v>0</v>
      </c>
      <c r="S102" s="434">
        <v>0</v>
      </c>
      <c r="T102" s="434">
        <v>0</v>
      </c>
      <c r="U102" s="434">
        <v>0</v>
      </c>
      <c r="V102" s="434">
        <v>0</v>
      </c>
      <c r="W102" s="434">
        <f t="shared" si="181"/>
        <v>0</v>
      </c>
      <c r="X102" s="434">
        <v>0</v>
      </c>
      <c r="Y102" s="434">
        <v>0</v>
      </c>
      <c r="Z102" s="434">
        <v>0</v>
      </c>
      <c r="AA102" s="434">
        <f>X102+Y102+Z102</f>
        <v>0</v>
      </c>
      <c r="AB102" s="434">
        <f>W102+AA102</f>
        <v>0</v>
      </c>
      <c r="AC102" s="435">
        <f t="shared" si="182"/>
        <v>0</v>
      </c>
      <c r="AD102" s="434">
        <v>0</v>
      </c>
      <c r="AE102" s="434">
        <f t="shared" si="183"/>
        <v>0</v>
      </c>
      <c r="AF102" s="435">
        <f>ROUND(W102*1%,0)</f>
        <v>0</v>
      </c>
      <c r="AG102" s="14">
        <v>0</v>
      </c>
      <c r="AH102" s="434">
        <f t="shared" si="237"/>
        <v>0</v>
      </c>
      <c r="AI102" s="870">
        <v>0</v>
      </c>
      <c r="AJ102" s="433">
        <v>0</v>
      </c>
      <c r="AK102" s="433">
        <v>0</v>
      </c>
      <c r="AL102" s="433">
        <v>0</v>
      </c>
      <c r="AM102" s="433">
        <v>0</v>
      </c>
      <c r="AN102" s="433">
        <v>0</v>
      </c>
      <c r="AO102" s="535">
        <f t="shared" si="185"/>
        <v>0</v>
      </c>
      <c r="AP102" s="854">
        <f>I102+AH102</f>
        <v>4245007</v>
      </c>
      <c r="AQ102" s="434">
        <f>J102+W102</f>
        <v>3149115</v>
      </c>
      <c r="AR102" s="512">
        <f t="shared" si="238"/>
        <v>0</v>
      </c>
      <c r="AS102" s="434">
        <f>L102+AE102</f>
        <v>1064401</v>
      </c>
      <c r="AT102" s="434">
        <f t="shared" si="239"/>
        <v>31491</v>
      </c>
      <c r="AU102" s="512">
        <f t="shared" si="239"/>
        <v>0</v>
      </c>
      <c r="AV102" s="535">
        <f t="shared" si="240"/>
        <v>6</v>
      </c>
      <c r="AW102" s="517">
        <f t="shared" si="189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600">
        <v>0</v>
      </c>
    </row>
    <row r="103" spans="1:55" s="135" customFormat="1" ht="12.75" customHeight="1" x14ac:dyDescent="0.2">
      <c r="A103" s="90">
        <v>25</v>
      </c>
      <c r="B103" s="12">
        <v>3411</v>
      </c>
      <c r="C103" s="89">
        <v>600078400</v>
      </c>
      <c r="D103" s="89">
        <v>72742950</v>
      </c>
      <c r="E103" s="136" t="s">
        <v>53</v>
      </c>
      <c r="F103" s="12"/>
      <c r="G103" s="136"/>
      <c r="H103" s="373"/>
      <c r="I103" s="608">
        <v>48423186</v>
      </c>
      <c r="J103" s="348">
        <v>35922244</v>
      </c>
      <c r="K103" s="348">
        <v>0</v>
      </c>
      <c r="L103" s="348">
        <v>12141719</v>
      </c>
      <c r="M103" s="348">
        <v>359223</v>
      </c>
      <c r="N103" s="348">
        <v>0</v>
      </c>
      <c r="O103" s="699">
        <v>55.160000000000004</v>
      </c>
      <c r="P103" s="608">
        <f t="shared" ref="P103:BC103" si="251">SUM(P98:P102)</f>
        <v>0</v>
      </c>
      <c r="Q103" s="348">
        <f t="shared" ref="Q103" si="252">SUM(Q98:Q102)</f>
        <v>0</v>
      </c>
      <c r="R103" s="348">
        <f t="shared" si="251"/>
        <v>0</v>
      </c>
      <c r="S103" s="348">
        <f t="shared" si="251"/>
        <v>0</v>
      </c>
      <c r="T103" s="348">
        <f t="shared" si="251"/>
        <v>0</v>
      </c>
      <c r="U103" s="348">
        <f t="shared" si="251"/>
        <v>235670</v>
      </c>
      <c r="V103" s="348">
        <f t="shared" si="251"/>
        <v>-164430</v>
      </c>
      <c r="W103" s="348">
        <f t="shared" si="251"/>
        <v>71240</v>
      </c>
      <c r="X103" s="348">
        <f t="shared" si="251"/>
        <v>0</v>
      </c>
      <c r="Y103" s="348">
        <f t="shared" si="251"/>
        <v>0</v>
      </c>
      <c r="Z103" s="348">
        <f t="shared" si="251"/>
        <v>0</v>
      </c>
      <c r="AA103" s="348">
        <f t="shared" si="251"/>
        <v>0</v>
      </c>
      <c r="AB103" s="348">
        <f t="shared" si="251"/>
        <v>71240</v>
      </c>
      <c r="AC103" s="348">
        <f t="shared" si="251"/>
        <v>24079</v>
      </c>
      <c r="AD103" s="348">
        <f t="shared" ref="AD103:AE103" si="253">SUM(AD98:AD102)</f>
        <v>0</v>
      </c>
      <c r="AE103" s="348">
        <f t="shared" si="253"/>
        <v>24079</v>
      </c>
      <c r="AF103" s="348">
        <f t="shared" si="251"/>
        <v>713</v>
      </c>
      <c r="AG103" s="348">
        <f t="shared" si="251"/>
        <v>0</v>
      </c>
      <c r="AH103" s="982">
        <f t="shared" si="251"/>
        <v>96032</v>
      </c>
      <c r="AI103" s="952">
        <f t="shared" si="251"/>
        <v>0</v>
      </c>
      <c r="AJ103" s="366">
        <f t="shared" si="251"/>
        <v>0</v>
      </c>
      <c r="AK103" s="366">
        <f t="shared" si="251"/>
        <v>0</v>
      </c>
      <c r="AL103" s="366">
        <f t="shared" si="251"/>
        <v>0</v>
      </c>
      <c r="AM103" s="366">
        <f t="shared" si="251"/>
        <v>0.56000000000000005</v>
      </c>
      <c r="AN103" s="366">
        <f t="shared" si="251"/>
        <v>-0.33</v>
      </c>
      <c r="AO103" s="320">
        <f t="shared" si="251"/>
        <v>0.23000000000000004</v>
      </c>
      <c r="AP103" s="403">
        <f t="shared" si="251"/>
        <v>48519218</v>
      </c>
      <c r="AQ103" s="348">
        <f t="shared" si="251"/>
        <v>35993484</v>
      </c>
      <c r="AR103" s="348">
        <f t="shared" si="251"/>
        <v>0</v>
      </c>
      <c r="AS103" s="348">
        <f t="shared" si="251"/>
        <v>12165798</v>
      </c>
      <c r="AT103" s="348">
        <f t="shared" si="251"/>
        <v>359936</v>
      </c>
      <c r="AU103" s="348">
        <f t="shared" si="251"/>
        <v>0</v>
      </c>
      <c r="AV103" s="320">
        <f t="shared" si="251"/>
        <v>55.390000000000008</v>
      </c>
      <c r="AW103" s="813">
        <f t="shared" si="251"/>
        <v>0</v>
      </c>
      <c r="AX103" s="812">
        <f t="shared" si="251"/>
        <v>0</v>
      </c>
      <c r="AY103" s="812">
        <f t="shared" si="251"/>
        <v>0</v>
      </c>
      <c r="AZ103" s="812">
        <f t="shared" si="251"/>
        <v>0</v>
      </c>
      <c r="BA103" s="812">
        <f t="shared" si="251"/>
        <v>0</v>
      </c>
      <c r="BB103" s="812">
        <f t="shared" si="251"/>
        <v>0</v>
      </c>
      <c r="BC103" s="814">
        <f t="shared" si="251"/>
        <v>0</v>
      </c>
    </row>
    <row r="104" spans="1:55" s="135" customFormat="1" ht="12.75" customHeight="1" x14ac:dyDescent="0.2">
      <c r="A104" s="137">
        <v>26</v>
      </c>
      <c r="B104" s="138">
        <v>3408</v>
      </c>
      <c r="C104" s="138">
        <v>600078566</v>
      </c>
      <c r="D104" s="138">
        <v>72743115</v>
      </c>
      <c r="E104" s="139" t="s">
        <v>54</v>
      </c>
      <c r="F104" s="138">
        <v>3113</v>
      </c>
      <c r="G104" s="139" t="s">
        <v>278</v>
      </c>
      <c r="H104" s="140" t="s">
        <v>260</v>
      </c>
      <c r="I104" s="536">
        <v>19376680</v>
      </c>
      <c r="J104" s="376">
        <v>14283812</v>
      </c>
      <c r="K104" s="376">
        <v>0</v>
      </c>
      <c r="L104" s="394">
        <v>4827929</v>
      </c>
      <c r="M104" s="394">
        <v>142839</v>
      </c>
      <c r="N104" s="394">
        <v>122100</v>
      </c>
      <c r="O104" s="700">
        <v>19.110000000000003</v>
      </c>
      <c r="P104" s="579">
        <f>X104*-1</f>
        <v>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181"/>
        <v>0</v>
      </c>
      <c r="X104" s="434">
        <v>0</v>
      </c>
      <c r="Y104" s="434">
        <v>0</v>
      </c>
      <c r="Z104" s="434">
        <v>0</v>
      </c>
      <c r="AA104" s="434">
        <f>X104+Y104+Z104</f>
        <v>0</v>
      </c>
      <c r="AB104" s="434">
        <f>W104+AA104</f>
        <v>0</v>
      </c>
      <c r="AC104" s="435">
        <f t="shared" si="182"/>
        <v>0</v>
      </c>
      <c r="AD104" s="434">
        <v>0</v>
      </c>
      <c r="AE104" s="434">
        <f t="shared" si="183"/>
        <v>0</v>
      </c>
      <c r="AF104" s="435">
        <f>ROUND(W104*1%,0)</f>
        <v>0</v>
      </c>
      <c r="AG104" s="435">
        <f>ROUND(X104*1%,0)</f>
        <v>0</v>
      </c>
      <c r="AH104" s="434">
        <f t="shared" ref="AH104:AH108" si="254">AB104+AE104+AF104+AG104</f>
        <v>0</v>
      </c>
      <c r="AI104" s="870">
        <v>0</v>
      </c>
      <c r="AJ104" s="433">
        <v>0</v>
      </c>
      <c r="AK104" s="433">
        <v>0</v>
      </c>
      <c r="AL104" s="433">
        <v>0</v>
      </c>
      <c r="AM104" s="433">
        <v>0</v>
      </c>
      <c r="AN104" s="433">
        <v>0</v>
      </c>
      <c r="AO104" s="535">
        <f t="shared" si="185"/>
        <v>0</v>
      </c>
      <c r="AP104" s="854">
        <f>I104+AH104</f>
        <v>19376680</v>
      </c>
      <c r="AQ104" s="434">
        <f>J104+W104</f>
        <v>14283812</v>
      </c>
      <c r="AR104" s="512">
        <f t="shared" ref="AR104:AR108" si="255">K104+AA104</f>
        <v>0</v>
      </c>
      <c r="AS104" s="434">
        <f>L104+AE104</f>
        <v>4827929</v>
      </c>
      <c r="AT104" s="434">
        <f t="shared" ref="AT104:AU108" si="256">M104+AF104</f>
        <v>142839</v>
      </c>
      <c r="AU104" s="512">
        <f t="shared" si="256"/>
        <v>122100</v>
      </c>
      <c r="AV104" s="535">
        <f t="shared" ref="AV104:AV108" si="257">O104+AO104</f>
        <v>19.110000000000003</v>
      </c>
      <c r="AW104" s="517">
        <f t="shared" si="189"/>
        <v>245855</v>
      </c>
      <c r="AX104" s="432">
        <v>91806</v>
      </c>
      <c r="AY104" s="432">
        <v>0</v>
      </c>
      <c r="AZ104" s="432">
        <v>31030</v>
      </c>
      <c r="BA104" s="432">
        <v>919</v>
      </c>
      <c r="BB104" s="432">
        <v>122100</v>
      </c>
      <c r="BC104" s="600">
        <v>0.17</v>
      </c>
    </row>
    <row r="105" spans="1:55" s="135" customFormat="1" ht="12.75" customHeight="1" x14ac:dyDescent="0.2">
      <c r="A105" s="137">
        <v>26</v>
      </c>
      <c r="B105" s="138">
        <v>3408</v>
      </c>
      <c r="C105" s="138">
        <v>600078566</v>
      </c>
      <c r="D105" s="138">
        <v>72743115</v>
      </c>
      <c r="E105" s="139" t="s">
        <v>54</v>
      </c>
      <c r="F105" s="138">
        <v>3113</v>
      </c>
      <c r="G105" s="139" t="s">
        <v>789</v>
      </c>
      <c r="H105" s="140" t="s">
        <v>260</v>
      </c>
      <c r="I105" s="536">
        <v>327394</v>
      </c>
      <c r="J105" s="376">
        <v>242874</v>
      </c>
      <c r="K105" s="376">
        <v>0</v>
      </c>
      <c r="L105" s="394">
        <v>82091</v>
      </c>
      <c r="M105" s="394">
        <v>2429</v>
      </c>
      <c r="N105" s="394">
        <v>0</v>
      </c>
      <c r="O105" s="700">
        <v>0.5</v>
      </c>
      <c r="P105" s="579">
        <f>X105*-1</f>
        <v>0</v>
      </c>
      <c r="Q105" s="434">
        <v>0</v>
      </c>
      <c r="R105" s="434">
        <v>0</v>
      </c>
      <c r="S105" s="434">
        <v>0</v>
      </c>
      <c r="T105" s="434">
        <v>0</v>
      </c>
      <c r="U105" s="434">
        <v>0</v>
      </c>
      <c r="V105" s="434">
        <v>0</v>
      </c>
      <c r="W105" s="434">
        <f t="shared" si="181"/>
        <v>0</v>
      </c>
      <c r="X105" s="434">
        <v>0</v>
      </c>
      <c r="Y105" s="434">
        <v>0</v>
      </c>
      <c r="Z105" s="434">
        <v>0</v>
      </c>
      <c r="AA105" s="434">
        <f>X105+Y105+Z105</f>
        <v>0</v>
      </c>
      <c r="AB105" s="434">
        <f>W105+AA105</f>
        <v>0</v>
      </c>
      <c r="AC105" s="435">
        <f t="shared" si="182"/>
        <v>0</v>
      </c>
      <c r="AD105" s="434">
        <v>0</v>
      </c>
      <c r="AE105" s="434">
        <f t="shared" si="183"/>
        <v>0</v>
      </c>
      <c r="AF105" s="435">
        <f>ROUND(W105*1%,0)</f>
        <v>0</v>
      </c>
      <c r="AG105" s="14">
        <v>0</v>
      </c>
      <c r="AH105" s="434">
        <f t="shared" si="254"/>
        <v>0</v>
      </c>
      <c r="AI105" s="870">
        <v>0</v>
      </c>
      <c r="AJ105" s="433">
        <v>0</v>
      </c>
      <c r="AK105" s="433">
        <v>0</v>
      </c>
      <c r="AL105" s="433">
        <v>0</v>
      </c>
      <c r="AM105" s="433">
        <v>0</v>
      </c>
      <c r="AN105" s="433">
        <v>0</v>
      </c>
      <c r="AO105" s="535">
        <f t="shared" si="185"/>
        <v>0</v>
      </c>
      <c r="AP105" s="854">
        <f>I105+AH105</f>
        <v>327394</v>
      </c>
      <c r="AQ105" s="434">
        <f>J105+W105</f>
        <v>242874</v>
      </c>
      <c r="AR105" s="512">
        <f t="shared" si="255"/>
        <v>0</v>
      </c>
      <c r="AS105" s="434">
        <f>L105+AE105</f>
        <v>82091</v>
      </c>
      <c r="AT105" s="434">
        <f t="shared" si="256"/>
        <v>2429</v>
      </c>
      <c r="AU105" s="512">
        <f t="shared" si="256"/>
        <v>0</v>
      </c>
      <c r="AV105" s="535">
        <f t="shared" si="257"/>
        <v>0.5</v>
      </c>
      <c r="AW105" s="517">
        <f t="shared" si="189"/>
        <v>0</v>
      </c>
      <c r="AX105" s="432">
        <v>0</v>
      </c>
      <c r="AY105" s="432">
        <v>0</v>
      </c>
      <c r="AZ105" s="432">
        <v>0</v>
      </c>
      <c r="BA105" s="432">
        <v>0</v>
      </c>
      <c r="BB105" s="432">
        <v>0</v>
      </c>
      <c r="BC105" s="600">
        <v>0</v>
      </c>
    </row>
    <row r="106" spans="1:55" s="135" customFormat="1" ht="12.75" customHeight="1" x14ac:dyDescent="0.2">
      <c r="A106" s="137">
        <v>26</v>
      </c>
      <c r="B106" s="138">
        <v>3408</v>
      </c>
      <c r="C106" s="138">
        <v>600078566</v>
      </c>
      <c r="D106" s="138">
        <v>72743115</v>
      </c>
      <c r="E106" s="139" t="s">
        <v>54</v>
      </c>
      <c r="F106" s="138">
        <v>3113</v>
      </c>
      <c r="G106" s="139" t="s">
        <v>828</v>
      </c>
      <c r="H106" s="140" t="s">
        <v>260</v>
      </c>
      <c r="I106" s="536">
        <v>0</v>
      </c>
      <c r="J106" s="376">
        <v>0</v>
      </c>
      <c r="K106" s="376">
        <v>0</v>
      </c>
      <c r="L106" s="394">
        <v>0</v>
      </c>
      <c r="M106" s="394">
        <v>0</v>
      </c>
      <c r="N106" s="394">
        <v>0</v>
      </c>
      <c r="O106" s="700">
        <v>0</v>
      </c>
      <c r="P106" s="579">
        <f>X106*-1</f>
        <v>0</v>
      </c>
      <c r="Q106" s="434">
        <v>0</v>
      </c>
      <c r="R106" s="434">
        <v>0</v>
      </c>
      <c r="S106" s="434">
        <v>0</v>
      </c>
      <c r="T106" s="434">
        <v>0</v>
      </c>
      <c r="U106" s="434">
        <v>78557</v>
      </c>
      <c r="V106" s="434">
        <v>0</v>
      </c>
      <c r="W106" s="434">
        <f t="shared" ref="W106" si="258">SUM(P106:V106)</f>
        <v>78557</v>
      </c>
      <c r="X106" s="434">
        <v>0</v>
      </c>
      <c r="Y106" s="434">
        <v>0</v>
      </c>
      <c r="Z106" s="434">
        <v>0</v>
      </c>
      <c r="AA106" s="434">
        <f>X106+Y106+Z106</f>
        <v>0</v>
      </c>
      <c r="AB106" s="434">
        <f>W106+AA106</f>
        <v>78557</v>
      </c>
      <c r="AC106" s="435">
        <f t="shared" ref="AC106" si="259">ROUND((W106+X106+Y106)*33.8%,0)</f>
        <v>26552</v>
      </c>
      <c r="AD106" s="434">
        <v>0</v>
      </c>
      <c r="AE106" s="434">
        <f t="shared" ref="AE106" si="260">AC106+AD106</f>
        <v>26552</v>
      </c>
      <c r="AF106" s="435">
        <f>ROUND(W106*1%,0)</f>
        <v>786</v>
      </c>
      <c r="AG106" s="14">
        <v>0</v>
      </c>
      <c r="AH106" s="434">
        <f t="shared" ref="AH106" si="261">AB106+AE106+AF106+AG106</f>
        <v>105895</v>
      </c>
      <c r="AI106" s="870">
        <v>0</v>
      </c>
      <c r="AJ106" s="433">
        <v>0</v>
      </c>
      <c r="AK106" s="433">
        <v>0</v>
      </c>
      <c r="AL106" s="433">
        <v>0</v>
      </c>
      <c r="AM106" s="433">
        <v>0.19</v>
      </c>
      <c r="AN106" s="433">
        <v>0</v>
      </c>
      <c r="AO106" s="535">
        <f t="shared" ref="AO106" si="262">SUM(AI106:AN106)</f>
        <v>0.19</v>
      </c>
      <c r="AP106" s="854">
        <f>I106+AH106</f>
        <v>105895</v>
      </c>
      <c r="AQ106" s="434">
        <f>J106+W106</f>
        <v>78557</v>
      </c>
      <c r="AR106" s="512">
        <f t="shared" ref="AR106" si="263">K106+AA106</f>
        <v>0</v>
      </c>
      <c r="AS106" s="434">
        <f>L106+AE106</f>
        <v>26552</v>
      </c>
      <c r="AT106" s="434">
        <f t="shared" ref="AT106" si="264">M106+AF106</f>
        <v>786</v>
      </c>
      <c r="AU106" s="512">
        <f t="shared" ref="AU106" si="265">N106+AG106</f>
        <v>0</v>
      </c>
      <c r="AV106" s="535">
        <f t="shared" ref="AV106" si="266">O106+AO106</f>
        <v>0.19</v>
      </c>
      <c r="AW106" s="517">
        <f t="shared" ref="AW106" si="267">SUM(AX106:BB106)</f>
        <v>0</v>
      </c>
      <c r="AX106" s="432">
        <v>0</v>
      </c>
      <c r="AY106" s="432">
        <v>0</v>
      </c>
      <c r="AZ106" s="432">
        <v>0</v>
      </c>
      <c r="BA106" s="432">
        <v>0</v>
      </c>
      <c r="BB106" s="432">
        <v>0</v>
      </c>
      <c r="BC106" s="600">
        <v>0</v>
      </c>
    </row>
    <row r="107" spans="1:55" s="135" customFormat="1" x14ac:dyDescent="0.2">
      <c r="A107" s="137">
        <v>26</v>
      </c>
      <c r="B107" s="138">
        <v>3408</v>
      </c>
      <c r="C107" s="138">
        <v>600078566</v>
      </c>
      <c r="D107" s="138">
        <v>72743115</v>
      </c>
      <c r="E107" s="139" t="s">
        <v>54</v>
      </c>
      <c r="F107" s="138">
        <v>3113</v>
      </c>
      <c r="G107" s="139" t="s">
        <v>276</v>
      </c>
      <c r="H107" s="140" t="s">
        <v>261</v>
      </c>
      <c r="I107" s="517">
        <v>3254145</v>
      </c>
      <c r="J107" s="305">
        <v>2414054</v>
      </c>
      <c r="K107" s="376">
        <v>0</v>
      </c>
      <c r="L107" s="394">
        <v>815950</v>
      </c>
      <c r="M107" s="394">
        <v>24141</v>
      </c>
      <c r="N107" s="394">
        <v>0</v>
      </c>
      <c r="O107" s="701">
        <v>5.9700000000000006</v>
      </c>
      <c r="P107" s="579">
        <f>X107*-1</f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181"/>
        <v>0</v>
      </c>
      <c r="X107" s="434">
        <v>0</v>
      </c>
      <c r="Y107" s="434">
        <v>0</v>
      </c>
      <c r="Z107" s="434">
        <v>0</v>
      </c>
      <c r="AA107" s="434">
        <f>X107+Y107+Z107</f>
        <v>0</v>
      </c>
      <c r="AB107" s="434">
        <f>W107+AA107</f>
        <v>0</v>
      </c>
      <c r="AC107" s="435">
        <f t="shared" si="182"/>
        <v>0</v>
      </c>
      <c r="AD107" s="434">
        <v>0</v>
      </c>
      <c r="AE107" s="434">
        <f t="shared" si="183"/>
        <v>0</v>
      </c>
      <c r="AF107" s="435">
        <f>ROUND(W107*1%,0)</f>
        <v>0</v>
      </c>
      <c r="AG107" s="14">
        <v>0</v>
      </c>
      <c r="AH107" s="434">
        <f t="shared" si="254"/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 t="shared" si="185"/>
        <v>0</v>
      </c>
      <c r="AP107" s="854">
        <f>I107+AH107</f>
        <v>3254145</v>
      </c>
      <c r="AQ107" s="434">
        <f>J107+W107</f>
        <v>2414054</v>
      </c>
      <c r="AR107" s="512">
        <f t="shared" si="255"/>
        <v>0</v>
      </c>
      <c r="AS107" s="434">
        <f>L107+AE107</f>
        <v>815950</v>
      </c>
      <c r="AT107" s="434">
        <f t="shared" si="256"/>
        <v>24141</v>
      </c>
      <c r="AU107" s="512">
        <f t="shared" si="256"/>
        <v>0</v>
      </c>
      <c r="AV107" s="535">
        <f t="shared" si="257"/>
        <v>5.9700000000000006</v>
      </c>
      <c r="AW107" s="517">
        <f t="shared" si="189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s="135" customFormat="1" ht="12.75" customHeight="1" x14ac:dyDescent="0.2">
      <c r="A108" s="137">
        <v>26</v>
      </c>
      <c r="B108" s="138">
        <v>3408</v>
      </c>
      <c r="C108" s="138">
        <v>600078566</v>
      </c>
      <c r="D108" s="138">
        <v>72743115</v>
      </c>
      <c r="E108" s="139" t="s">
        <v>54</v>
      </c>
      <c r="F108" s="138">
        <v>3143</v>
      </c>
      <c r="G108" s="139" t="s">
        <v>784</v>
      </c>
      <c r="H108" s="140" t="s">
        <v>260</v>
      </c>
      <c r="I108" s="517">
        <v>1961204</v>
      </c>
      <c r="J108" s="305">
        <v>1454899</v>
      </c>
      <c r="K108" s="376">
        <v>0</v>
      </c>
      <c r="L108" s="394">
        <v>491756</v>
      </c>
      <c r="M108" s="394">
        <v>14549</v>
      </c>
      <c r="N108" s="394">
        <v>0</v>
      </c>
      <c r="O108" s="701">
        <v>2.64</v>
      </c>
      <c r="P108" s="579">
        <f>X108*-1</f>
        <v>0</v>
      </c>
      <c r="Q108" s="434">
        <v>0</v>
      </c>
      <c r="R108" s="434">
        <v>0</v>
      </c>
      <c r="S108" s="434">
        <v>0</v>
      </c>
      <c r="T108" s="434">
        <v>0</v>
      </c>
      <c r="U108" s="434">
        <v>0</v>
      </c>
      <c r="V108" s="434">
        <v>0</v>
      </c>
      <c r="W108" s="434">
        <f t="shared" si="181"/>
        <v>0</v>
      </c>
      <c r="X108" s="434">
        <v>0</v>
      </c>
      <c r="Y108" s="434">
        <v>0</v>
      </c>
      <c r="Z108" s="434">
        <v>0</v>
      </c>
      <c r="AA108" s="434">
        <f>X108+Y108+Z108</f>
        <v>0</v>
      </c>
      <c r="AB108" s="434">
        <f>W108+AA108</f>
        <v>0</v>
      </c>
      <c r="AC108" s="435">
        <f t="shared" si="182"/>
        <v>0</v>
      </c>
      <c r="AD108" s="434">
        <v>0</v>
      </c>
      <c r="AE108" s="434">
        <f t="shared" si="183"/>
        <v>0</v>
      </c>
      <c r="AF108" s="435">
        <f>ROUND(W108*1%,0)</f>
        <v>0</v>
      </c>
      <c r="AG108" s="14">
        <v>0</v>
      </c>
      <c r="AH108" s="434">
        <f t="shared" si="254"/>
        <v>0</v>
      </c>
      <c r="AI108" s="870">
        <v>0</v>
      </c>
      <c r="AJ108" s="433">
        <v>0</v>
      </c>
      <c r="AK108" s="433">
        <v>0</v>
      </c>
      <c r="AL108" s="433">
        <v>0</v>
      </c>
      <c r="AM108" s="433">
        <v>0</v>
      </c>
      <c r="AN108" s="433">
        <v>0</v>
      </c>
      <c r="AO108" s="535">
        <f t="shared" si="185"/>
        <v>0</v>
      </c>
      <c r="AP108" s="854">
        <f>I108+AH108</f>
        <v>1961204</v>
      </c>
      <c r="AQ108" s="434">
        <f>J108+W108</f>
        <v>1454899</v>
      </c>
      <c r="AR108" s="512">
        <f t="shared" si="255"/>
        <v>0</v>
      </c>
      <c r="AS108" s="434">
        <f>L108+AE108</f>
        <v>491756</v>
      </c>
      <c r="AT108" s="434">
        <f t="shared" si="256"/>
        <v>14549</v>
      </c>
      <c r="AU108" s="512">
        <f t="shared" si="256"/>
        <v>0</v>
      </c>
      <c r="AV108" s="535">
        <f t="shared" si="257"/>
        <v>2.64</v>
      </c>
      <c r="AW108" s="517">
        <f t="shared" si="189"/>
        <v>0</v>
      </c>
      <c r="AX108" s="432">
        <v>0</v>
      </c>
      <c r="AY108" s="432">
        <v>0</v>
      </c>
      <c r="AZ108" s="432">
        <v>0</v>
      </c>
      <c r="BA108" s="432">
        <v>0</v>
      </c>
      <c r="BB108" s="432">
        <v>0</v>
      </c>
      <c r="BC108" s="600">
        <v>0</v>
      </c>
    </row>
    <row r="109" spans="1:55" s="135" customFormat="1" ht="12.75" customHeight="1" x14ac:dyDescent="0.2">
      <c r="A109" s="90">
        <v>26</v>
      </c>
      <c r="B109" s="12">
        <v>3408</v>
      </c>
      <c r="C109" s="89">
        <v>600078566</v>
      </c>
      <c r="D109" s="89">
        <v>72743115</v>
      </c>
      <c r="E109" s="136" t="s">
        <v>55</v>
      </c>
      <c r="F109" s="12"/>
      <c r="G109" s="136"/>
      <c r="H109" s="373"/>
      <c r="I109" s="608">
        <v>24919423</v>
      </c>
      <c r="J109" s="348">
        <v>18395639</v>
      </c>
      <c r="K109" s="348">
        <v>0</v>
      </c>
      <c r="L109" s="348">
        <v>6217726</v>
      </c>
      <c r="M109" s="348">
        <v>183958</v>
      </c>
      <c r="N109" s="348">
        <v>122100</v>
      </c>
      <c r="O109" s="699">
        <v>28.220000000000006</v>
      </c>
      <c r="P109" s="608">
        <f t="shared" ref="P109:BC109" si="268">SUM(P104:P108)</f>
        <v>0</v>
      </c>
      <c r="Q109" s="348">
        <f t="shared" ref="Q109" si="269">SUM(Q104:Q108)</f>
        <v>0</v>
      </c>
      <c r="R109" s="348">
        <f t="shared" si="268"/>
        <v>0</v>
      </c>
      <c r="S109" s="348">
        <f t="shared" si="268"/>
        <v>0</v>
      </c>
      <c r="T109" s="348">
        <f t="shared" si="268"/>
        <v>0</v>
      </c>
      <c r="U109" s="348">
        <f t="shared" si="268"/>
        <v>78557</v>
      </c>
      <c r="V109" s="348">
        <f t="shared" si="268"/>
        <v>0</v>
      </c>
      <c r="W109" s="348">
        <f t="shared" si="268"/>
        <v>78557</v>
      </c>
      <c r="X109" s="348">
        <f t="shared" si="268"/>
        <v>0</v>
      </c>
      <c r="Y109" s="348">
        <f t="shared" si="268"/>
        <v>0</v>
      </c>
      <c r="Z109" s="348">
        <f t="shared" si="268"/>
        <v>0</v>
      </c>
      <c r="AA109" s="348">
        <f t="shared" si="268"/>
        <v>0</v>
      </c>
      <c r="AB109" s="348">
        <f t="shared" si="268"/>
        <v>78557</v>
      </c>
      <c r="AC109" s="348">
        <f t="shared" si="268"/>
        <v>26552</v>
      </c>
      <c r="AD109" s="348">
        <f t="shared" ref="AD109:AE109" si="270">SUM(AD104:AD108)</f>
        <v>0</v>
      </c>
      <c r="AE109" s="348">
        <f t="shared" si="270"/>
        <v>26552</v>
      </c>
      <c r="AF109" s="348">
        <f t="shared" si="268"/>
        <v>786</v>
      </c>
      <c r="AG109" s="348">
        <f t="shared" si="268"/>
        <v>0</v>
      </c>
      <c r="AH109" s="982">
        <f t="shared" si="268"/>
        <v>105895</v>
      </c>
      <c r="AI109" s="952">
        <f t="shared" si="268"/>
        <v>0</v>
      </c>
      <c r="AJ109" s="366">
        <f t="shared" si="268"/>
        <v>0</v>
      </c>
      <c r="AK109" s="366">
        <f t="shared" si="268"/>
        <v>0</v>
      </c>
      <c r="AL109" s="366">
        <f t="shared" si="268"/>
        <v>0</v>
      </c>
      <c r="AM109" s="366">
        <f t="shared" si="268"/>
        <v>0.19</v>
      </c>
      <c r="AN109" s="366">
        <f t="shared" si="268"/>
        <v>0</v>
      </c>
      <c r="AO109" s="320">
        <f t="shared" si="268"/>
        <v>0.19</v>
      </c>
      <c r="AP109" s="403">
        <f t="shared" si="268"/>
        <v>25025318</v>
      </c>
      <c r="AQ109" s="348">
        <f t="shared" si="268"/>
        <v>18474196</v>
      </c>
      <c r="AR109" s="348">
        <f t="shared" si="268"/>
        <v>0</v>
      </c>
      <c r="AS109" s="348">
        <f t="shared" si="268"/>
        <v>6244278</v>
      </c>
      <c r="AT109" s="348">
        <f t="shared" si="268"/>
        <v>184744</v>
      </c>
      <c r="AU109" s="348">
        <f t="shared" si="268"/>
        <v>122100</v>
      </c>
      <c r="AV109" s="320">
        <f t="shared" si="268"/>
        <v>28.410000000000004</v>
      </c>
      <c r="AW109" s="813">
        <f t="shared" si="268"/>
        <v>245855</v>
      </c>
      <c r="AX109" s="812">
        <f t="shared" si="268"/>
        <v>91806</v>
      </c>
      <c r="AY109" s="812">
        <f t="shared" si="268"/>
        <v>0</v>
      </c>
      <c r="AZ109" s="812">
        <f t="shared" si="268"/>
        <v>31030</v>
      </c>
      <c r="BA109" s="812">
        <f t="shared" si="268"/>
        <v>919</v>
      </c>
      <c r="BB109" s="812">
        <f t="shared" si="268"/>
        <v>122100</v>
      </c>
      <c r="BC109" s="814">
        <f t="shared" si="268"/>
        <v>0.17</v>
      </c>
    </row>
    <row r="110" spans="1:55" s="135" customFormat="1" ht="12.75" customHeight="1" x14ac:dyDescent="0.2">
      <c r="A110" s="137">
        <v>27</v>
      </c>
      <c r="B110" s="138">
        <v>3417</v>
      </c>
      <c r="C110" s="138">
        <v>600078353</v>
      </c>
      <c r="D110" s="138">
        <v>72743352</v>
      </c>
      <c r="E110" s="139" t="s">
        <v>56</v>
      </c>
      <c r="F110" s="138">
        <v>3113</v>
      </c>
      <c r="G110" s="139" t="s">
        <v>278</v>
      </c>
      <c r="H110" s="140" t="s">
        <v>260</v>
      </c>
      <c r="I110" s="536">
        <v>14216136</v>
      </c>
      <c r="J110" s="376">
        <v>10496465</v>
      </c>
      <c r="K110" s="376">
        <v>50000</v>
      </c>
      <c r="L110" s="394">
        <v>3564706</v>
      </c>
      <c r="M110" s="394">
        <v>104965</v>
      </c>
      <c r="N110" s="394">
        <v>0</v>
      </c>
      <c r="O110" s="700">
        <v>13.77</v>
      </c>
      <c r="P110" s="579">
        <f>X110*-1</f>
        <v>10600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181"/>
        <v>10600</v>
      </c>
      <c r="X110" s="434">
        <v>-10600</v>
      </c>
      <c r="Y110" s="434">
        <v>0</v>
      </c>
      <c r="Z110" s="434">
        <v>0</v>
      </c>
      <c r="AA110" s="434">
        <f>X110+Y110+Z110</f>
        <v>-10600</v>
      </c>
      <c r="AB110" s="434">
        <f>W110+AA110</f>
        <v>0</v>
      </c>
      <c r="AC110" s="435">
        <f t="shared" si="182"/>
        <v>0</v>
      </c>
      <c r="AD110" s="434">
        <v>0</v>
      </c>
      <c r="AE110" s="434">
        <f t="shared" si="183"/>
        <v>0</v>
      </c>
      <c r="AF110" s="435">
        <f>ROUND(W110*1%,0)</f>
        <v>106</v>
      </c>
      <c r="AG110" s="14">
        <v>0</v>
      </c>
      <c r="AH110" s="434">
        <f t="shared" ref="AH110:AH113" si="271">AB110+AE110+AF110+AG110</f>
        <v>106</v>
      </c>
      <c r="AI110" s="870">
        <v>0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 t="shared" si="185"/>
        <v>0</v>
      </c>
      <c r="AP110" s="854">
        <f>I110+AH110</f>
        <v>14216242</v>
      </c>
      <c r="AQ110" s="434">
        <f>J110+W110</f>
        <v>10507065</v>
      </c>
      <c r="AR110" s="512">
        <f t="shared" ref="AR110:AR113" si="272">K110+AA110</f>
        <v>39400</v>
      </c>
      <c r="AS110" s="434">
        <f>L110+AE110</f>
        <v>3564706</v>
      </c>
      <c r="AT110" s="434">
        <f t="shared" ref="AT110:AU113" si="273">M110+AF110</f>
        <v>105071</v>
      </c>
      <c r="AU110" s="512">
        <f t="shared" si="273"/>
        <v>0</v>
      </c>
      <c r="AV110" s="535">
        <f t="shared" ref="AV110:AV113" si="274">O110+AO110</f>
        <v>13.77</v>
      </c>
      <c r="AW110" s="517">
        <f t="shared" si="189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600">
        <v>0</v>
      </c>
    </row>
    <row r="111" spans="1:55" s="135" customFormat="1" ht="12.75" customHeight="1" x14ac:dyDescent="0.2">
      <c r="A111" s="137">
        <v>27</v>
      </c>
      <c r="B111" s="138">
        <v>3417</v>
      </c>
      <c r="C111" s="138">
        <v>600078353</v>
      </c>
      <c r="D111" s="138">
        <v>72743352</v>
      </c>
      <c r="E111" s="139" t="s">
        <v>56</v>
      </c>
      <c r="F111" s="138">
        <v>3113</v>
      </c>
      <c r="G111" s="139" t="s">
        <v>828</v>
      </c>
      <c r="H111" s="140" t="s">
        <v>260</v>
      </c>
      <c r="I111" s="536">
        <v>0</v>
      </c>
      <c r="J111" s="376">
        <v>0</v>
      </c>
      <c r="K111" s="376">
        <v>0</v>
      </c>
      <c r="L111" s="394">
        <v>0</v>
      </c>
      <c r="M111" s="394">
        <v>0</v>
      </c>
      <c r="N111" s="394">
        <v>0</v>
      </c>
      <c r="O111" s="700">
        <v>0</v>
      </c>
      <c r="P111" s="579">
        <f>X111*-1</f>
        <v>0</v>
      </c>
      <c r="Q111" s="434">
        <v>0</v>
      </c>
      <c r="R111" s="434">
        <v>0</v>
      </c>
      <c r="S111" s="434">
        <v>0</v>
      </c>
      <c r="T111" s="434">
        <v>0</v>
      </c>
      <c r="U111" s="434">
        <v>78557</v>
      </c>
      <c r="V111" s="434">
        <v>0</v>
      </c>
      <c r="W111" s="434">
        <f t="shared" ref="W111" si="275">SUM(P111:V111)</f>
        <v>78557</v>
      </c>
      <c r="X111" s="434">
        <v>0</v>
      </c>
      <c r="Y111" s="434">
        <v>0</v>
      </c>
      <c r="Z111" s="434">
        <v>0</v>
      </c>
      <c r="AA111" s="434">
        <f>X111+Y111+Z111</f>
        <v>0</v>
      </c>
      <c r="AB111" s="434">
        <f>W111+AA111</f>
        <v>78557</v>
      </c>
      <c r="AC111" s="435">
        <f t="shared" ref="AC111" si="276">ROUND((W111+X111+Y111)*33.8%,0)</f>
        <v>26552</v>
      </c>
      <c r="AD111" s="434">
        <v>0</v>
      </c>
      <c r="AE111" s="434">
        <f t="shared" ref="AE111" si="277">AC111+AD111</f>
        <v>26552</v>
      </c>
      <c r="AF111" s="435">
        <f>ROUND(W111*1%,0)</f>
        <v>786</v>
      </c>
      <c r="AG111" s="14">
        <v>0</v>
      </c>
      <c r="AH111" s="434">
        <f t="shared" ref="AH111" si="278">AB111+AE111+AF111+AG111</f>
        <v>105895</v>
      </c>
      <c r="AI111" s="870">
        <v>0</v>
      </c>
      <c r="AJ111" s="433">
        <v>0</v>
      </c>
      <c r="AK111" s="433">
        <v>0</v>
      </c>
      <c r="AL111" s="433">
        <v>0</v>
      </c>
      <c r="AM111" s="433">
        <v>0.19</v>
      </c>
      <c r="AN111" s="433">
        <v>0</v>
      </c>
      <c r="AO111" s="535">
        <f t="shared" ref="AO111" si="279">SUM(AI111:AN111)</f>
        <v>0.19</v>
      </c>
      <c r="AP111" s="854">
        <f>I111+AH111</f>
        <v>105895</v>
      </c>
      <c r="AQ111" s="434">
        <f>J111+W111</f>
        <v>78557</v>
      </c>
      <c r="AR111" s="512">
        <f t="shared" ref="AR111" si="280">K111+AA111</f>
        <v>0</v>
      </c>
      <c r="AS111" s="434">
        <f>L111+AE111</f>
        <v>26552</v>
      </c>
      <c r="AT111" s="434">
        <f t="shared" ref="AT111" si="281">M111+AF111</f>
        <v>786</v>
      </c>
      <c r="AU111" s="512">
        <f t="shared" ref="AU111" si="282">N111+AG111</f>
        <v>0</v>
      </c>
      <c r="AV111" s="535">
        <f t="shared" ref="AV111" si="283">O111+AO111</f>
        <v>0.19</v>
      </c>
      <c r="AW111" s="517">
        <f t="shared" ref="AW111" si="284">SUM(AX111:BB111)</f>
        <v>0</v>
      </c>
      <c r="AX111" s="432">
        <v>0</v>
      </c>
      <c r="AY111" s="432">
        <v>0</v>
      </c>
      <c r="AZ111" s="432">
        <v>0</v>
      </c>
      <c r="BA111" s="432">
        <v>0</v>
      </c>
      <c r="BB111" s="432">
        <v>0</v>
      </c>
      <c r="BC111" s="600">
        <v>0</v>
      </c>
    </row>
    <row r="112" spans="1:55" s="135" customFormat="1" x14ac:dyDescent="0.2">
      <c r="A112" s="137">
        <v>27</v>
      </c>
      <c r="B112" s="138">
        <v>3417</v>
      </c>
      <c r="C112" s="138">
        <v>600078353</v>
      </c>
      <c r="D112" s="138">
        <v>72743352</v>
      </c>
      <c r="E112" s="139" t="s">
        <v>56</v>
      </c>
      <c r="F112" s="138">
        <v>3113</v>
      </c>
      <c r="G112" s="139" t="s">
        <v>276</v>
      </c>
      <c r="H112" s="140" t="s">
        <v>261</v>
      </c>
      <c r="I112" s="517">
        <v>668689</v>
      </c>
      <c r="J112" s="305">
        <v>496060</v>
      </c>
      <c r="K112" s="376">
        <v>0</v>
      </c>
      <c r="L112" s="394">
        <v>167668</v>
      </c>
      <c r="M112" s="394">
        <v>4961</v>
      </c>
      <c r="N112" s="394">
        <v>0</v>
      </c>
      <c r="O112" s="701">
        <v>1.25</v>
      </c>
      <c r="P112" s="579">
        <f>X112*-1</f>
        <v>0</v>
      </c>
      <c r="Q112" s="434">
        <v>0</v>
      </c>
      <c r="R112" s="434">
        <v>0</v>
      </c>
      <c r="S112" s="434">
        <v>0</v>
      </c>
      <c r="T112" s="434">
        <v>0</v>
      </c>
      <c r="U112" s="434">
        <v>0</v>
      </c>
      <c r="V112" s="434">
        <v>0</v>
      </c>
      <c r="W112" s="434">
        <f t="shared" si="181"/>
        <v>0</v>
      </c>
      <c r="X112" s="434">
        <v>0</v>
      </c>
      <c r="Y112" s="434">
        <v>0</v>
      </c>
      <c r="Z112" s="434">
        <v>0</v>
      </c>
      <c r="AA112" s="434">
        <f>X112+Y112+Z112</f>
        <v>0</v>
      </c>
      <c r="AB112" s="434">
        <f>W112+AA112</f>
        <v>0</v>
      </c>
      <c r="AC112" s="435">
        <f t="shared" si="182"/>
        <v>0</v>
      </c>
      <c r="AD112" s="434">
        <v>0</v>
      </c>
      <c r="AE112" s="434">
        <f t="shared" si="183"/>
        <v>0</v>
      </c>
      <c r="AF112" s="435">
        <f>ROUND(W112*1%,0)</f>
        <v>0</v>
      </c>
      <c r="AG112" s="14">
        <v>0</v>
      </c>
      <c r="AH112" s="434">
        <f t="shared" si="271"/>
        <v>0</v>
      </c>
      <c r="AI112" s="870">
        <v>0</v>
      </c>
      <c r="AJ112" s="433">
        <v>0</v>
      </c>
      <c r="AK112" s="433">
        <v>0</v>
      </c>
      <c r="AL112" s="433">
        <v>0</v>
      </c>
      <c r="AM112" s="433">
        <v>0</v>
      </c>
      <c r="AN112" s="433">
        <v>0</v>
      </c>
      <c r="AO112" s="535">
        <f t="shared" si="185"/>
        <v>0</v>
      </c>
      <c r="AP112" s="854">
        <f>I112+AH112</f>
        <v>668689</v>
      </c>
      <c r="AQ112" s="434">
        <f>J112+W112</f>
        <v>496060</v>
      </c>
      <c r="AR112" s="512">
        <f t="shared" si="272"/>
        <v>0</v>
      </c>
      <c r="AS112" s="434">
        <f>L112+AE112</f>
        <v>167668</v>
      </c>
      <c r="AT112" s="434">
        <f t="shared" si="273"/>
        <v>4961</v>
      </c>
      <c r="AU112" s="512">
        <f t="shared" si="273"/>
        <v>0</v>
      </c>
      <c r="AV112" s="535">
        <f t="shared" si="274"/>
        <v>1.25</v>
      </c>
      <c r="AW112" s="517">
        <f t="shared" si="189"/>
        <v>0</v>
      </c>
      <c r="AX112" s="432">
        <v>0</v>
      </c>
      <c r="AY112" s="432">
        <v>0</v>
      </c>
      <c r="AZ112" s="432">
        <v>0</v>
      </c>
      <c r="BA112" s="432">
        <v>0</v>
      </c>
      <c r="BB112" s="432">
        <v>0</v>
      </c>
      <c r="BC112" s="600">
        <v>0</v>
      </c>
    </row>
    <row r="113" spans="1:55" s="135" customFormat="1" ht="12.75" customHeight="1" x14ac:dyDescent="0.2">
      <c r="A113" s="137">
        <v>27</v>
      </c>
      <c r="B113" s="138">
        <v>3417</v>
      </c>
      <c r="C113" s="138">
        <v>600078353</v>
      </c>
      <c r="D113" s="138">
        <v>72743352</v>
      </c>
      <c r="E113" s="139" t="s">
        <v>56</v>
      </c>
      <c r="F113" s="138">
        <v>3143</v>
      </c>
      <c r="G113" s="139" t="s">
        <v>784</v>
      </c>
      <c r="H113" s="140" t="s">
        <v>260</v>
      </c>
      <c r="I113" s="517">
        <v>1520290</v>
      </c>
      <c r="J113" s="305">
        <v>1117886</v>
      </c>
      <c r="K113" s="376">
        <v>10000</v>
      </c>
      <c r="L113" s="394">
        <v>381225</v>
      </c>
      <c r="M113" s="394">
        <v>11179</v>
      </c>
      <c r="N113" s="394">
        <v>0</v>
      </c>
      <c r="O113" s="701">
        <v>2</v>
      </c>
      <c r="P113" s="579">
        <f>X113*-1</f>
        <v>2786</v>
      </c>
      <c r="Q113" s="434">
        <v>0</v>
      </c>
      <c r="R113" s="434">
        <v>0</v>
      </c>
      <c r="S113" s="434">
        <v>0</v>
      </c>
      <c r="T113" s="434">
        <v>0</v>
      </c>
      <c r="U113" s="434">
        <v>0</v>
      </c>
      <c r="V113" s="434">
        <v>0</v>
      </c>
      <c r="W113" s="434">
        <f t="shared" si="181"/>
        <v>2786</v>
      </c>
      <c r="X113" s="434">
        <v>-2786</v>
      </c>
      <c r="Y113" s="434">
        <v>0</v>
      </c>
      <c r="Z113" s="434">
        <v>0</v>
      </c>
      <c r="AA113" s="434">
        <f>X113+Y113+Z113</f>
        <v>-2786</v>
      </c>
      <c r="AB113" s="434">
        <f>W113+AA113</f>
        <v>0</v>
      </c>
      <c r="AC113" s="435">
        <f t="shared" si="182"/>
        <v>0</v>
      </c>
      <c r="AD113" s="434">
        <v>0</v>
      </c>
      <c r="AE113" s="434">
        <f t="shared" si="183"/>
        <v>0</v>
      </c>
      <c r="AF113" s="435">
        <f>ROUND(W113*1%,0)</f>
        <v>28</v>
      </c>
      <c r="AG113" s="14">
        <v>0</v>
      </c>
      <c r="AH113" s="434">
        <f t="shared" si="271"/>
        <v>28</v>
      </c>
      <c r="AI113" s="870">
        <v>0</v>
      </c>
      <c r="AJ113" s="433">
        <v>0</v>
      </c>
      <c r="AK113" s="433">
        <v>0</v>
      </c>
      <c r="AL113" s="433">
        <v>0</v>
      </c>
      <c r="AM113" s="433">
        <v>0</v>
      </c>
      <c r="AN113" s="433">
        <v>0</v>
      </c>
      <c r="AO113" s="535">
        <f t="shared" si="185"/>
        <v>0</v>
      </c>
      <c r="AP113" s="854">
        <f>I113+AH113</f>
        <v>1520318</v>
      </c>
      <c r="AQ113" s="434">
        <f>J113+W113</f>
        <v>1120672</v>
      </c>
      <c r="AR113" s="512">
        <f t="shared" si="272"/>
        <v>7214</v>
      </c>
      <c r="AS113" s="434">
        <f>L113+AE113</f>
        <v>381225</v>
      </c>
      <c r="AT113" s="434">
        <f t="shared" si="273"/>
        <v>11207</v>
      </c>
      <c r="AU113" s="512">
        <f t="shared" si="273"/>
        <v>0</v>
      </c>
      <c r="AV113" s="535">
        <f t="shared" si="274"/>
        <v>2</v>
      </c>
      <c r="AW113" s="517">
        <f t="shared" si="189"/>
        <v>0</v>
      </c>
      <c r="AX113" s="432">
        <v>0</v>
      </c>
      <c r="AY113" s="432">
        <v>0</v>
      </c>
      <c r="AZ113" s="432">
        <v>0</v>
      </c>
      <c r="BA113" s="432">
        <v>0</v>
      </c>
      <c r="BB113" s="432">
        <v>0</v>
      </c>
      <c r="BC113" s="600">
        <v>0</v>
      </c>
    </row>
    <row r="114" spans="1:55" s="135" customFormat="1" ht="12.75" customHeight="1" x14ac:dyDescent="0.2">
      <c r="A114" s="90">
        <v>27</v>
      </c>
      <c r="B114" s="12">
        <v>3417</v>
      </c>
      <c r="C114" s="89">
        <v>600078353</v>
      </c>
      <c r="D114" s="89">
        <v>72743352</v>
      </c>
      <c r="E114" s="136" t="s">
        <v>57</v>
      </c>
      <c r="F114" s="12"/>
      <c r="G114" s="136"/>
      <c r="H114" s="373"/>
      <c r="I114" s="608">
        <v>16405115</v>
      </c>
      <c r="J114" s="348">
        <v>12110411</v>
      </c>
      <c r="K114" s="348">
        <v>60000</v>
      </c>
      <c r="L114" s="348">
        <v>4113599</v>
      </c>
      <c r="M114" s="348">
        <v>121105</v>
      </c>
      <c r="N114" s="348">
        <v>0</v>
      </c>
      <c r="O114" s="699">
        <v>17.02</v>
      </c>
      <c r="P114" s="608">
        <f t="shared" ref="P114:BC114" si="285">SUM(P110:P113)</f>
        <v>13386</v>
      </c>
      <c r="Q114" s="348">
        <f t="shared" ref="Q114" si="286">SUM(Q110:Q113)</f>
        <v>0</v>
      </c>
      <c r="R114" s="348">
        <f t="shared" si="285"/>
        <v>0</v>
      </c>
      <c r="S114" s="348">
        <f t="shared" si="285"/>
        <v>0</v>
      </c>
      <c r="T114" s="348">
        <f t="shared" si="285"/>
        <v>0</v>
      </c>
      <c r="U114" s="348">
        <f t="shared" si="285"/>
        <v>78557</v>
      </c>
      <c r="V114" s="348">
        <f t="shared" si="285"/>
        <v>0</v>
      </c>
      <c r="W114" s="348">
        <f t="shared" si="285"/>
        <v>91943</v>
      </c>
      <c r="X114" s="348">
        <f t="shared" si="285"/>
        <v>-13386</v>
      </c>
      <c r="Y114" s="348">
        <f t="shared" si="285"/>
        <v>0</v>
      </c>
      <c r="Z114" s="348">
        <f t="shared" si="285"/>
        <v>0</v>
      </c>
      <c r="AA114" s="348">
        <f t="shared" si="285"/>
        <v>-13386</v>
      </c>
      <c r="AB114" s="348">
        <f t="shared" si="285"/>
        <v>78557</v>
      </c>
      <c r="AC114" s="348">
        <f t="shared" si="285"/>
        <v>26552</v>
      </c>
      <c r="AD114" s="348">
        <f t="shared" ref="AD114:AE114" si="287">SUM(AD110:AD113)</f>
        <v>0</v>
      </c>
      <c r="AE114" s="348">
        <f t="shared" si="287"/>
        <v>26552</v>
      </c>
      <c r="AF114" s="348">
        <f t="shared" si="285"/>
        <v>920</v>
      </c>
      <c r="AG114" s="348">
        <f t="shared" si="285"/>
        <v>0</v>
      </c>
      <c r="AH114" s="982">
        <f t="shared" si="285"/>
        <v>106029</v>
      </c>
      <c r="AI114" s="952">
        <f t="shared" si="285"/>
        <v>0</v>
      </c>
      <c r="AJ114" s="366">
        <f t="shared" si="285"/>
        <v>0</v>
      </c>
      <c r="AK114" s="366">
        <f t="shared" si="285"/>
        <v>0</v>
      </c>
      <c r="AL114" s="366">
        <f t="shared" si="285"/>
        <v>0</v>
      </c>
      <c r="AM114" s="366">
        <f t="shared" si="285"/>
        <v>0.19</v>
      </c>
      <c r="AN114" s="366">
        <f t="shared" si="285"/>
        <v>0</v>
      </c>
      <c r="AO114" s="320">
        <f t="shared" si="285"/>
        <v>0.19</v>
      </c>
      <c r="AP114" s="403">
        <f t="shared" si="285"/>
        <v>16511144</v>
      </c>
      <c r="AQ114" s="348">
        <f t="shared" si="285"/>
        <v>12202354</v>
      </c>
      <c r="AR114" s="348">
        <f t="shared" si="285"/>
        <v>46614</v>
      </c>
      <c r="AS114" s="348">
        <f t="shared" si="285"/>
        <v>4140151</v>
      </c>
      <c r="AT114" s="348">
        <f t="shared" si="285"/>
        <v>122025</v>
      </c>
      <c r="AU114" s="348">
        <f t="shared" si="285"/>
        <v>0</v>
      </c>
      <c r="AV114" s="320">
        <f t="shared" si="285"/>
        <v>17.21</v>
      </c>
      <c r="AW114" s="813">
        <f t="shared" si="285"/>
        <v>0</v>
      </c>
      <c r="AX114" s="812">
        <f t="shared" si="285"/>
        <v>0</v>
      </c>
      <c r="AY114" s="812">
        <f t="shared" si="285"/>
        <v>0</v>
      </c>
      <c r="AZ114" s="812">
        <f t="shared" si="285"/>
        <v>0</v>
      </c>
      <c r="BA114" s="812">
        <f t="shared" si="285"/>
        <v>0</v>
      </c>
      <c r="BB114" s="812">
        <f t="shared" si="285"/>
        <v>0</v>
      </c>
      <c r="BC114" s="814">
        <f t="shared" si="285"/>
        <v>0</v>
      </c>
    </row>
    <row r="115" spans="1:55" s="135" customFormat="1" ht="12.75" customHeight="1" x14ac:dyDescent="0.2">
      <c r="A115" s="137">
        <v>28</v>
      </c>
      <c r="B115" s="138">
        <v>3410</v>
      </c>
      <c r="C115" s="138">
        <v>650038550</v>
      </c>
      <c r="D115" s="138">
        <v>72743191</v>
      </c>
      <c r="E115" s="139" t="s">
        <v>58</v>
      </c>
      <c r="F115" s="138">
        <v>3113</v>
      </c>
      <c r="G115" s="139" t="s">
        <v>278</v>
      </c>
      <c r="H115" s="140" t="s">
        <v>260</v>
      </c>
      <c r="I115" s="536">
        <v>24926930</v>
      </c>
      <c r="J115" s="376">
        <v>18453077</v>
      </c>
      <c r="K115" s="376">
        <v>39000</v>
      </c>
      <c r="L115" s="394">
        <v>6250322</v>
      </c>
      <c r="M115" s="394">
        <v>184531</v>
      </c>
      <c r="N115" s="394">
        <v>0</v>
      </c>
      <c r="O115" s="700">
        <v>25.37</v>
      </c>
      <c r="P115" s="579">
        <f>X115*-1</f>
        <v>-16000</v>
      </c>
      <c r="Q115" s="434">
        <v>0</v>
      </c>
      <c r="R115" s="434">
        <v>0</v>
      </c>
      <c r="S115" s="434">
        <v>0</v>
      </c>
      <c r="T115" s="434">
        <v>0</v>
      </c>
      <c r="U115" s="434">
        <v>0</v>
      </c>
      <c r="V115" s="434">
        <v>0</v>
      </c>
      <c r="W115" s="434">
        <f t="shared" si="181"/>
        <v>-16000</v>
      </c>
      <c r="X115" s="434">
        <v>16000</v>
      </c>
      <c r="Y115" s="434">
        <v>0</v>
      </c>
      <c r="Z115" s="434">
        <v>0</v>
      </c>
      <c r="AA115" s="434">
        <f>X115+Y115+Z115</f>
        <v>16000</v>
      </c>
      <c r="AB115" s="434">
        <f>W115+AA115</f>
        <v>0</v>
      </c>
      <c r="AC115" s="435">
        <f t="shared" si="182"/>
        <v>0</v>
      </c>
      <c r="AD115" s="434">
        <v>0</v>
      </c>
      <c r="AE115" s="434">
        <f t="shared" si="183"/>
        <v>0</v>
      </c>
      <c r="AF115" s="435">
        <f>ROUND(W115*1%,0)</f>
        <v>-160</v>
      </c>
      <c r="AG115" s="14">
        <v>0</v>
      </c>
      <c r="AH115" s="434">
        <f t="shared" ref="AH115:AH119" si="288">AB115+AE115+AF115+AG115</f>
        <v>-160</v>
      </c>
      <c r="AI115" s="870">
        <v>-0.01</v>
      </c>
      <c r="AJ115" s="433">
        <v>0</v>
      </c>
      <c r="AK115" s="433">
        <v>0</v>
      </c>
      <c r="AL115" s="433">
        <v>0</v>
      </c>
      <c r="AM115" s="433">
        <v>0</v>
      </c>
      <c r="AN115" s="433">
        <v>0</v>
      </c>
      <c r="AO115" s="535">
        <f t="shared" si="185"/>
        <v>-0.01</v>
      </c>
      <c r="AP115" s="854">
        <f>I115+AH115</f>
        <v>24926770</v>
      </c>
      <c r="AQ115" s="434">
        <f>J115+W115</f>
        <v>18437077</v>
      </c>
      <c r="AR115" s="512">
        <f t="shared" ref="AR115:AR119" si="289">K115+AA115</f>
        <v>55000</v>
      </c>
      <c r="AS115" s="434">
        <f>L115+AE115</f>
        <v>6250322</v>
      </c>
      <c r="AT115" s="434">
        <f t="shared" ref="AT115:AU119" si="290">M115+AF115</f>
        <v>184371</v>
      </c>
      <c r="AU115" s="512">
        <f t="shared" si="290"/>
        <v>0</v>
      </c>
      <c r="AV115" s="535">
        <f t="shared" ref="AV115:AV119" si="291">O115+AO115</f>
        <v>25.36</v>
      </c>
      <c r="AW115" s="517">
        <f t="shared" si="189"/>
        <v>0</v>
      </c>
      <c r="AX115" s="432">
        <v>0</v>
      </c>
      <c r="AY115" s="432">
        <v>0</v>
      </c>
      <c r="AZ115" s="432">
        <v>0</v>
      </c>
      <c r="BA115" s="432">
        <v>0</v>
      </c>
      <c r="BB115" s="432">
        <v>0</v>
      </c>
      <c r="BC115" s="600">
        <v>0</v>
      </c>
    </row>
    <row r="116" spans="1:55" s="135" customFormat="1" ht="12.75" customHeight="1" x14ac:dyDescent="0.2">
      <c r="A116" s="137">
        <v>28</v>
      </c>
      <c r="B116" s="138">
        <v>3410</v>
      </c>
      <c r="C116" s="138">
        <v>650038550</v>
      </c>
      <c r="D116" s="138">
        <v>72743191</v>
      </c>
      <c r="E116" s="139" t="s">
        <v>58</v>
      </c>
      <c r="F116" s="138">
        <v>3113</v>
      </c>
      <c r="G116" s="139" t="s">
        <v>789</v>
      </c>
      <c r="H116" s="140" t="s">
        <v>260</v>
      </c>
      <c r="I116" s="536">
        <v>557977</v>
      </c>
      <c r="J116" s="376">
        <v>413930</v>
      </c>
      <c r="K116" s="376">
        <v>0</v>
      </c>
      <c r="L116" s="394">
        <v>139908</v>
      </c>
      <c r="M116" s="394">
        <v>4139</v>
      </c>
      <c r="N116" s="394">
        <v>0</v>
      </c>
      <c r="O116" s="700">
        <v>0.79</v>
      </c>
      <c r="P116" s="579">
        <f>X116*-1</f>
        <v>0</v>
      </c>
      <c r="Q116" s="434">
        <v>0</v>
      </c>
      <c r="R116" s="434">
        <v>0</v>
      </c>
      <c r="S116" s="434">
        <v>0</v>
      </c>
      <c r="T116" s="434">
        <v>0</v>
      </c>
      <c r="U116" s="434">
        <v>0</v>
      </c>
      <c r="V116" s="434">
        <v>0</v>
      </c>
      <c r="W116" s="434">
        <f t="shared" si="181"/>
        <v>0</v>
      </c>
      <c r="X116" s="434">
        <v>0</v>
      </c>
      <c r="Y116" s="434">
        <v>0</v>
      </c>
      <c r="Z116" s="434">
        <v>0</v>
      </c>
      <c r="AA116" s="434">
        <f>X116+Y116+Z116</f>
        <v>0</v>
      </c>
      <c r="AB116" s="434">
        <f>W116+AA116</f>
        <v>0</v>
      </c>
      <c r="AC116" s="435">
        <f t="shared" si="182"/>
        <v>0</v>
      </c>
      <c r="AD116" s="434">
        <v>0</v>
      </c>
      <c r="AE116" s="434">
        <f t="shared" si="183"/>
        <v>0</v>
      </c>
      <c r="AF116" s="435">
        <f>ROUND(W116*1%,0)</f>
        <v>0</v>
      </c>
      <c r="AG116" s="14">
        <v>0</v>
      </c>
      <c r="AH116" s="434">
        <f t="shared" si="288"/>
        <v>0</v>
      </c>
      <c r="AI116" s="870">
        <v>0</v>
      </c>
      <c r="AJ116" s="433">
        <v>0</v>
      </c>
      <c r="AK116" s="433">
        <v>0</v>
      </c>
      <c r="AL116" s="433">
        <v>0</v>
      </c>
      <c r="AM116" s="433">
        <v>0</v>
      </c>
      <c r="AN116" s="433">
        <v>0</v>
      </c>
      <c r="AO116" s="535">
        <f t="shared" si="185"/>
        <v>0</v>
      </c>
      <c r="AP116" s="854">
        <f>I116+AH116</f>
        <v>557977</v>
      </c>
      <c r="AQ116" s="434">
        <f>J116+W116</f>
        <v>413930</v>
      </c>
      <c r="AR116" s="512">
        <f t="shared" si="289"/>
        <v>0</v>
      </c>
      <c r="AS116" s="434">
        <f>L116+AE116</f>
        <v>139908</v>
      </c>
      <c r="AT116" s="434">
        <f t="shared" si="290"/>
        <v>4139</v>
      </c>
      <c r="AU116" s="512">
        <f t="shared" si="290"/>
        <v>0</v>
      </c>
      <c r="AV116" s="535">
        <f t="shared" si="291"/>
        <v>0.79</v>
      </c>
      <c r="AW116" s="517">
        <f t="shared" si="189"/>
        <v>0</v>
      </c>
      <c r="AX116" s="432">
        <v>0</v>
      </c>
      <c r="AY116" s="432">
        <v>0</v>
      </c>
      <c r="AZ116" s="432">
        <v>0</v>
      </c>
      <c r="BA116" s="432">
        <v>0</v>
      </c>
      <c r="BB116" s="432">
        <v>0</v>
      </c>
      <c r="BC116" s="600">
        <v>0</v>
      </c>
    </row>
    <row r="117" spans="1:55" s="135" customFormat="1" ht="12.75" customHeight="1" x14ac:dyDescent="0.2">
      <c r="A117" s="137">
        <v>28</v>
      </c>
      <c r="B117" s="138">
        <v>3410</v>
      </c>
      <c r="C117" s="138">
        <v>650038550</v>
      </c>
      <c r="D117" s="138">
        <v>72743191</v>
      </c>
      <c r="E117" s="139" t="s">
        <v>58</v>
      </c>
      <c r="F117" s="138">
        <v>3113</v>
      </c>
      <c r="G117" s="139" t="s">
        <v>828</v>
      </c>
      <c r="H117" s="140" t="s">
        <v>260</v>
      </c>
      <c r="I117" s="536">
        <v>0</v>
      </c>
      <c r="J117" s="376">
        <v>0</v>
      </c>
      <c r="K117" s="376">
        <v>0</v>
      </c>
      <c r="L117" s="394">
        <v>0</v>
      </c>
      <c r="M117" s="394">
        <v>0</v>
      </c>
      <c r="N117" s="394">
        <v>0</v>
      </c>
      <c r="O117" s="700">
        <v>0</v>
      </c>
      <c r="P117" s="579">
        <f>X117*-1</f>
        <v>0</v>
      </c>
      <c r="Q117" s="434">
        <v>0</v>
      </c>
      <c r="R117" s="434">
        <v>0</v>
      </c>
      <c r="S117" s="434">
        <v>0</v>
      </c>
      <c r="T117" s="434">
        <v>0</v>
      </c>
      <c r="U117" s="434">
        <v>157114</v>
      </c>
      <c r="V117" s="434">
        <v>0</v>
      </c>
      <c r="W117" s="434">
        <f t="shared" ref="W117" si="292">SUM(P117:V117)</f>
        <v>157114</v>
      </c>
      <c r="X117" s="434">
        <v>0</v>
      </c>
      <c r="Y117" s="434">
        <v>0</v>
      </c>
      <c r="Z117" s="434">
        <v>0</v>
      </c>
      <c r="AA117" s="434">
        <f>X117+Y117+Z117</f>
        <v>0</v>
      </c>
      <c r="AB117" s="434">
        <f>W117+AA117</f>
        <v>157114</v>
      </c>
      <c r="AC117" s="435">
        <f t="shared" ref="AC117" si="293">ROUND((W117+X117+Y117)*33.8%,0)</f>
        <v>53105</v>
      </c>
      <c r="AD117" s="434">
        <v>0</v>
      </c>
      <c r="AE117" s="434">
        <f t="shared" ref="AE117" si="294">AC117+AD117</f>
        <v>53105</v>
      </c>
      <c r="AF117" s="435">
        <f>ROUND(W117*1%,0)</f>
        <v>1571</v>
      </c>
      <c r="AG117" s="14">
        <v>0</v>
      </c>
      <c r="AH117" s="434">
        <f t="shared" ref="AH117" si="295">AB117+AE117+AF117+AG117</f>
        <v>211790</v>
      </c>
      <c r="AI117" s="870">
        <v>0</v>
      </c>
      <c r="AJ117" s="433">
        <v>0</v>
      </c>
      <c r="AK117" s="433">
        <v>0</v>
      </c>
      <c r="AL117" s="433">
        <v>0</v>
      </c>
      <c r="AM117" s="433">
        <v>0.37</v>
      </c>
      <c r="AN117" s="433">
        <v>0</v>
      </c>
      <c r="AO117" s="535">
        <f t="shared" ref="AO117" si="296">SUM(AI117:AN117)</f>
        <v>0.37</v>
      </c>
      <c r="AP117" s="854">
        <f>I117+AH117</f>
        <v>211790</v>
      </c>
      <c r="AQ117" s="434">
        <f>J117+W117</f>
        <v>157114</v>
      </c>
      <c r="AR117" s="512">
        <f t="shared" ref="AR117" si="297">K117+AA117</f>
        <v>0</v>
      </c>
      <c r="AS117" s="434">
        <f>L117+AE117</f>
        <v>53105</v>
      </c>
      <c r="AT117" s="434">
        <f t="shared" ref="AT117" si="298">M117+AF117</f>
        <v>1571</v>
      </c>
      <c r="AU117" s="512">
        <f t="shared" ref="AU117" si="299">N117+AG117</f>
        <v>0</v>
      </c>
      <c r="AV117" s="535">
        <f t="shared" ref="AV117" si="300">O117+AO117</f>
        <v>0.37</v>
      </c>
      <c r="AW117" s="517">
        <f t="shared" ref="AW117" si="301">SUM(AX117:BB117)</f>
        <v>0</v>
      </c>
      <c r="AX117" s="432">
        <v>0</v>
      </c>
      <c r="AY117" s="432">
        <v>0</v>
      </c>
      <c r="AZ117" s="432">
        <v>0</v>
      </c>
      <c r="BA117" s="432">
        <v>0</v>
      </c>
      <c r="BB117" s="432">
        <v>0</v>
      </c>
      <c r="BC117" s="600">
        <v>0</v>
      </c>
    </row>
    <row r="118" spans="1:55" s="135" customFormat="1" x14ac:dyDescent="0.2">
      <c r="A118" s="137">
        <v>28</v>
      </c>
      <c r="B118" s="138">
        <v>3410</v>
      </c>
      <c r="C118" s="138">
        <v>650038550</v>
      </c>
      <c r="D118" s="138">
        <v>72743191</v>
      </c>
      <c r="E118" s="139" t="s">
        <v>58</v>
      </c>
      <c r="F118" s="138">
        <v>3113</v>
      </c>
      <c r="G118" s="139" t="s">
        <v>276</v>
      </c>
      <c r="H118" s="140" t="s">
        <v>261</v>
      </c>
      <c r="I118" s="517">
        <v>2899928</v>
      </c>
      <c r="J118" s="305">
        <v>2151282</v>
      </c>
      <c r="K118" s="376">
        <v>0</v>
      </c>
      <c r="L118" s="394">
        <v>727133</v>
      </c>
      <c r="M118" s="394">
        <v>21513</v>
      </c>
      <c r="N118" s="394">
        <v>0</v>
      </c>
      <c r="O118" s="701">
        <v>5.59</v>
      </c>
      <c r="P118" s="579">
        <f>X118*-1</f>
        <v>0</v>
      </c>
      <c r="Q118" s="434">
        <v>0</v>
      </c>
      <c r="R118" s="434">
        <v>-18374</v>
      </c>
      <c r="S118" s="434">
        <v>0</v>
      </c>
      <c r="T118" s="434">
        <v>0</v>
      </c>
      <c r="U118" s="434">
        <v>0</v>
      </c>
      <c r="V118" s="434">
        <v>0</v>
      </c>
      <c r="W118" s="434">
        <f t="shared" si="181"/>
        <v>-18374</v>
      </c>
      <c r="X118" s="434">
        <v>0</v>
      </c>
      <c r="Y118" s="434">
        <v>0</v>
      </c>
      <c r="Z118" s="434">
        <v>0</v>
      </c>
      <c r="AA118" s="434">
        <f>X118+Y118+Z118</f>
        <v>0</v>
      </c>
      <c r="AB118" s="434">
        <f>W118+AA118</f>
        <v>-18374</v>
      </c>
      <c r="AC118" s="435">
        <f t="shared" si="182"/>
        <v>-6210</v>
      </c>
      <c r="AD118" s="434">
        <v>0</v>
      </c>
      <c r="AE118" s="434">
        <f t="shared" si="183"/>
        <v>-6210</v>
      </c>
      <c r="AF118" s="435">
        <f>ROUND(W118*1%,0)</f>
        <v>-184</v>
      </c>
      <c r="AG118" s="14">
        <v>0</v>
      </c>
      <c r="AH118" s="434">
        <f t="shared" si="288"/>
        <v>-24768</v>
      </c>
      <c r="AI118" s="870">
        <v>0</v>
      </c>
      <c r="AJ118" s="433">
        <v>-0.05</v>
      </c>
      <c r="AK118" s="433">
        <v>0</v>
      </c>
      <c r="AL118" s="433">
        <v>0</v>
      </c>
      <c r="AM118" s="433">
        <v>0</v>
      </c>
      <c r="AN118" s="433">
        <v>0</v>
      </c>
      <c r="AO118" s="535">
        <f t="shared" si="185"/>
        <v>-0.05</v>
      </c>
      <c r="AP118" s="854">
        <f>I118+AH118</f>
        <v>2875160</v>
      </c>
      <c r="AQ118" s="434">
        <f>J118+W118</f>
        <v>2132908</v>
      </c>
      <c r="AR118" s="512">
        <f t="shared" si="289"/>
        <v>0</v>
      </c>
      <c r="AS118" s="434">
        <f>L118+AE118</f>
        <v>720923</v>
      </c>
      <c r="AT118" s="434">
        <f t="shared" si="290"/>
        <v>21329</v>
      </c>
      <c r="AU118" s="512">
        <f t="shared" si="290"/>
        <v>0</v>
      </c>
      <c r="AV118" s="535">
        <f t="shared" si="291"/>
        <v>5.54</v>
      </c>
      <c r="AW118" s="517">
        <f t="shared" si="189"/>
        <v>0</v>
      </c>
      <c r="AX118" s="432">
        <v>0</v>
      </c>
      <c r="AY118" s="432">
        <v>0</v>
      </c>
      <c r="AZ118" s="432">
        <v>0</v>
      </c>
      <c r="BA118" s="432">
        <v>0</v>
      </c>
      <c r="BB118" s="432">
        <v>0</v>
      </c>
      <c r="BC118" s="600">
        <v>0</v>
      </c>
    </row>
    <row r="119" spans="1:55" s="135" customFormat="1" ht="12.75" customHeight="1" x14ac:dyDescent="0.2">
      <c r="A119" s="137">
        <v>28</v>
      </c>
      <c r="B119" s="138">
        <v>3410</v>
      </c>
      <c r="C119" s="138">
        <v>650038550</v>
      </c>
      <c r="D119" s="138">
        <v>72743191</v>
      </c>
      <c r="E119" s="139" t="s">
        <v>58</v>
      </c>
      <c r="F119" s="138">
        <v>3143</v>
      </c>
      <c r="G119" s="139" t="s">
        <v>784</v>
      </c>
      <c r="H119" s="140" t="s">
        <v>260</v>
      </c>
      <c r="I119" s="517">
        <v>2804649</v>
      </c>
      <c r="J119" s="305">
        <v>2039904</v>
      </c>
      <c r="K119" s="376">
        <v>41000</v>
      </c>
      <c r="L119" s="394">
        <v>703346</v>
      </c>
      <c r="M119" s="394">
        <v>20399</v>
      </c>
      <c r="N119" s="394">
        <v>0</v>
      </c>
      <c r="O119" s="701">
        <v>3.72</v>
      </c>
      <c r="P119" s="579">
        <f>X119*-1</f>
        <v>-69000</v>
      </c>
      <c r="Q119" s="434">
        <v>0</v>
      </c>
      <c r="R119" s="434">
        <v>0</v>
      </c>
      <c r="S119" s="434">
        <v>0</v>
      </c>
      <c r="T119" s="434">
        <v>0</v>
      </c>
      <c r="U119" s="434">
        <v>0</v>
      </c>
      <c r="V119" s="434">
        <v>0</v>
      </c>
      <c r="W119" s="434">
        <f t="shared" si="181"/>
        <v>-69000</v>
      </c>
      <c r="X119" s="434">
        <v>69000</v>
      </c>
      <c r="Y119" s="434">
        <v>0</v>
      </c>
      <c r="Z119" s="434">
        <v>0</v>
      </c>
      <c r="AA119" s="434">
        <f>X119+Y119+Z119</f>
        <v>69000</v>
      </c>
      <c r="AB119" s="434">
        <f>W119+AA119</f>
        <v>0</v>
      </c>
      <c r="AC119" s="435">
        <f t="shared" si="182"/>
        <v>0</v>
      </c>
      <c r="AD119" s="434">
        <v>0</v>
      </c>
      <c r="AE119" s="434">
        <f t="shared" si="183"/>
        <v>0</v>
      </c>
      <c r="AF119" s="435">
        <f>ROUND(W119*1%,0)</f>
        <v>-690</v>
      </c>
      <c r="AG119" s="14">
        <v>0</v>
      </c>
      <c r="AH119" s="434">
        <f t="shared" si="288"/>
        <v>-690</v>
      </c>
      <c r="AI119" s="870">
        <v>0</v>
      </c>
      <c r="AJ119" s="433">
        <v>0</v>
      </c>
      <c r="AK119" s="433">
        <v>0</v>
      </c>
      <c r="AL119" s="433">
        <v>0</v>
      </c>
      <c r="AM119" s="433">
        <v>0</v>
      </c>
      <c r="AN119" s="433">
        <v>0</v>
      </c>
      <c r="AO119" s="535">
        <f t="shared" si="185"/>
        <v>0</v>
      </c>
      <c r="AP119" s="854">
        <f>I119+AH119</f>
        <v>2803959</v>
      </c>
      <c r="AQ119" s="434">
        <f>J119+W119</f>
        <v>1970904</v>
      </c>
      <c r="AR119" s="512">
        <f t="shared" si="289"/>
        <v>110000</v>
      </c>
      <c r="AS119" s="434">
        <f>L119+AE119</f>
        <v>703346</v>
      </c>
      <c r="AT119" s="434">
        <f t="shared" si="290"/>
        <v>19709</v>
      </c>
      <c r="AU119" s="512">
        <f t="shared" si="290"/>
        <v>0</v>
      </c>
      <c r="AV119" s="535">
        <f t="shared" si="291"/>
        <v>3.72</v>
      </c>
      <c r="AW119" s="517">
        <f t="shared" si="189"/>
        <v>0</v>
      </c>
      <c r="AX119" s="432">
        <v>0</v>
      </c>
      <c r="AY119" s="432">
        <v>0</v>
      </c>
      <c r="AZ119" s="432">
        <v>0</v>
      </c>
      <c r="BA119" s="432">
        <v>0</v>
      </c>
      <c r="BB119" s="432">
        <v>0</v>
      </c>
      <c r="BC119" s="600">
        <v>0</v>
      </c>
    </row>
    <row r="120" spans="1:55" s="135" customFormat="1" ht="12.75" customHeight="1" x14ac:dyDescent="0.2">
      <c r="A120" s="90">
        <v>28</v>
      </c>
      <c r="B120" s="12">
        <v>3410</v>
      </c>
      <c r="C120" s="89">
        <v>650038550</v>
      </c>
      <c r="D120" s="89">
        <v>72743191</v>
      </c>
      <c r="E120" s="136" t="s">
        <v>59</v>
      </c>
      <c r="F120" s="12"/>
      <c r="G120" s="136"/>
      <c r="H120" s="373"/>
      <c r="I120" s="608">
        <v>31189484</v>
      </c>
      <c r="J120" s="348">
        <v>23058193</v>
      </c>
      <c r="K120" s="348">
        <v>80000</v>
      </c>
      <c r="L120" s="348">
        <v>7820709</v>
      </c>
      <c r="M120" s="348">
        <v>230582</v>
      </c>
      <c r="N120" s="348">
        <v>0</v>
      </c>
      <c r="O120" s="699">
        <v>35.47</v>
      </c>
      <c r="P120" s="608">
        <f t="shared" ref="P120:BC120" si="302">SUM(P115:P119)</f>
        <v>-85000</v>
      </c>
      <c r="Q120" s="348">
        <f t="shared" ref="Q120" si="303">SUM(Q115:Q119)</f>
        <v>0</v>
      </c>
      <c r="R120" s="348">
        <f t="shared" si="302"/>
        <v>-18374</v>
      </c>
      <c r="S120" s="348">
        <f t="shared" si="302"/>
        <v>0</v>
      </c>
      <c r="T120" s="348">
        <f t="shared" si="302"/>
        <v>0</v>
      </c>
      <c r="U120" s="348">
        <f t="shared" si="302"/>
        <v>157114</v>
      </c>
      <c r="V120" s="348">
        <f t="shared" si="302"/>
        <v>0</v>
      </c>
      <c r="W120" s="348">
        <f t="shared" si="302"/>
        <v>53740</v>
      </c>
      <c r="X120" s="348">
        <f t="shared" si="302"/>
        <v>85000</v>
      </c>
      <c r="Y120" s="348">
        <f t="shared" si="302"/>
        <v>0</v>
      </c>
      <c r="Z120" s="348">
        <f t="shared" si="302"/>
        <v>0</v>
      </c>
      <c r="AA120" s="348">
        <f t="shared" si="302"/>
        <v>85000</v>
      </c>
      <c r="AB120" s="348">
        <f t="shared" si="302"/>
        <v>138740</v>
      </c>
      <c r="AC120" s="348">
        <f t="shared" si="302"/>
        <v>46895</v>
      </c>
      <c r="AD120" s="348">
        <f t="shared" ref="AD120:AE120" si="304">SUM(AD115:AD119)</f>
        <v>0</v>
      </c>
      <c r="AE120" s="348">
        <f t="shared" si="304"/>
        <v>46895</v>
      </c>
      <c r="AF120" s="348">
        <f t="shared" si="302"/>
        <v>537</v>
      </c>
      <c r="AG120" s="348">
        <f t="shared" si="302"/>
        <v>0</v>
      </c>
      <c r="AH120" s="982">
        <f t="shared" si="302"/>
        <v>186172</v>
      </c>
      <c r="AI120" s="952">
        <f t="shared" si="302"/>
        <v>-0.01</v>
      </c>
      <c r="AJ120" s="366">
        <f t="shared" si="302"/>
        <v>-0.05</v>
      </c>
      <c r="AK120" s="366">
        <f t="shared" si="302"/>
        <v>0</v>
      </c>
      <c r="AL120" s="366">
        <f t="shared" si="302"/>
        <v>0</v>
      </c>
      <c r="AM120" s="366">
        <f t="shared" si="302"/>
        <v>0.37</v>
      </c>
      <c r="AN120" s="366">
        <f t="shared" si="302"/>
        <v>0</v>
      </c>
      <c r="AO120" s="320">
        <f t="shared" si="302"/>
        <v>0.31</v>
      </c>
      <c r="AP120" s="403">
        <f t="shared" si="302"/>
        <v>31375656</v>
      </c>
      <c r="AQ120" s="348">
        <f t="shared" si="302"/>
        <v>23111933</v>
      </c>
      <c r="AR120" s="348">
        <f t="shared" si="302"/>
        <v>165000</v>
      </c>
      <c r="AS120" s="348">
        <f t="shared" si="302"/>
        <v>7867604</v>
      </c>
      <c r="AT120" s="348">
        <f t="shared" si="302"/>
        <v>231119</v>
      </c>
      <c r="AU120" s="348">
        <f t="shared" si="302"/>
        <v>0</v>
      </c>
      <c r="AV120" s="320">
        <f t="shared" si="302"/>
        <v>35.78</v>
      </c>
      <c r="AW120" s="813">
        <f t="shared" si="302"/>
        <v>0</v>
      </c>
      <c r="AX120" s="812">
        <f t="shared" si="302"/>
        <v>0</v>
      </c>
      <c r="AY120" s="812">
        <f t="shared" si="302"/>
        <v>0</v>
      </c>
      <c r="AZ120" s="812">
        <f t="shared" si="302"/>
        <v>0</v>
      </c>
      <c r="BA120" s="812">
        <f t="shared" si="302"/>
        <v>0</v>
      </c>
      <c r="BB120" s="812">
        <f t="shared" si="302"/>
        <v>0</v>
      </c>
      <c r="BC120" s="814">
        <f t="shared" si="302"/>
        <v>0</v>
      </c>
    </row>
    <row r="121" spans="1:55" s="135" customFormat="1" ht="12.75" customHeight="1" x14ac:dyDescent="0.2">
      <c r="A121" s="137">
        <v>29</v>
      </c>
      <c r="B121" s="138">
        <v>3455</v>
      </c>
      <c r="C121" s="138">
        <v>651040515</v>
      </c>
      <c r="D121" s="138">
        <v>75122308</v>
      </c>
      <c r="E121" s="139" t="s">
        <v>60</v>
      </c>
      <c r="F121" s="138">
        <v>3231</v>
      </c>
      <c r="G121" s="139" t="s">
        <v>279</v>
      </c>
      <c r="H121" s="140" t="s">
        <v>260</v>
      </c>
      <c r="I121" s="536">
        <v>33750260</v>
      </c>
      <c r="J121" s="376">
        <v>24838768</v>
      </c>
      <c r="K121" s="376">
        <v>200000</v>
      </c>
      <c r="L121" s="394">
        <v>8463104</v>
      </c>
      <c r="M121" s="394">
        <v>248388</v>
      </c>
      <c r="N121" s="394">
        <v>0</v>
      </c>
      <c r="O121" s="700">
        <v>37.459999999999994</v>
      </c>
      <c r="P121" s="579">
        <f>X121*-1</f>
        <v>-70000</v>
      </c>
      <c r="Q121" s="434">
        <v>0</v>
      </c>
      <c r="R121" s="434">
        <v>0</v>
      </c>
      <c r="S121" s="434">
        <v>0</v>
      </c>
      <c r="T121" s="434">
        <v>0</v>
      </c>
      <c r="U121" s="434">
        <v>0</v>
      </c>
      <c r="V121" s="434">
        <v>0</v>
      </c>
      <c r="W121" s="434">
        <f t="shared" si="181"/>
        <v>-70000</v>
      </c>
      <c r="X121" s="434">
        <v>70000</v>
      </c>
      <c r="Y121" s="434">
        <v>0</v>
      </c>
      <c r="Z121" s="434">
        <v>0</v>
      </c>
      <c r="AA121" s="434">
        <f>X121+Y121+Z121</f>
        <v>70000</v>
      </c>
      <c r="AB121" s="434">
        <f>W121+AA121</f>
        <v>0</v>
      </c>
      <c r="AC121" s="435">
        <f t="shared" si="182"/>
        <v>0</v>
      </c>
      <c r="AD121" s="434">
        <v>0</v>
      </c>
      <c r="AE121" s="434">
        <f t="shared" si="183"/>
        <v>0</v>
      </c>
      <c r="AF121" s="435">
        <f>ROUND(W121*1%,0)</f>
        <v>-700</v>
      </c>
      <c r="AG121" s="14">
        <v>0</v>
      </c>
      <c r="AH121" s="434">
        <f>AB121+AE121+AF121+AG121</f>
        <v>-700</v>
      </c>
      <c r="AI121" s="870">
        <v>-0.03</v>
      </c>
      <c r="AJ121" s="433">
        <v>0</v>
      </c>
      <c r="AK121" s="433">
        <v>0</v>
      </c>
      <c r="AL121" s="433">
        <v>0</v>
      </c>
      <c r="AM121" s="433">
        <v>0</v>
      </c>
      <c r="AN121" s="433">
        <v>0</v>
      </c>
      <c r="AO121" s="535">
        <f t="shared" si="185"/>
        <v>-0.03</v>
      </c>
      <c r="AP121" s="854">
        <f>I121+AH121</f>
        <v>33749560</v>
      </c>
      <c r="AQ121" s="434">
        <f>J121+W121</f>
        <v>24768768</v>
      </c>
      <c r="AR121" s="512">
        <f>K121+AA121</f>
        <v>270000</v>
      </c>
      <c r="AS121" s="434">
        <f>L121+AE121</f>
        <v>8463104</v>
      </c>
      <c r="AT121" s="434">
        <f>M121+AF121</f>
        <v>247688</v>
      </c>
      <c r="AU121" s="512">
        <f>N121+AG121</f>
        <v>0</v>
      </c>
      <c r="AV121" s="535">
        <f>O121+AO121</f>
        <v>37.429999999999993</v>
      </c>
      <c r="AW121" s="517">
        <f t="shared" si="189"/>
        <v>0</v>
      </c>
      <c r="AX121" s="432">
        <v>0</v>
      </c>
      <c r="AY121" s="432">
        <v>0</v>
      </c>
      <c r="AZ121" s="432">
        <v>0</v>
      </c>
      <c r="BA121" s="432">
        <v>0</v>
      </c>
      <c r="BB121" s="432">
        <v>0</v>
      </c>
      <c r="BC121" s="600">
        <v>0</v>
      </c>
    </row>
    <row r="122" spans="1:55" s="135" customFormat="1" ht="12.75" customHeight="1" x14ac:dyDescent="0.2">
      <c r="A122" s="90">
        <v>29</v>
      </c>
      <c r="B122" s="12">
        <v>3455</v>
      </c>
      <c r="C122" s="89">
        <v>651040515</v>
      </c>
      <c r="D122" s="89">
        <v>75122308</v>
      </c>
      <c r="E122" s="136" t="s">
        <v>61</v>
      </c>
      <c r="F122" s="12"/>
      <c r="G122" s="136"/>
      <c r="H122" s="373"/>
      <c r="I122" s="608">
        <v>33750260</v>
      </c>
      <c r="J122" s="348">
        <v>24838768</v>
      </c>
      <c r="K122" s="348">
        <v>200000</v>
      </c>
      <c r="L122" s="348">
        <v>8463104</v>
      </c>
      <c r="M122" s="348">
        <v>248388</v>
      </c>
      <c r="N122" s="348">
        <v>0</v>
      </c>
      <c r="O122" s="699">
        <v>37.459999999999994</v>
      </c>
      <c r="P122" s="608">
        <f t="shared" ref="P122:BC122" si="305">SUM(P121)</f>
        <v>-70000</v>
      </c>
      <c r="Q122" s="348">
        <f t="shared" ref="Q122" si="306">SUM(Q121)</f>
        <v>0</v>
      </c>
      <c r="R122" s="348">
        <f t="shared" si="305"/>
        <v>0</v>
      </c>
      <c r="S122" s="348">
        <f t="shared" si="305"/>
        <v>0</v>
      </c>
      <c r="T122" s="348">
        <f t="shared" si="305"/>
        <v>0</v>
      </c>
      <c r="U122" s="348">
        <f t="shared" si="305"/>
        <v>0</v>
      </c>
      <c r="V122" s="348">
        <f t="shared" si="305"/>
        <v>0</v>
      </c>
      <c r="W122" s="348">
        <f t="shared" si="305"/>
        <v>-70000</v>
      </c>
      <c r="X122" s="348">
        <f t="shared" si="305"/>
        <v>70000</v>
      </c>
      <c r="Y122" s="348">
        <f t="shared" si="305"/>
        <v>0</v>
      </c>
      <c r="Z122" s="348">
        <f t="shared" si="305"/>
        <v>0</v>
      </c>
      <c r="AA122" s="348">
        <f t="shared" si="305"/>
        <v>70000</v>
      </c>
      <c r="AB122" s="348">
        <f t="shared" si="305"/>
        <v>0</v>
      </c>
      <c r="AC122" s="348">
        <f t="shared" si="305"/>
        <v>0</v>
      </c>
      <c r="AD122" s="348">
        <f t="shared" ref="AD122:AE122" si="307">SUM(AD121)</f>
        <v>0</v>
      </c>
      <c r="AE122" s="348">
        <f t="shared" si="307"/>
        <v>0</v>
      </c>
      <c r="AF122" s="348">
        <f t="shared" si="305"/>
        <v>-700</v>
      </c>
      <c r="AG122" s="348">
        <f t="shared" si="305"/>
        <v>0</v>
      </c>
      <c r="AH122" s="982">
        <f t="shared" si="305"/>
        <v>-700</v>
      </c>
      <c r="AI122" s="952">
        <f t="shared" si="305"/>
        <v>-0.03</v>
      </c>
      <c r="AJ122" s="366">
        <f t="shared" si="305"/>
        <v>0</v>
      </c>
      <c r="AK122" s="366">
        <f t="shared" si="305"/>
        <v>0</v>
      </c>
      <c r="AL122" s="366">
        <f t="shared" si="305"/>
        <v>0</v>
      </c>
      <c r="AM122" s="366">
        <f t="shared" si="305"/>
        <v>0</v>
      </c>
      <c r="AN122" s="366">
        <f t="shared" si="305"/>
        <v>0</v>
      </c>
      <c r="AO122" s="320">
        <f t="shared" si="305"/>
        <v>-0.03</v>
      </c>
      <c r="AP122" s="403">
        <f t="shared" si="305"/>
        <v>33749560</v>
      </c>
      <c r="AQ122" s="348">
        <f t="shared" si="305"/>
        <v>24768768</v>
      </c>
      <c r="AR122" s="348">
        <f t="shared" si="305"/>
        <v>270000</v>
      </c>
      <c r="AS122" s="348">
        <f t="shared" si="305"/>
        <v>8463104</v>
      </c>
      <c r="AT122" s="348">
        <f t="shared" si="305"/>
        <v>247688</v>
      </c>
      <c r="AU122" s="348">
        <f t="shared" si="305"/>
        <v>0</v>
      </c>
      <c r="AV122" s="320">
        <f t="shared" si="305"/>
        <v>37.429999999999993</v>
      </c>
      <c r="AW122" s="813">
        <f t="shared" si="305"/>
        <v>0</v>
      </c>
      <c r="AX122" s="812">
        <f t="shared" si="305"/>
        <v>0</v>
      </c>
      <c r="AY122" s="812">
        <f t="shared" si="305"/>
        <v>0</v>
      </c>
      <c r="AZ122" s="812">
        <f t="shared" si="305"/>
        <v>0</v>
      </c>
      <c r="BA122" s="812">
        <f t="shared" si="305"/>
        <v>0</v>
      </c>
      <c r="BB122" s="812">
        <f t="shared" si="305"/>
        <v>0</v>
      </c>
      <c r="BC122" s="814">
        <f t="shared" si="305"/>
        <v>0</v>
      </c>
    </row>
    <row r="123" spans="1:55" s="135" customFormat="1" ht="12.75" customHeight="1" x14ac:dyDescent="0.2">
      <c r="A123" s="137">
        <v>30</v>
      </c>
      <c r="B123" s="138">
        <v>3419</v>
      </c>
      <c r="C123" s="138">
        <v>600078434</v>
      </c>
      <c r="D123" s="138">
        <v>72742658</v>
      </c>
      <c r="E123" s="139" t="s">
        <v>62</v>
      </c>
      <c r="F123" s="138">
        <v>3111</v>
      </c>
      <c r="G123" s="139" t="s">
        <v>275</v>
      </c>
      <c r="H123" s="140" t="s">
        <v>260</v>
      </c>
      <c r="I123" s="536">
        <v>2968626</v>
      </c>
      <c r="J123" s="376">
        <v>2202245</v>
      </c>
      <c r="K123" s="376">
        <v>0</v>
      </c>
      <c r="L123" s="394">
        <v>744359</v>
      </c>
      <c r="M123" s="394">
        <v>22022</v>
      </c>
      <c r="N123" s="394">
        <v>0</v>
      </c>
      <c r="O123" s="700">
        <v>3.82</v>
      </c>
      <c r="P123" s="579">
        <f t="shared" ref="P123:P128" si="308">X123*-1</f>
        <v>0</v>
      </c>
      <c r="Q123" s="434">
        <v>0</v>
      </c>
      <c r="R123" s="434">
        <v>0</v>
      </c>
      <c r="S123" s="434">
        <v>0</v>
      </c>
      <c r="T123" s="434">
        <v>0</v>
      </c>
      <c r="U123" s="434">
        <v>0</v>
      </c>
      <c r="V123" s="434">
        <v>0</v>
      </c>
      <c r="W123" s="434">
        <f t="shared" si="181"/>
        <v>0</v>
      </c>
      <c r="X123" s="434">
        <v>0</v>
      </c>
      <c r="Y123" s="434">
        <v>0</v>
      </c>
      <c r="Z123" s="434">
        <v>0</v>
      </c>
      <c r="AA123" s="434">
        <f t="shared" ref="AA123:AA128" si="309">X123+Y123+Z123</f>
        <v>0</v>
      </c>
      <c r="AB123" s="434">
        <f t="shared" ref="AB123:AB128" si="310">W123+AA123</f>
        <v>0</v>
      </c>
      <c r="AC123" s="435">
        <f t="shared" si="182"/>
        <v>0</v>
      </c>
      <c r="AD123" s="434">
        <v>0</v>
      </c>
      <c r="AE123" s="434">
        <f t="shared" si="183"/>
        <v>0</v>
      </c>
      <c r="AF123" s="435">
        <f t="shared" ref="AF123:AF128" si="311">ROUND(W123*1%,0)</f>
        <v>0</v>
      </c>
      <c r="AG123" s="14">
        <v>0</v>
      </c>
      <c r="AH123" s="434">
        <f t="shared" ref="AH123:AH128" si="312">AB123+AE123+AF123+AG123</f>
        <v>0</v>
      </c>
      <c r="AI123" s="870">
        <v>0</v>
      </c>
      <c r="AJ123" s="433">
        <v>0</v>
      </c>
      <c r="AK123" s="433">
        <v>0</v>
      </c>
      <c r="AL123" s="433">
        <v>0</v>
      </c>
      <c r="AM123" s="433">
        <v>0</v>
      </c>
      <c r="AN123" s="433">
        <v>0</v>
      </c>
      <c r="AO123" s="535">
        <f t="shared" si="185"/>
        <v>0</v>
      </c>
      <c r="AP123" s="854">
        <f t="shared" ref="AP123:AP128" si="313">I123+AH123</f>
        <v>2968626</v>
      </c>
      <c r="AQ123" s="434">
        <f t="shared" ref="AQ123:AQ128" si="314">J123+W123</f>
        <v>2202245</v>
      </c>
      <c r="AR123" s="512">
        <f t="shared" ref="AR123:AR128" si="315">K123+AA123</f>
        <v>0</v>
      </c>
      <c r="AS123" s="434">
        <f t="shared" ref="AS123:AS128" si="316">L123+AE123</f>
        <v>744359</v>
      </c>
      <c r="AT123" s="434">
        <f t="shared" ref="AT123:AU128" si="317">M123+AF123</f>
        <v>22022</v>
      </c>
      <c r="AU123" s="512">
        <f t="shared" si="317"/>
        <v>0</v>
      </c>
      <c r="AV123" s="535">
        <f t="shared" ref="AV123:AV128" si="318">O123+AO123</f>
        <v>3.82</v>
      </c>
      <c r="AW123" s="517">
        <f t="shared" si="189"/>
        <v>0</v>
      </c>
      <c r="AX123" s="432">
        <v>0</v>
      </c>
      <c r="AY123" s="432">
        <v>0</v>
      </c>
      <c r="AZ123" s="432">
        <v>0</v>
      </c>
      <c r="BA123" s="432">
        <v>0</v>
      </c>
      <c r="BB123" s="432">
        <v>0</v>
      </c>
      <c r="BC123" s="600">
        <v>0</v>
      </c>
    </row>
    <row r="124" spans="1:55" s="135" customFormat="1" ht="12.75" customHeight="1" x14ac:dyDescent="0.2">
      <c r="A124" s="137">
        <v>30</v>
      </c>
      <c r="B124" s="138">
        <v>3419</v>
      </c>
      <c r="C124" s="138">
        <v>600078434</v>
      </c>
      <c r="D124" s="138">
        <v>72742658</v>
      </c>
      <c r="E124" s="139" t="s">
        <v>62</v>
      </c>
      <c r="F124" s="138">
        <v>3113</v>
      </c>
      <c r="G124" s="139" t="s">
        <v>278</v>
      </c>
      <c r="H124" s="140" t="s">
        <v>260</v>
      </c>
      <c r="I124" s="517">
        <v>12164216</v>
      </c>
      <c r="J124" s="305">
        <v>8993426</v>
      </c>
      <c r="K124" s="376">
        <v>30700</v>
      </c>
      <c r="L124" s="394">
        <v>3050155</v>
      </c>
      <c r="M124" s="394">
        <v>89935</v>
      </c>
      <c r="N124" s="394">
        <v>0</v>
      </c>
      <c r="O124" s="701">
        <v>12.13</v>
      </c>
      <c r="P124" s="579">
        <f t="shared" si="308"/>
        <v>3400</v>
      </c>
      <c r="Q124" s="434">
        <v>0</v>
      </c>
      <c r="R124" s="434">
        <v>0</v>
      </c>
      <c r="S124" s="434">
        <v>0</v>
      </c>
      <c r="T124" s="434">
        <v>0</v>
      </c>
      <c r="U124" s="434">
        <v>0</v>
      </c>
      <c r="V124" s="434">
        <v>0</v>
      </c>
      <c r="W124" s="434">
        <f t="shared" si="181"/>
        <v>3400</v>
      </c>
      <c r="X124" s="434">
        <v>-3400</v>
      </c>
      <c r="Y124" s="434">
        <v>0</v>
      </c>
      <c r="Z124" s="434">
        <v>0</v>
      </c>
      <c r="AA124" s="434">
        <f t="shared" si="309"/>
        <v>-3400</v>
      </c>
      <c r="AB124" s="434">
        <f t="shared" si="310"/>
        <v>0</v>
      </c>
      <c r="AC124" s="435">
        <f t="shared" si="182"/>
        <v>0</v>
      </c>
      <c r="AD124" s="434">
        <v>0</v>
      </c>
      <c r="AE124" s="434">
        <f t="shared" si="183"/>
        <v>0</v>
      </c>
      <c r="AF124" s="435">
        <f t="shared" si="311"/>
        <v>34</v>
      </c>
      <c r="AG124" s="14">
        <v>0</v>
      </c>
      <c r="AH124" s="434">
        <f t="shared" si="312"/>
        <v>34</v>
      </c>
      <c r="AI124" s="870">
        <v>0.01</v>
      </c>
      <c r="AJ124" s="433">
        <v>0</v>
      </c>
      <c r="AK124" s="433">
        <v>0</v>
      </c>
      <c r="AL124" s="433">
        <v>0</v>
      </c>
      <c r="AM124" s="433">
        <v>0</v>
      </c>
      <c r="AN124" s="433">
        <v>0</v>
      </c>
      <c r="AO124" s="535">
        <f t="shared" si="185"/>
        <v>0.01</v>
      </c>
      <c r="AP124" s="854">
        <f t="shared" si="313"/>
        <v>12164250</v>
      </c>
      <c r="AQ124" s="434">
        <f t="shared" si="314"/>
        <v>8996826</v>
      </c>
      <c r="AR124" s="512">
        <f t="shared" si="315"/>
        <v>27300</v>
      </c>
      <c r="AS124" s="434">
        <f t="shared" si="316"/>
        <v>3050155</v>
      </c>
      <c r="AT124" s="434">
        <f t="shared" si="317"/>
        <v>89969</v>
      </c>
      <c r="AU124" s="512">
        <f t="shared" si="317"/>
        <v>0</v>
      </c>
      <c r="AV124" s="535">
        <f t="shared" si="318"/>
        <v>12.14</v>
      </c>
      <c r="AW124" s="517">
        <f t="shared" si="189"/>
        <v>0</v>
      </c>
      <c r="AX124" s="432">
        <v>0</v>
      </c>
      <c r="AY124" s="432">
        <v>0</v>
      </c>
      <c r="AZ124" s="432">
        <v>0</v>
      </c>
      <c r="BA124" s="432">
        <v>0</v>
      </c>
      <c r="BB124" s="432">
        <v>0</v>
      </c>
      <c r="BC124" s="600">
        <v>0</v>
      </c>
    </row>
    <row r="125" spans="1:55" s="135" customFormat="1" ht="12.75" customHeight="1" x14ac:dyDescent="0.2">
      <c r="A125" s="137">
        <v>30</v>
      </c>
      <c r="B125" s="138">
        <v>3419</v>
      </c>
      <c r="C125" s="138">
        <v>600078434</v>
      </c>
      <c r="D125" s="138">
        <v>72742658</v>
      </c>
      <c r="E125" s="139" t="s">
        <v>62</v>
      </c>
      <c r="F125" s="138">
        <v>3113</v>
      </c>
      <c r="G125" s="139" t="s">
        <v>828</v>
      </c>
      <c r="H125" s="140" t="s">
        <v>260</v>
      </c>
      <c r="I125" s="517">
        <v>0</v>
      </c>
      <c r="J125" s="305">
        <v>0</v>
      </c>
      <c r="K125" s="376">
        <v>0</v>
      </c>
      <c r="L125" s="394">
        <v>0</v>
      </c>
      <c r="M125" s="394">
        <v>0</v>
      </c>
      <c r="N125" s="394">
        <v>0</v>
      </c>
      <c r="O125" s="701">
        <v>0</v>
      </c>
      <c r="P125" s="579">
        <f t="shared" si="308"/>
        <v>0</v>
      </c>
      <c r="Q125" s="434">
        <v>0</v>
      </c>
      <c r="R125" s="434">
        <v>0</v>
      </c>
      <c r="S125" s="434">
        <v>0</v>
      </c>
      <c r="T125" s="434">
        <v>0</v>
      </c>
      <c r="U125" s="434">
        <v>78557</v>
      </c>
      <c r="V125" s="434">
        <v>0</v>
      </c>
      <c r="W125" s="434">
        <f t="shared" ref="W125" si="319">SUM(P125:V125)</f>
        <v>78557</v>
      </c>
      <c r="X125" s="434">
        <v>0</v>
      </c>
      <c r="Y125" s="434">
        <v>0</v>
      </c>
      <c r="Z125" s="434">
        <v>0</v>
      </c>
      <c r="AA125" s="434">
        <f t="shared" si="309"/>
        <v>0</v>
      </c>
      <c r="AB125" s="434">
        <f t="shared" si="310"/>
        <v>78557</v>
      </c>
      <c r="AC125" s="435">
        <f t="shared" ref="AC125" si="320">ROUND((W125+X125+Y125)*33.8%,0)</f>
        <v>26552</v>
      </c>
      <c r="AD125" s="434">
        <v>0</v>
      </c>
      <c r="AE125" s="434">
        <f t="shared" ref="AE125" si="321">AC125+AD125</f>
        <v>26552</v>
      </c>
      <c r="AF125" s="435">
        <f t="shared" si="311"/>
        <v>786</v>
      </c>
      <c r="AG125" s="14">
        <v>0</v>
      </c>
      <c r="AH125" s="434">
        <f t="shared" ref="AH125" si="322">AB125+AE125+AF125+AG125</f>
        <v>105895</v>
      </c>
      <c r="AI125" s="870">
        <v>0</v>
      </c>
      <c r="AJ125" s="433">
        <v>0</v>
      </c>
      <c r="AK125" s="433">
        <v>0</v>
      </c>
      <c r="AL125" s="433">
        <v>0</v>
      </c>
      <c r="AM125" s="433">
        <v>0.19</v>
      </c>
      <c r="AN125" s="433">
        <v>0</v>
      </c>
      <c r="AO125" s="535">
        <f t="shared" ref="AO125" si="323">SUM(AI125:AN125)</f>
        <v>0.19</v>
      </c>
      <c r="AP125" s="854">
        <f t="shared" si="313"/>
        <v>105895</v>
      </c>
      <c r="AQ125" s="434">
        <f t="shared" si="314"/>
        <v>78557</v>
      </c>
      <c r="AR125" s="512">
        <f t="shared" ref="AR125" si="324">K125+AA125</f>
        <v>0</v>
      </c>
      <c r="AS125" s="434">
        <f t="shared" si="316"/>
        <v>26552</v>
      </c>
      <c r="AT125" s="434">
        <f t="shared" ref="AT125" si="325">M125+AF125</f>
        <v>786</v>
      </c>
      <c r="AU125" s="512">
        <f t="shared" ref="AU125" si="326">N125+AG125</f>
        <v>0</v>
      </c>
      <c r="AV125" s="535">
        <f t="shared" ref="AV125" si="327">O125+AO125</f>
        <v>0.19</v>
      </c>
      <c r="AW125" s="517">
        <f t="shared" ref="AW125" si="328">SUM(AX125:BB125)</f>
        <v>0</v>
      </c>
      <c r="AX125" s="432">
        <v>0</v>
      </c>
      <c r="AY125" s="432">
        <v>0</v>
      </c>
      <c r="AZ125" s="432">
        <v>0</v>
      </c>
      <c r="BA125" s="432">
        <v>0</v>
      </c>
      <c r="BB125" s="432">
        <v>0</v>
      </c>
      <c r="BC125" s="600">
        <v>0</v>
      </c>
    </row>
    <row r="126" spans="1:55" s="135" customFormat="1" x14ac:dyDescent="0.2">
      <c r="A126" s="137">
        <v>30</v>
      </c>
      <c r="B126" s="138">
        <v>3419</v>
      </c>
      <c r="C126" s="138">
        <v>600078434</v>
      </c>
      <c r="D126" s="138">
        <v>72742658</v>
      </c>
      <c r="E126" s="139" t="s">
        <v>62</v>
      </c>
      <c r="F126" s="138">
        <v>3113</v>
      </c>
      <c r="G126" s="139" t="s">
        <v>276</v>
      </c>
      <c r="H126" s="140" t="s">
        <v>261</v>
      </c>
      <c r="I126" s="517">
        <v>1373086</v>
      </c>
      <c r="J126" s="305">
        <v>1018610</v>
      </c>
      <c r="K126" s="376">
        <v>0</v>
      </c>
      <c r="L126" s="394">
        <v>344290</v>
      </c>
      <c r="M126" s="394">
        <v>10186</v>
      </c>
      <c r="N126" s="394">
        <v>0</v>
      </c>
      <c r="O126" s="701">
        <v>2.5499999999999998</v>
      </c>
      <c r="P126" s="579">
        <f t="shared" si="308"/>
        <v>0</v>
      </c>
      <c r="Q126" s="434">
        <v>0</v>
      </c>
      <c r="R126" s="434">
        <v>75685</v>
      </c>
      <c r="S126" s="434">
        <v>0</v>
      </c>
      <c r="T126" s="434">
        <v>0</v>
      </c>
      <c r="U126" s="434">
        <v>0</v>
      </c>
      <c r="V126" s="434">
        <v>0</v>
      </c>
      <c r="W126" s="434">
        <f t="shared" si="181"/>
        <v>75685</v>
      </c>
      <c r="X126" s="434">
        <v>0</v>
      </c>
      <c r="Y126" s="434">
        <v>0</v>
      </c>
      <c r="Z126" s="434">
        <v>0</v>
      </c>
      <c r="AA126" s="434">
        <f t="shared" si="309"/>
        <v>0</v>
      </c>
      <c r="AB126" s="434">
        <f t="shared" si="310"/>
        <v>75685</v>
      </c>
      <c r="AC126" s="435">
        <f t="shared" si="182"/>
        <v>25582</v>
      </c>
      <c r="AD126" s="434">
        <v>0</v>
      </c>
      <c r="AE126" s="434">
        <f t="shared" si="183"/>
        <v>25582</v>
      </c>
      <c r="AF126" s="435">
        <f t="shared" si="311"/>
        <v>757</v>
      </c>
      <c r="AG126" s="14">
        <v>0</v>
      </c>
      <c r="AH126" s="434">
        <f t="shared" si="312"/>
        <v>102024</v>
      </c>
      <c r="AI126" s="870">
        <v>0</v>
      </c>
      <c r="AJ126" s="433">
        <v>0.19</v>
      </c>
      <c r="AK126" s="433">
        <v>0</v>
      </c>
      <c r="AL126" s="433">
        <v>0</v>
      </c>
      <c r="AM126" s="433">
        <v>0</v>
      </c>
      <c r="AN126" s="433">
        <v>0</v>
      </c>
      <c r="AO126" s="535">
        <f t="shared" si="185"/>
        <v>0.19</v>
      </c>
      <c r="AP126" s="854">
        <f t="shared" si="313"/>
        <v>1475110</v>
      </c>
      <c r="AQ126" s="434">
        <f t="shared" si="314"/>
        <v>1094295</v>
      </c>
      <c r="AR126" s="512">
        <f t="shared" si="315"/>
        <v>0</v>
      </c>
      <c r="AS126" s="434">
        <f t="shared" si="316"/>
        <v>369872</v>
      </c>
      <c r="AT126" s="434">
        <f t="shared" si="317"/>
        <v>10943</v>
      </c>
      <c r="AU126" s="512">
        <f t="shared" si="317"/>
        <v>0</v>
      </c>
      <c r="AV126" s="535">
        <f t="shared" si="318"/>
        <v>2.7399999999999998</v>
      </c>
      <c r="AW126" s="517">
        <f t="shared" si="189"/>
        <v>0</v>
      </c>
      <c r="AX126" s="432">
        <v>0</v>
      </c>
      <c r="AY126" s="432">
        <v>0</v>
      </c>
      <c r="AZ126" s="432">
        <v>0</v>
      </c>
      <c r="BA126" s="432">
        <v>0</v>
      </c>
      <c r="BB126" s="432">
        <v>0</v>
      </c>
      <c r="BC126" s="600">
        <v>0</v>
      </c>
    </row>
    <row r="127" spans="1:55" s="135" customFormat="1" ht="12.75" customHeight="1" x14ac:dyDescent="0.2">
      <c r="A127" s="137">
        <v>30</v>
      </c>
      <c r="B127" s="138">
        <v>3419</v>
      </c>
      <c r="C127" s="138">
        <v>600078434</v>
      </c>
      <c r="D127" s="138">
        <v>72742658</v>
      </c>
      <c r="E127" s="139" t="s">
        <v>62</v>
      </c>
      <c r="F127" s="138">
        <v>3143</v>
      </c>
      <c r="G127" s="139" t="s">
        <v>784</v>
      </c>
      <c r="H127" s="140" t="s">
        <v>260</v>
      </c>
      <c r="I127" s="517">
        <v>1076534</v>
      </c>
      <c r="J127" s="305">
        <v>798616</v>
      </c>
      <c r="K127" s="376">
        <v>0</v>
      </c>
      <c r="L127" s="394">
        <v>269932</v>
      </c>
      <c r="M127" s="394">
        <v>7986</v>
      </c>
      <c r="N127" s="394">
        <v>0</v>
      </c>
      <c r="O127" s="701">
        <v>1.5</v>
      </c>
      <c r="P127" s="579">
        <f t="shared" si="308"/>
        <v>0</v>
      </c>
      <c r="Q127" s="434">
        <v>0</v>
      </c>
      <c r="R127" s="434">
        <v>0</v>
      </c>
      <c r="S127" s="434">
        <v>0</v>
      </c>
      <c r="T127" s="434">
        <v>0</v>
      </c>
      <c r="U127" s="434">
        <v>0</v>
      </c>
      <c r="V127" s="434">
        <v>0</v>
      </c>
      <c r="W127" s="434">
        <f t="shared" si="181"/>
        <v>0</v>
      </c>
      <c r="X127" s="434">
        <v>0</v>
      </c>
      <c r="Y127" s="434">
        <v>0</v>
      </c>
      <c r="Z127" s="434">
        <v>0</v>
      </c>
      <c r="AA127" s="434">
        <f t="shared" si="309"/>
        <v>0</v>
      </c>
      <c r="AB127" s="434">
        <f t="shared" si="310"/>
        <v>0</v>
      </c>
      <c r="AC127" s="435">
        <f t="shared" si="182"/>
        <v>0</v>
      </c>
      <c r="AD127" s="434">
        <v>0</v>
      </c>
      <c r="AE127" s="434">
        <f t="shared" si="183"/>
        <v>0</v>
      </c>
      <c r="AF127" s="435">
        <f t="shared" si="311"/>
        <v>0</v>
      </c>
      <c r="AG127" s="14">
        <v>0</v>
      </c>
      <c r="AH127" s="434">
        <f t="shared" si="312"/>
        <v>0</v>
      </c>
      <c r="AI127" s="870">
        <v>0</v>
      </c>
      <c r="AJ127" s="433">
        <v>0</v>
      </c>
      <c r="AK127" s="433">
        <v>0</v>
      </c>
      <c r="AL127" s="433">
        <v>0</v>
      </c>
      <c r="AM127" s="433">
        <v>0</v>
      </c>
      <c r="AN127" s="433">
        <v>0</v>
      </c>
      <c r="AO127" s="535">
        <f t="shared" si="185"/>
        <v>0</v>
      </c>
      <c r="AP127" s="854">
        <f t="shared" si="313"/>
        <v>1076534</v>
      </c>
      <c r="AQ127" s="434">
        <f t="shared" si="314"/>
        <v>798616</v>
      </c>
      <c r="AR127" s="512">
        <f t="shared" si="315"/>
        <v>0</v>
      </c>
      <c r="AS127" s="434">
        <f t="shared" si="316"/>
        <v>269932</v>
      </c>
      <c r="AT127" s="434">
        <f t="shared" si="317"/>
        <v>7986</v>
      </c>
      <c r="AU127" s="512">
        <f t="shared" si="317"/>
        <v>0</v>
      </c>
      <c r="AV127" s="535">
        <f t="shared" si="318"/>
        <v>1.5</v>
      </c>
      <c r="AW127" s="517">
        <f t="shared" si="189"/>
        <v>0</v>
      </c>
      <c r="AX127" s="432">
        <v>0</v>
      </c>
      <c r="AY127" s="432">
        <v>0</v>
      </c>
      <c r="AZ127" s="432">
        <v>0</v>
      </c>
      <c r="BA127" s="432">
        <v>0</v>
      </c>
      <c r="BB127" s="432">
        <v>0</v>
      </c>
      <c r="BC127" s="600">
        <v>0</v>
      </c>
    </row>
    <row r="128" spans="1:55" s="135" customFormat="1" ht="12.75" customHeight="1" x14ac:dyDescent="0.2">
      <c r="A128" s="137">
        <v>30</v>
      </c>
      <c r="B128" s="138">
        <v>3419</v>
      </c>
      <c r="C128" s="138">
        <v>600078434</v>
      </c>
      <c r="D128" s="138">
        <v>72742658</v>
      </c>
      <c r="E128" s="139" t="s">
        <v>62</v>
      </c>
      <c r="F128" s="138">
        <v>3143</v>
      </c>
      <c r="G128" s="139" t="s">
        <v>280</v>
      </c>
      <c r="H128" s="140" t="s">
        <v>261</v>
      </c>
      <c r="I128" s="517">
        <v>186288</v>
      </c>
      <c r="J128" s="305">
        <v>138196</v>
      </c>
      <c r="K128" s="376">
        <v>0</v>
      </c>
      <c r="L128" s="394">
        <v>46710</v>
      </c>
      <c r="M128" s="394">
        <v>1382</v>
      </c>
      <c r="N128" s="394">
        <v>0</v>
      </c>
      <c r="O128" s="701">
        <v>0.26</v>
      </c>
      <c r="P128" s="579">
        <f t="shared" si="308"/>
        <v>0</v>
      </c>
      <c r="Q128" s="434">
        <v>0</v>
      </c>
      <c r="R128" s="434">
        <v>0</v>
      </c>
      <c r="S128" s="434">
        <v>0</v>
      </c>
      <c r="T128" s="434">
        <v>0</v>
      </c>
      <c r="U128" s="434">
        <v>0</v>
      </c>
      <c r="V128" s="434">
        <v>0</v>
      </c>
      <c r="W128" s="434">
        <f t="shared" si="181"/>
        <v>0</v>
      </c>
      <c r="X128" s="434">
        <v>0</v>
      </c>
      <c r="Y128" s="434">
        <v>0</v>
      </c>
      <c r="Z128" s="434">
        <v>0</v>
      </c>
      <c r="AA128" s="434">
        <f t="shared" si="309"/>
        <v>0</v>
      </c>
      <c r="AB128" s="434">
        <f t="shared" si="310"/>
        <v>0</v>
      </c>
      <c r="AC128" s="435">
        <f t="shared" si="182"/>
        <v>0</v>
      </c>
      <c r="AD128" s="434">
        <v>0</v>
      </c>
      <c r="AE128" s="434">
        <f t="shared" si="183"/>
        <v>0</v>
      </c>
      <c r="AF128" s="435">
        <f t="shared" si="311"/>
        <v>0</v>
      </c>
      <c r="AG128" s="14">
        <v>0</v>
      </c>
      <c r="AH128" s="434">
        <f t="shared" si="312"/>
        <v>0</v>
      </c>
      <c r="AI128" s="870">
        <v>0</v>
      </c>
      <c r="AJ128" s="433">
        <v>0</v>
      </c>
      <c r="AK128" s="433">
        <v>0</v>
      </c>
      <c r="AL128" s="433">
        <v>0</v>
      </c>
      <c r="AM128" s="433">
        <v>0</v>
      </c>
      <c r="AN128" s="433">
        <v>0</v>
      </c>
      <c r="AO128" s="535">
        <f t="shared" si="185"/>
        <v>0</v>
      </c>
      <c r="AP128" s="854">
        <f t="shared" si="313"/>
        <v>186288</v>
      </c>
      <c r="AQ128" s="434">
        <f t="shared" si="314"/>
        <v>138196</v>
      </c>
      <c r="AR128" s="512">
        <f t="shared" si="315"/>
        <v>0</v>
      </c>
      <c r="AS128" s="434">
        <f t="shared" si="316"/>
        <v>46710</v>
      </c>
      <c r="AT128" s="434">
        <f t="shared" si="317"/>
        <v>1382</v>
      </c>
      <c r="AU128" s="512">
        <f t="shared" si="317"/>
        <v>0</v>
      </c>
      <c r="AV128" s="535">
        <f t="shared" si="318"/>
        <v>0.26</v>
      </c>
      <c r="AW128" s="517">
        <f t="shared" si="189"/>
        <v>0</v>
      </c>
      <c r="AX128" s="432">
        <v>0</v>
      </c>
      <c r="AY128" s="432">
        <v>0</v>
      </c>
      <c r="AZ128" s="432">
        <v>0</v>
      </c>
      <c r="BA128" s="432">
        <v>0</v>
      </c>
      <c r="BB128" s="432">
        <v>0</v>
      </c>
      <c r="BC128" s="600">
        <v>0</v>
      </c>
    </row>
    <row r="129" spans="1:55" s="135" customFormat="1" ht="12.75" customHeight="1" x14ac:dyDescent="0.2">
      <c r="A129" s="90">
        <v>30</v>
      </c>
      <c r="B129" s="12">
        <v>3419</v>
      </c>
      <c r="C129" s="89">
        <v>600078434</v>
      </c>
      <c r="D129" s="89">
        <v>72742658</v>
      </c>
      <c r="E129" s="136" t="s">
        <v>63</v>
      </c>
      <c r="F129" s="12"/>
      <c r="G129" s="136"/>
      <c r="H129" s="373"/>
      <c r="I129" s="608">
        <v>17768750</v>
      </c>
      <c r="J129" s="348">
        <v>13151093</v>
      </c>
      <c r="K129" s="348">
        <v>30700</v>
      </c>
      <c r="L129" s="348">
        <v>4455446</v>
      </c>
      <c r="M129" s="348">
        <v>131511</v>
      </c>
      <c r="N129" s="348">
        <v>0</v>
      </c>
      <c r="O129" s="699">
        <v>20.260000000000002</v>
      </c>
      <c r="P129" s="608">
        <f t="shared" ref="P129:BC129" si="329">SUM(P123:P128)</f>
        <v>3400</v>
      </c>
      <c r="Q129" s="348">
        <f t="shared" ref="Q129" si="330">SUM(Q123:Q128)</f>
        <v>0</v>
      </c>
      <c r="R129" s="348">
        <f t="shared" si="329"/>
        <v>75685</v>
      </c>
      <c r="S129" s="348">
        <f t="shared" si="329"/>
        <v>0</v>
      </c>
      <c r="T129" s="348">
        <f t="shared" si="329"/>
        <v>0</v>
      </c>
      <c r="U129" s="348">
        <f t="shared" si="329"/>
        <v>78557</v>
      </c>
      <c r="V129" s="348">
        <f t="shared" si="329"/>
        <v>0</v>
      </c>
      <c r="W129" s="348">
        <f t="shared" si="329"/>
        <v>157642</v>
      </c>
      <c r="X129" s="348">
        <f t="shared" si="329"/>
        <v>-3400</v>
      </c>
      <c r="Y129" s="348">
        <f t="shared" si="329"/>
        <v>0</v>
      </c>
      <c r="Z129" s="348">
        <f t="shared" si="329"/>
        <v>0</v>
      </c>
      <c r="AA129" s="348">
        <f t="shared" si="329"/>
        <v>-3400</v>
      </c>
      <c r="AB129" s="348">
        <f t="shared" si="329"/>
        <v>154242</v>
      </c>
      <c r="AC129" s="348">
        <f t="shared" si="329"/>
        <v>52134</v>
      </c>
      <c r="AD129" s="348">
        <f t="shared" ref="AD129:AE129" si="331">SUM(AD123:AD128)</f>
        <v>0</v>
      </c>
      <c r="AE129" s="348">
        <f t="shared" si="331"/>
        <v>52134</v>
      </c>
      <c r="AF129" s="348">
        <f t="shared" si="329"/>
        <v>1577</v>
      </c>
      <c r="AG129" s="348">
        <f t="shared" si="329"/>
        <v>0</v>
      </c>
      <c r="AH129" s="982">
        <f t="shared" si="329"/>
        <v>207953</v>
      </c>
      <c r="AI129" s="952">
        <f t="shared" si="329"/>
        <v>0.01</v>
      </c>
      <c r="AJ129" s="366">
        <f t="shared" si="329"/>
        <v>0.19</v>
      </c>
      <c r="AK129" s="366">
        <f t="shared" si="329"/>
        <v>0</v>
      </c>
      <c r="AL129" s="366">
        <f t="shared" si="329"/>
        <v>0</v>
      </c>
      <c r="AM129" s="366">
        <f t="shared" si="329"/>
        <v>0.19</v>
      </c>
      <c r="AN129" s="366">
        <f t="shared" si="329"/>
        <v>0</v>
      </c>
      <c r="AO129" s="320">
        <f t="shared" si="329"/>
        <v>0.39</v>
      </c>
      <c r="AP129" s="403">
        <f t="shared" si="329"/>
        <v>17976703</v>
      </c>
      <c r="AQ129" s="348">
        <f t="shared" si="329"/>
        <v>13308735</v>
      </c>
      <c r="AR129" s="348">
        <f t="shared" si="329"/>
        <v>27300</v>
      </c>
      <c r="AS129" s="348">
        <f t="shared" si="329"/>
        <v>4507580</v>
      </c>
      <c r="AT129" s="348">
        <f t="shared" si="329"/>
        <v>133088</v>
      </c>
      <c r="AU129" s="348">
        <f t="shared" si="329"/>
        <v>0</v>
      </c>
      <c r="AV129" s="320">
        <f t="shared" si="329"/>
        <v>20.650000000000002</v>
      </c>
      <c r="AW129" s="813">
        <f t="shared" si="329"/>
        <v>0</v>
      </c>
      <c r="AX129" s="812">
        <f t="shared" si="329"/>
        <v>0</v>
      </c>
      <c r="AY129" s="812">
        <f t="shared" si="329"/>
        <v>0</v>
      </c>
      <c r="AZ129" s="812">
        <f t="shared" si="329"/>
        <v>0</v>
      </c>
      <c r="BA129" s="812">
        <f t="shared" si="329"/>
        <v>0</v>
      </c>
      <c r="BB129" s="812">
        <f t="shared" si="329"/>
        <v>0</v>
      </c>
      <c r="BC129" s="814">
        <f t="shared" si="329"/>
        <v>0</v>
      </c>
    </row>
    <row r="130" spans="1:55" s="135" customFormat="1" ht="12.75" customHeight="1" x14ac:dyDescent="0.2">
      <c r="A130" s="137">
        <v>31</v>
      </c>
      <c r="B130" s="138">
        <v>3422</v>
      </c>
      <c r="C130" s="138">
        <v>600078591</v>
      </c>
      <c r="D130" s="138">
        <v>72742682</v>
      </c>
      <c r="E130" s="139" t="s">
        <v>64</v>
      </c>
      <c r="F130" s="138">
        <v>3111</v>
      </c>
      <c r="G130" s="139" t="s">
        <v>275</v>
      </c>
      <c r="H130" s="140" t="s">
        <v>260</v>
      </c>
      <c r="I130" s="536">
        <v>2636010</v>
      </c>
      <c r="J130" s="376">
        <v>1955497</v>
      </c>
      <c r="K130" s="376">
        <v>0</v>
      </c>
      <c r="L130" s="394">
        <v>660958</v>
      </c>
      <c r="M130" s="394">
        <v>19555</v>
      </c>
      <c r="N130" s="394">
        <v>0</v>
      </c>
      <c r="O130" s="700">
        <v>3.8</v>
      </c>
      <c r="P130" s="579">
        <f>X130*-1</f>
        <v>0</v>
      </c>
      <c r="Q130" s="434">
        <v>0</v>
      </c>
      <c r="R130" s="434">
        <v>0</v>
      </c>
      <c r="S130" s="434">
        <v>0</v>
      </c>
      <c r="T130" s="434">
        <v>0</v>
      </c>
      <c r="U130" s="434">
        <v>0</v>
      </c>
      <c r="V130" s="434">
        <v>0</v>
      </c>
      <c r="W130" s="434">
        <f t="shared" si="181"/>
        <v>0</v>
      </c>
      <c r="X130" s="434">
        <v>0</v>
      </c>
      <c r="Y130" s="434">
        <v>0</v>
      </c>
      <c r="Z130" s="434">
        <v>0</v>
      </c>
      <c r="AA130" s="434">
        <f>X130+Y130+Z130</f>
        <v>0</v>
      </c>
      <c r="AB130" s="434">
        <f>W130+AA130</f>
        <v>0</v>
      </c>
      <c r="AC130" s="435">
        <f t="shared" si="182"/>
        <v>0</v>
      </c>
      <c r="AD130" s="434">
        <v>0</v>
      </c>
      <c r="AE130" s="434">
        <f t="shared" si="183"/>
        <v>0</v>
      </c>
      <c r="AF130" s="435">
        <f>ROUND(W130*1%,0)</f>
        <v>0</v>
      </c>
      <c r="AG130" s="14">
        <v>0</v>
      </c>
      <c r="AH130" s="434">
        <f t="shared" ref="AH130:AH133" si="332">AB130+AE130+AF130+AG130</f>
        <v>0</v>
      </c>
      <c r="AI130" s="870">
        <v>0</v>
      </c>
      <c r="AJ130" s="433">
        <v>0</v>
      </c>
      <c r="AK130" s="433">
        <v>0</v>
      </c>
      <c r="AL130" s="433">
        <v>0</v>
      </c>
      <c r="AM130" s="433">
        <v>0</v>
      </c>
      <c r="AN130" s="433">
        <v>0</v>
      </c>
      <c r="AO130" s="535">
        <f t="shared" si="185"/>
        <v>0</v>
      </c>
      <c r="AP130" s="854">
        <f>I130+AH130</f>
        <v>2636010</v>
      </c>
      <c r="AQ130" s="434">
        <f>J130+W130</f>
        <v>1955497</v>
      </c>
      <c r="AR130" s="512">
        <f t="shared" ref="AR130:AR133" si="333">K130+AA130</f>
        <v>0</v>
      </c>
      <c r="AS130" s="434">
        <f>L130+AE130</f>
        <v>660958</v>
      </c>
      <c r="AT130" s="434">
        <f t="shared" ref="AT130:AU133" si="334">M130+AF130</f>
        <v>19555</v>
      </c>
      <c r="AU130" s="512">
        <f t="shared" si="334"/>
        <v>0</v>
      </c>
      <c r="AV130" s="535">
        <f t="shared" ref="AV130:AV133" si="335">O130+AO130</f>
        <v>3.8</v>
      </c>
      <c r="AW130" s="517">
        <f t="shared" si="189"/>
        <v>0</v>
      </c>
      <c r="AX130" s="432">
        <v>0</v>
      </c>
      <c r="AY130" s="432">
        <v>0</v>
      </c>
      <c r="AZ130" s="432">
        <v>0</v>
      </c>
      <c r="BA130" s="432">
        <v>0</v>
      </c>
      <c r="BB130" s="432">
        <v>0</v>
      </c>
      <c r="BC130" s="600">
        <v>0</v>
      </c>
    </row>
    <row r="131" spans="1:55" s="135" customFormat="1" ht="12.75" customHeight="1" x14ac:dyDescent="0.2">
      <c r="A131" s="137">
        <v>31</v>
      </c>
      <c r="B131" s="138">
        <v>3422</v>
      </c>
      <c r="C131" s="138">
        <v>600078591</v>
      </c>
      <c r="D131" s="138">
        <v>72742682</v>
      </c>
      <c r="E131" s="139" t="s">
        <v>64</v>
      </c>
      <c r="F131" s="138">
        <v>3113</v>
      </c>
      <c r="G131" s="139" t="s">
        <v>278</v>
      </c>
      <c r="H131" s="140" t="s">
        <v>260</v>
      </c>
      <c r="I131" s="517">
        <v>7048889</v>
      </c>
      <c r="J131" s="305">
        <v>5229146</v>
      </c>
      <c r="K131" s="376">
        <v>0</v>
      </c>
      <c r="L131" s="394">
        <v>1767451</v>
      </c>
      <c r="M131" s="394">
        <v>52292</v>
      </c>
      <c r="N131" s="394">
        <v>0</v>
      </c>
      <c r="O131" s="701">
        <v>7.7</v>
      </c>
      <c r="P131" s="579">
        <f>X131*-1</f>
        <v>0</v>
      </c>
      <c r="Q131" s="434">
        <v>0</v>
      </c>
      <c r="R131" s="434">
        <v>0</v>
      </c>
      <c r="S131" s="434">
        <v>0</v>
      </c>
      <c r="T131" s="434">
        <v>0</v>
      </c>
      <c r="U131" s="434">
        <v>0</v>
      </c>
      <c r="V131" s="434">
        <v>0</v>
      </c>
      <c r="W131" s="434">
        <f t="shared" si="181"/>
        <v>0</v>
      </c>
      <c r="X131" s="434">
        <v>0</v>
      </c>
      <c r="Y131" s="434">
        <v>0</v>
      </c>
      <c r="Z131" s="434">
        <v>0</v>
      </c>
      <c r="AA131" s="434">
        <f>X131+Y131+Z131</f>
        <v>0</v>
      </c>
      <c r="AB131" s="434">
        <f>W131+AA131</f>
        <v>0</v>
      </c>
      <c r="AC131" s="435">
        <f t="shared" si="182"/>
        <v>0</v>
      </c>
      <c r="AD131" s="434">
        <v>0</v>
      </c>
      <c r="AE131" s="434">
        <f t="shared" si="183"/>
        <v>0</v>
      </c>
      <c r="AF131" s="435">
        <f>ROUND(W131*1%,0)</f>
        <v>0</v>
      </c>
      <c r="AG131" s="14">
        <v>0</v>
      </c>
      <c r="AH131" s="434">
        <f t="shared" si="332"/>
        <v>0</v>
      </c>
      <c r="AI131" s="870">
        <v>0</v>
      </c>
      <c r="AJ131" s="433">
        <v>0</v>
      </c>
      <c r="AK131" s="433">
        <v>0</v>
      </c>
      <c r="AL131" s="433">
        <v>0</v>
      </c>
      <c r="AM131" s="433">
        <v>0</v>
      </c>
      <c r="AN131" s="433">
        <v>0</v>
      </c>
      <c r="AO131" s="535">
        <f t="shared" si="185"/>
        <v>0</v>
      </c>
      <c r="AP131" s="854">
        <f>I131+AH131</f>
        <v>7048889</v>
      </c>
      <c r="AQ131" s="434">
        <f>J131+W131</f>
        <v>5229146</v>
      </c>
      <c r="AR131" s="512">
        <f t="shared" si="333"/>
        <v>0</v>
      </c>
      <c r="AS131" s="434">
        <f>L131+AE131</f>
        <v>1767451</v>
      </c>
      <c r="AT131" s="434">
        <f t="shared" si="334"/>
        <v>52292</v>
      </c>
      <c r="AU131" s="512">
        <f t="shared" si="334"/>
        <v>0</v>
      </c>
      <c r="AV131" s="535">
        <f t="shared" si="335"/>
        <v>7.7</v>
      </c>
      <c r="AW131" s="517">
        <f t="shared" si="189"/>
        <v>0</v>
      </c>
      <c r="AX131" s="432">
        <v>0</v>
      </c>
      <c r="AY131" s="432">
        <v>0</v>
      </c>
      <c r="AZ131" s="432">
        <v>0</v>
      </c>
      <c r="BA131" s="432">
        <v>0</v>
      </c>
      <c r="BB131" s="432">
        <v>0</v>
      </c>
      <c r="BC131" s="600">
        <v>0</v>
      </c>
    </row>
    <row r="132" spans="1:55" s="135" customFormat="1" x14ac:dyDescent="0.2">
      <c r="A132" s="137">
        <v>31</v>
      </c>
      <c r="B132" s="138">
        <v>3422</v>
      </c>
      <c r="C132" s="138">
        <v>600078591</v>
      </c>
      <c r="D132" s="138">
        <v>72742682</v>
      </c>
      <c r="E132" s="139" t="s">
        <v>64</v>
      </c>
      <c r="F132" s="138">
        <v>3113</v>
      </c>
      <c r="G132" s="139" t="s">
        <v>276</v>
      </c>
      <c r="H132" s="140" t="s">
        <v>261</v>
      </c>
      <c r="I132" s="517">
        <v>1411682</v>
      </c>
      <c r="J132" s="305">
        <v>1047242</v>
      </c>
      <c r="K132" s="376">
        <v>0</v>
      </c>
      <c r="L132" s="394">
        <v>353968</v>
      </c>
      <c r="M132" s="394">
        <v>10472</v>
      </c>
      <c r="N132" s="394">
        <v>0</v>
      </c>
      <c r="O132" s="701">
        <v>2.64</v>
      </c>
      <c r="P132" s="579">
        <f>X132*-1</f>
        <v>0</v>
      </c>
      <c r="Q132" s="434">
        <v>0</v>
      </c>
      <c r="R132" s="434">
        <v>84515</v>
      </c>
      <c r="S132" s="434">
        <v>0</v>
      </c>
      <c r="T132" s="434">
        <v>0</v>
      </c>
      <c r="U132" s="434">
        <v>0</v>
      </c>
      <c r="V132" s="434">
        <v>0</v>
      </c>
      <c r="W132" s="434">
        <f t="shared" si="181"/>
        <v>84515</v>
      </c>
      <c r="X132" s="434">
        <v>0</v>
      </c>
      <c r="Y132" s="434">
        <v>0</v>
      </c>
      <c r="Z132" s="434">
        <v>0</v>
      </c>
      <c r="AA132" s="434">
        <f>X132+Y132+Z132</f>
        <v>0</v>
      </c>
      <c r="AB132" s="434">
        <f>W132+AA132</f>
        <v>84515</v>
      </c>
      <c r="AC132" s="435">
        <f t="shared" si="182"/>
        <v>28566</v>
      </c>
      <c r="AD132" s="434">
        <v>0</v>
      </c>
      <c r="AE132" s="434">
        <f t="shared" si="183"/>
        <v>28566</v>
      </c>
      <c r="AF132" s="435">
        <f>ROUND(W132*1%,0)</f>
        <v>845</v>
      </c>
      <c r="AG132" s="14">
        <v>0</v>
      </c>
      <c r="AH132" s="434">
        <f t="shared" si="332"/>
        <v>113926</v>
      </c>
      <c r="AI132" s="870">
        <v>0</v>
      </c>
      <c r="AJ132" s="433">
        <v>0.21</v>
      </c>
      <c r="AK132" s="433">
        <v>0</v>
      </c>
      <c r="AL132" s="433">
        <v>0</v>
      </c>
      <c r="AM132" s="433">
        <v>0</v>
      </c>
      <c r="AN132" s="433">
        <v>0</v>
      </c>
      <c r="AO132" s="535">
        <f t="shared" si="185"/>
        <v>0.21</v>
      </c>
      <c r="AP132" s="854">
        <f>I132+AH132</f>
        <v>1525608</v>
      </c>
      <c r="AQ132" s="434">
        <f>J132+W132</f>
        <v>1131757</v>
      </c>
      <c r="AR132" s="512">
        <f t="shared" si="333"/>
        <v>0</v>
      </c>
      <c r="AS132" s="434">
        <f>L132+AE132</f>
        <v>382534</v>
      </c>
      <c r="AT132" s="434">
        <f t="shared" si="334"/>
        <v>11317</v>
      </c>
      <c r="AU132" s="512">
        <f t="shared" si="334"/>
        <v>0</v>
      </c>
      <c r="AV132" s="535">
        <f t="shared" si="335"/>
        <v>2.85</v>
      </c>
      <c r="AW132" s="517">
        <f t="shared" si="189"/>
        <v>0</v>
      </c>
      <c r="AX132" s="432">
        <v>0</v>
      </c>
      <c r="AY132" s="432">
        <v>0</v>
      </c>
      <c r="AZ132" s="432">
        <v>0</v>
      </c>
      <c r="BA132" s="432">
        <v>0</v>
      </c>
      <c r="BB132" s="432">
        <v>0</v>
      </c>
      <c r="BC132" s="600">
        <v>0</v>
      </c>
    </row>
    <row r="133" spans="1:55" s="135" customFormat="1" ht="12.75" customHeight="1" x14ac:dyDescent="0.2">
      <c r="A133" s="137">
        <v>31</v>
      </c>
      <c r="B133" s="138">
        <v>3422</v>
      </c>
      <c r="C133" s="138">
        <v>600078591</v>
      </c>
      <c r="D133" s="138">
        <v>72742682</v>
      </c>
      <c r="E133" s="139" t="s">
        <v>64</v>
      </c>
      <c r="F133" s="138">
        <v>3143</v>
      </c>
      <c r="G133" s="139" t="s">
        <v>785</v>
      </c>
      <c r="H133" s="140" t="s">
        <v>260</v>
      </c>
      <c r="I133" s="517">
        <v>386636</v>
      </c>
      <c r="J133" s="305">
        <v>286822</v>
      </c>
      <c r="K133" s="376">
        <v>0</v>
      </c>
      <c r="L133" s="394">
        <v>96946</v>
      </c>
      <c r="M133" s="394">
        <v>2868</v>
      </c>
      <c r="N133" s="394">
        <v>0</v>
      </c>
      <c r="O133" s="701">
        <v>0.54</v>
      </c>
      <c r="P133" s="579">
        <f>X133*-1</f>
        <v>0</v>
      </c>
      <c r="Q133" s="434">
        <v>0</v>
      </c>
      <c r="R133" s="434">
        <v>0</v>
      </c>
      <c r="S133" s="434">
        <v>0</v>
      </c>
      <c r="T133" s="434">
        <v>0</v>
      </c>
      <c r="U133" s="434">
        <v>0</v>
      </c>
      <c r="V133" s="434">
        <v>0</v>
      </c>
      <c r="W133" s="434">
        <f t="shared" si="181"/>
        <v>0</v>
      </c>
      <c r="X133" s="434">
        <v>0</v>
      </c>
      <c r="Y133" s="434">
        <v>0</v>
      </c>
      <c r="Z133" s="434">
        <v>0</v>
      </c>
      <c r="AA133" s="434">
        <f>X133+Y133+Z133</f>
        <v>0</v>
      </c>
      <c r="AB133" s="434">
        <f>W133+AA133</f>
        <v>0</v>
      </c>
      <c r="AC133" s="435">
        <f t="shared" si="182"/>
        <v>0</v>
      </c>
      <c r="AD133" s="434">
        <v>0</v>
      </c>
      <c r="AE133" s="434">
        <f t="shared" si="183"/>
        <v>0</v>
      </c>
      <c r="AF133" s="435">
        <f>ROUND(W133*1%,0)</f>
        <v>0</v>
      </c>
      <c r="AG133" s="14">
        <v>0</v>
      </c>
      <c r="AH133" s="434">
        <f t="shared" si="332"/>
        <v>0</v>
      </c>
      <c r="AI133" s="870">
        <v>0</v>
      </c>
      <c r="AJ133" s="433">
        <v>0</v>
      </c>
      <c r="AK133" s="433">
        <v>0</v>
      </c>
      <c r="AL133" s="433">
        <v>0</v>
      </c>
      <c r="AM133" s="433">
        <v>0</v>
      </c>
      <c r="AN133" s="433">
        <v>0</v>
      </c>
      <c r="AO133" s="535">
        <f t="shared" si="185"/>
        <v>0</v>
      </c>
      <c r="AP133" s="854">
        <f>I133+AH133</f>
        <v>386636</v>
      </c>
      <c r="AQ133" s="434">
        <f>J133+W133</f>
        <v>286822</v>
      </c>
      <c r="AR133" s="512">
        <f t="shared" si="333"/>
        <v>0</v>
      </c>
      <c r="AS133" s="434">
        <f>L133+AE133</f>
        <v>96946</v>
      </c>
      <c r="AT133" s="434">
        <f t="shared" si="334"/>
        <v>2868</v>
      </c>
      <c r="AU133" s="512">
        <f t="shared" si="334"/>
        <v>0</v>
      </c>
      <c r="AV133" s="535">
        <f t="shared" si="335"/>
        <v>0.54</v>
      </c>
      <c r="AW133" s="517">
        <f t="shared" si="189"/>
        <v>0</v>
      </c>
      <c r="AX133" s="432">
        <v>0</v>
      </c>
      <c r="AY133" s="432">
        <v>0</v>
      </c>
      <c r="AZ133" s="432">
        <v>0</v>
      </c>
      <c r="BA133" s="432">
        <v>0</v>
      </c>
      <c r="BB133" s="432">
        <v>0</v>
      </c>
      <c r="BC133" s="600">
        <v>0</v>
      </c>
    </row>
    <row r="134" spans="1:55" s="135" customFormat="1" ht="12.75" customHeight="1" x14ac:dyDescent="0.2">
      <c r="A134" s="90">
        <v>31</v>
      </c>
      <c r="B134" s="12">
        <v>3422</v>
      </c>
      <c r="C134" s="89">
        <v>600078591</v>
      </c>
      <c r="D134" s="89">
        <v>72742682</v>
      </c>
      <c r="E134" s="136" t="s">
        <v>65</v>
      </c>
      <c r="F134" s="12"/>
      <c r="G134" s="136"/>
      <c r="H134" s="373"/>
      <c r="I134" s="608">
        <v>11483217</v>
      </c>
      <c r="J134" s="348">
        <v>8518707</v>
      </c>
      <c r="K134" s="348">
        <v>0</v>
      </c>
      <c r="L134" s="348">
        <v>2879323</v>
      </c>
      <c r="M134" s="348">
        <v>85187</v>
      </c>
      <c r="N134" s="348">
        <v>0</v>
      </c>
      <c r="O134" s="699">
        <v>14.68</v>
      </c>
      <c r="P134" s="608">
        <f t="shared" ref="P134:BC134" si="336">SUM(P130:P133)</f>
        <v>0</v>
      </c>
      <c r="Q134" s="348">
        <f t="shared" ref="Q134" si="337">SUM(Q130:Q133)</f>
        <v>0</v>
      </c>
      <c r="R134" s="348">
        <f t="shared" si="336"/>
        <v>84515</v>
      </c>
      <c r="S134" s="348">
        <f t="shared" si="336"/>
        <v>0</v>
      </c>
      <c r="T134" s="348">
        <f t="shared" si="336"/>
        <v>0</v>
      </c>
      <c r="U134" s="348">
        <f t="shared" si="336"/>
        <v>0</v>
      </c>
      <c r="V134" s="348">
        <f t="shared" si="336"/>
        <v>0</v>
      </c>
      <c r="W134" s="348">
        <f t="shared" si="336"/>
        <v>84515</v>
      </c>
      <c r="X134" s="348">
        <f t="shared" si="336"/>
        <v>0</v>
      </c>
      <c r="Y134" s="348">
        <f t="shared" si="336"/>
        <v>0</v>
      </c>
      <c r="Z134" s="348">
        <f t="shared" si="336"/>
        <v>0</v>
      </c>
      <c r="AA134" s="348">
        <f t="shared" si="336"/>
        <v>0</v>
      </c>
      <c r="AB134" s="348">
        <f t="shared" si="336"/>
        <v>84515</v>
      </c>
      <c r="AC134" s="348">
        <f t="shared" si="336"/>
        <v>28566</v>
      </c>
      <c r="AD134" s="348">
        <f t="shared" ref="AD134:AE134" si="338">SUM(AD130:AD133)</f>
        <v>0</v>
      </c>
      <c r="AE134" s="348">
        <f t="shared" si="338"/>
        <v>28566</v>
      </c>
      <c r="AF134" s="348">
        <f t="shared" si="336"/>
        <v>845</v>
      </c>
      <c r="AG134" s="348">
        <f t="shared" si="336"/>
        <v>0</v>
      </c>
      <c r="AH134" s="982">
        <f t="shared" si="336"/>
        <v>113926</v>
      </c>
      <c r="AI134" s="952">
        <f t="shared" si="336"/>
        <v>0</v>
      </c>
      <c r="AJ134" s="366">
        <f t="shared" si="336"/>
        <v>0.21</v>
      </c>
      <c r="AK134" s="366">
        <f t="shared" si="336"/>
        <v>0</v>
      </c>
      <c r="AL134" s="366">
        <f t="shared" si="336"/>
        <v>0</v>
      </c>
      <c r="AM134" s="366">
        <f t="shared" si="336"/>
        <v>0</v>
      </c>
      <c r="AN134" s="366">
        <f t="shared" si="336"/>
        <v>0</v>
      </c>
      <c r="AO134" s="320">
        <f t="shared" si="336"/>
        <v>0.21</v>
      </c>
      <c r="AP134" s="403">
        <f t="shared" si="336"/>
        <v>11597143</v>
      </c>
      <c r="AQ134" s="348">
        <f t="shared" si="336"/>
        <v>8603222</v>
      </c>
      <c r="AR134" s="348">
        <f t="shared" si="336"/>
        <v>0</v>
      </c>
      <c r="AS134" s="348">
        <f t="shared" si="336"/>
        <v>2907889</v>
      </c>
      <c r="AT134" s="348">
        <f t="shared" si="336"/>
        <v>86032</v>
      </c>
      <c r="AU134" s="348">
        <f t="shared" si="336"/>
        <v>0</v>
      </c>
      <c r="AV134" s="320">
        <f t="shared" si="336"/>
        <v>14.89</v>
      </c>
      <c r="AW134" s="813">
        <f t="shared" si="336"/>
        <v>0</v>
      </c>
      <c r="AX134" s="812">
        <f t="shared" si="336"/>
        <v>0</v>
      </c>
      <c r="AY134" s="812">
        <f t="shared" si="336"/>
        <v>0</v>
      </c>
      <c r="AZ134" s="812">
        <f t="shared" si="336"/>
        <v>0</v>
      </c>
      <c r="BA134" s="812">
        <f t="shared" si="336"/>
        <v>0</v>
      </c>
      <c r="BB134" s="812">
        <f t="shared" si="336"/>
        <v>0</v>
      </c>
      <c r="BC134" s="814">
        <f t="shared" si="336"/>
        <v>0</v>
      </c>
    </row>
    <row r="135" spans="1:55" s="135" customFormat="1" ht="12.75" customHeight="1" x14ac:dyDescent="0.2">
      <c r="A135" s="137">
        <v>32</v>
      </c>
      <c r="B135" s="138">
        <v>3426</v>
      </c>
      <c r="C135" s="138">
        <v>600078019</v>
      </c>
      <c r="D135" s="138">
        <v>72742470</v>
      </c>
      <c r="E135" s="139" t="s">
        <v>66</v>
      </c>
      <c r="F135" s="138">
        <v>3111</v>
      </c>
      <c r="G135" s="139" t="s">
        <v>275</v>
      </c>
      <c r="H135" s="140" t="s">
        <v>260</v>
      </c>
      <c r="I135" s="536">
        <v>4920718</v>
      </c>
      <c r="J135" s="376">
        <v>3650384</v>
      </c>
      <c r="K135" s="376">
        <v>0</v>
      </c>
      <c r="L135" s="394">
        <v>1233830</v>
      </c>
      <c r="M135" s="394">
        <v>36504</v>
      </c>
      <c r="N135" s="394">
        <v>0</v>
      </c>
      <c r="O135" s="700">
        <v>6</v>
      </c>
      <c r="P135" s="579">
        <f>X135*-1</f>
        <v>0</v>
      </c>
      <c r="Q135" s="434">
        <v>0</v>
      </c>
      <c r="R135" s="434">
        <v>0</v>
      </c>
      <c r="S135" s="434">
        <v>0</v>
      </c>
      <c r="T135" s="434">
        <v>0</v>
      </c>
      <c r="U135" s="434">
        <v>0</v>
      </c>
      <c r="V135" s="434">
        <v>0</v>
      </c>
      <c r="W135" s="434">
        <f t="shared" si="181"/>
        <v>0</v>
      </c>
      <c r="X135" s="434">
        <v>0</v>
      </c>
      <c r="Y135" s="434">
        <v>0</v>
      </c>
      <c r="Z135" s="434">
        <v>0</v>
      </c>
      <c r="AA135" s="434">
        <f>X135+Y135+Z135</f>
        <v>0</v>
      </c>
      <c r="AB135" s="434">
        <f>W135+AA135</f>
        <v>0</v>
      </c>
      <c r="AC135" s="435">
        <f t="shared" si="182"/>
        <v>0</v>
      </c>
      <c r="AD135" s="434">
        <v>0</v>
      </c>
      <c r="AE135" s="434">
        <f t="shared" si="183"/>
        <v>0</v>
      </c>
      <c r="AF135" s="435">
        <f>ROUND(W135*1%,0)</f>
        <v>0</v>
      </c>
      <c r="AG135" s="14">
        <v>0</v>
      </c>
      <c r="AH135" s="434">
        <f t="shared" ref="AH135:AH136" si="339">AB135+AE135+AF135+AG135</f>
        <v>0</v>
      </c>
      <c r="AI135" s="870">
        <v>0</v>
      </c>
      <c r="AJ135" s="433">
        <v>0</v>
      </c>
      <c r="AK135" s="433">
        <v>0</v>
      </c>
      <c r="AL135" s="433">
        <v>0</v>
      </c>
      <c r="AM135" s="433">
        <v>0</v>
      </c>
      <c r="AN135" s="433">
        <v>0</v>
      </c>
      <c r="AO135" s="535">
        <f t="shared" si="185"/>
        <v>0</v>
      </c>
      <c r="AP135" s="854">
        <f>I135+AH135</f>
        <v>4920718</v>
      </c>
      <c r="AQ135" s="434">
        <f>J135+W135</f>
        <v>3650384</v>
      </c>
      <c r="AR135" s="512">
        <f t="shared" ref="AR135:AR136" si="340">K135+AA135</f>
        <v>0</v>
      </c>
      <c r="AS135" s="434">
        <f>L135+AE135</f>
        <v>1233830</v>
      </c>
      <c r="AT135" s="434">
        <f>M135+AF135</f>
        <v>36504</v>
      </c>
      <c r="AU135" s="512">
        <f t="shared" ref="AU135:AU136" si="341">N135+AG135</f>
        <v>0</v>
      </c>
      <c r="AV135" s="535">
        <f t="shared" ref="AV135:AV136" si="342">O135+AO135</f>
        <v>6</v>
      </c>
      <c r="AW135" s="517">
        <f t="shared" si="189"/>
        <v>0</v>
      </c>
      <c r="AX135" s="432">
        <v>0</v>
      </c>
      <c r="AY135" s="432">
        <v>0</v>
      </c>
      <c r="AZ135" s="432">
        <v>0</v>
      </c>
      <c r="BA135" s="432">
        <v>0</v>
      </c>
      <c r="BB135" s="432">
        <v>0</v>
      </c>
      <c r="BC135" s="600">
        <v>0</v>
      </c>
    </row>
    <row r="136" spans="1:55" s="135" customFormat="1" x14ac:dyDescent="0.2">
      <c r="A136" s="137">
        <v>32</v>
      </c>
      <c r="B136" s="138">
        <v>3426</v>
      </c>
      <c r="C136" s="138">
        <v>600078019</v>
      </c>
      <c r="D136" s="138">
        <v>72742470</v>
      </c>
      <c r="E136" s="139" t="s">
        <v>66</v>
      </c>
      <c r="F136" s="138">
        <v>3111</v>
      </c>
      <c r="G136" s="139" t="s">
        <v>276</v>
      </c>
      <c r="H136" s="140" t="s">
        <v>261</v>
      </c>
      <c r="I136" s="517">
        <v>1014176</v>
      </c>
      <c r="J136" s="305">
        <v>752356</v>
      </c>
      <c r="K136" s="376">
        <v>0</v>
      </c>
      <c r="L136" s="394">
        <v>254296</v>
      </c>
      <c r="M136" s="394">
        <v>7524</v>
      </c>
      <c r="N136" s="394">
        <v>0</v>
      </c>
      <c r="O136" s="701">
        <v>1.8900000000000001</v>
      </c>
      <c r="P136" s="579">
        <f>X136*-1</f>
        <v>0</v>
      </c>
      <c r="Q136" s="434">
        <v>0</v>
      </c>
      <c r="R136" s="434">
        <v>-69259</v>
      </c>
      <c r="S136" s="434">
        <v>0</v>
      </c>
      <c r="T136" s="434">
        <v>0</v>
      </c>
      <c r="U136" s="434">
        <v>0</v>
      </c>
      <c r="V136" s="434">
        <v>0</v>
      </c>
      <c r="W136" s="434">
        <f t="shared" si="181"/>
        <v>-69259</v>
      </c>
      <c r="X136" s="434">
        <v>0</v>
      </c>
      <c r="Y136" s="434">
        <v>0</v>
      </c>
      <c r="Z136" s="434">
        <v>0</v>
      </c>
      <c r="AA136" s="434">
        <f>X136+Y136+Z136</f>
        <v>0</v>
      </c>
      <c r="AB136" s="434">
        <f>W136+AA136</f>
        <v>-69259</v>
      </c>
      <c r="AC136" s="435">
        <f t="shared" si="182"/>
        <v>-23410</v>
      </c>
      <c r="AD136" s="434">
        <v>0</v>
      </c>
      <c r="AE136" s="434">
        <f t="shared" si="183"/>
        <v>-23410</v>
      </c>
      <c r="AF136" s="435">
        <f>ROUND(W136*1%,0)</f>
        <v>-693</v>
      </c>
      <c r="AG136" s="14">
        <v>0</v>
      </c>
      <c r="AH136" s="434">
        <f t="shared" si="339"/>
        <v>-93362</v>
      </c>
      <c r="AI136" s="870">
        <v>0</v>
      </c>
      <c r="AJ136" s="433">
        <v>-0.12</v>
      </c>
      <c r="AK136" s="433">
        <v>0</v>
      </c>
      <c r="AL136" s="433">
        <v>0</v>
      </c>
      <c r="AM136" s="433">
        <v>0</v>
      </c>
      <c r="AN136" s="433">
        <v>0</v>
      </c>
      <c r="AO136" s="535">
        <f t="shared" si="185"/>
        <v>-0.12</v>
      </c>
      <c r="AP136" s="854">
        <f>I136+AH136</f>
        <v>920814</v>
      </c>
      <c r="AQ136" s="434">
        <f>J136+W136</f>
        <v>683097</v>
      </c>
      <c r="AR136" s="512">
        <f t="shared" si="340"/>
        <v>0</v>
      </c>
      <c r="AS136" s="434">
        <f>L136+AE136</f>
        <v>230886</v>
      </c>
      <c r="AT136" s="434">
        <f>M136+AF136</f>
        <v>6831</v>
      </c>
      <c r="AU136" s="512">
        <f t="shared" si="341"/>
        <v>0</v>
      </c>
      <c r="AV136" s="535">
        <f t="shared" si="342"/>
        <v>1.77</v>
      </c>
      <c r="AW136" s="517">
        <f t="shared" si="189"/>
        <v>0</v>
      </c>
      <c r="AX136" s="432">
        <v>0</v>
      </c>
      <c r="AY136" s="432">
        <v>0</v>
      </c>
      <c r="AZ136" s="432">
        <v>0</v>
      </c>
      <c r="BA136" s="432">
        <v>0</v>
      </c>
      <c r="BB136" s="432">
        <v>0</v>
      </c>
      <c r="BC136" s="600">
        <v>0</v>
      </c>
    </row>
    <row r="137" spans="1:55" s="135" customFormat="1" ht="12.75" customHeight="1" x14ac:dyDescent="0.2">
      <c r="A137" s="90">
        <v>32</v>
      </c>
      <c r="B137" s="12">
        <v>3426</v>
      </c>
      <c r="C137" s="89">
        <v>600078019</v>
      </c>
      <c r="D137" s="89">
        <v>72742470</v>
      </c>
      <c r="E137" s="136" t="s">
        <v>67</v>
      </c>
      <c r="F137" s="12"/>
      <c r="G137" s="136"/>
      <c r="H137" s="373"/>
      <c r="I137" s="608">
        <v>5934894</v>
      </c>
      <c r="J137" s="348">
        <v>4402740</v>
      </c>
      <c r="K137" s="348">
        <v>0</v>
      </c>
      <c r="L137" s="348">
        <v>1488126</v>
      </c>
      <c r="M137" s="348">
        <v>44028</v>
      </c>
      <c r="N137" s="348">
        <v>0</v>
      </c>
      <c r="O137" s="699">
        <v>7.8900000000000006</v>
      </c>
      <c r="P137" s="608">
        <f t="shared" ref="P137:BC137" si="343">SUM(P135:P136)</f>
        <v>0</v>
      </c>
      <c r="Q137" s="348">
        <f t="shared" ref="Q137" si="344">SUM(Q135:Q136)</f>
        <v>0</v>
      </c>
      <c r="R137" s="348">
        <f t="shared" si="343"/>
        <v>-69259</v>
      </c>
      <c r="S137" s="348">
        <f t="shared" si="343"/>
        <v>0</v>
      </c>
      <c r="T137" s="348">
        <f t="shared" si="343"/>
        <v>0</v>
      </c>
      <c r="U137" s="348">
        <f t="shared" si="343"/>
        <v>0</v>
      </c>
      <c r="V137" s="348">
        <f t="shared" si="343"/>
        <v>0</v>
      </c>
      <c r="W137" s="348">
        <f t="shared" si="343"/>
        <v>-69259</v>
      </c>
      <c r="X137" s="348">
        <f t="shared" si="343"/>
        <v>0</v>
      </c>
      <c r="Y137" s="348">
        <f t="shared" si="343"/>
        <v>0</v>
      </c>
      <c r="Z137" s="348">
        <f t="shared" si="343"/>
        <v>0</v>
      </c>
      <c r="AA137" s="348">
        <f t="shared" si="343"/>
        <v>0</v>
      </c>
      <c r="AB137" s="348">
        <f t="shared" si="343"/>
        <v>-69259</v>
      </c>
      <c r="AC137" s="348">
        <f t="shared" si="343"/>
        <v>-23410</v>
      </c>
      <c r="AD137" s="348">
        <f t="shared" ref="AD137:AE137" si="345">SUM(AD135:AD136)</f>
        <v>0</v>
      </c>
      <c r="AE137" s="348">
        <f t="shared" si="345"/>
        <v>-23410</v>
      </c>
      <c r="AF137" s="348">
        <f t="shared" si="343"/>
        <v>-693</v>
      </c>
      <c r="AG137" s="348">
        <f t="shared" si="343"/>
        <v>0</v>
      </c>
      <c r="AH137" s="982">
        <f t="shared" si="343"/>
        <v>-93362</v>
      </c>
      <c r="AI137" s="952">
        <f t="shared" si="343"/>
        <v>0</v>
      </c>
      <c r="AJ137" s="366">
        <f t="shared" si="343"/>
        <v>-0.12</v>
      </c>
      <c r="AK137" s="366">
        <f t="shared" si="343"/>
        <v>0</v>
      </c>
      <c r="AL137" s="366">
        <f t="shared" si="343"/>
        <v>0</v>
      </c>
      <c r="AM137" s="366">
        <f t="shared" si="343"/>
        <v>0</v>
      </c>
      <c r="AN137" s="366">
        <f t="shared" si="343"/>
        <v>0</v>
      </c>
      <c r="AO137" s="320">
        <f t="shared" si="343"/>
        <v>-0.12</v>
      </c>
      <c r="AP137" s="403">
        <f t="shared" si="343"/>
        <v>5841532</v>
      </c>
      <c r="AQ137" s="348">
        <f t="shared" si="343"/>
        <v>4333481</v>
      </c>
      <c r="AR137" s="348">
        <f t="shared" si="343"/>
        <v>0</v>
      </c>
      <c r="AS137" s="348">
        <f t="shared" si="343"/>
        <v>1464716</v>
      </c>
      <c r="AT137" s="348">
        <f t="shared" si="343"/>
        <v>43335</v>
      </c>
      <c r="AU137" s="348">
        <f t="shared" si="343"/>
        <v>0</v>
      </c>
      <c r="AV137" s="320">
        <f t="shared" si="343"/>
        <v>7.77</v>
      </c>
      <c r="AW137" s="813">
        <f t="shared" si="343"/>
        <v>0</v>
      </c>
      <c r="AX137" s="812">
        <f t="shared" si="343"/>
        <v>0</v>
      </c>
      <c r="AY137" s="812">
        <f t="shared" si="343"/>
        <v>0</v>
      </c>
      <c r="AZ137" s="812">
        <f t="shared" si="343"/>
        <v>0</v>
      </c>
      <c r="BA137" s="812">
        <f t="shared" si="343"/>
        <v>0</v>
      </c>
      <c r="BB137" s="812">
        <f t="shared" si="343"/>
        <v>0</v>
      </c>
      <c r="BC137" s="814">
        <f t="shared" si="343"/>
        <v>0</v>
      </c>
    </row>
    <row r="138" spans="1:55" s="135" customFormat="1" ht="12.75" customHeight="1" x14ac:dyDescent="0.2">
      <c r="A138" s="137">
        <v>33</v>
      </c>
      <c r="B138" s="138">
        <v>3425</v>
      </c>
      <c r="C138" s="138">
        <v>600078451</v>
      </c>
      <c r="D138" s="138">
        <v>72742551</v>
      </c>
      <c r="E138" s="139" t="s">
        <v>68</v>
      </c>
      <c r="F138" s="138">
        <v>3113</v>
      </c>
      <c r="G138" s="139" t="s">
        <v>278</v>
      </c>
      <c r="H138" s="140" t="s">
        <v>260</v>
      </c>
      <c r="I138" s="536">
        <v>12042621</v>
      </c>
      <c r="J138" s="376">
        <v>8914638</v>
      </c>
      <c r="K138" s="376">
        <v>19200</v>
      </c>
      <c r="L138" s="394">
        <v>3019637</v>
      </c>
      <c r="M138" s="394">
        <v>89146</v>
      </c>
      <c r="N138" s="394">
        <v>0</v>
      </c>
      <c r="O138" s="700">
        <v>12.31</v>
      </c>
      <c r="P138" s="579">
        <f>X138*-1</f>
        <v>4640</v>
      </c>
      <c r="Q138" s="434">
        <v>0</v>
      </c>
      <c r="R138" s="434">
        <v>0</v>
      </c>
      <c r="S138" s="434">
        <v>0</v>
      </c>
      <c r="T138" s="434">
        <v>0</v>
      </c>
      <c r="U138" s="434">
        <v>0</v>
      </c>
      <c r="V138" s="434">
        <v>0</v>
      </c>
      <c r="W138" s="434">
        <f t="shared" si="181"/>
        <v>4640</v>
      </c>
      <c r="X138" s="434">
        <v>-4640</v>
      </c>
      <c r="Y138" s="434">
        <v>0</v>
      </c>
      <c r="Z138" s="434">
        <v>0</v>
      </c>
      <c r="AA138" s="434">
        <f>X138+Y138+Z138</f>
        <v>-4640</v>
      </c>
      <c r="AB138" s="434">
        <f>W138+AA138</f>
        <v>0</v>
      </c>
      <c r="AC138" s="435">
        <f t="shared" si="182"/>
        <v>0</v>
      </c>
      <c r="AD138" s="434">
        <v>0</v>
      </c>
      <c r="AE138" s="434">
        <f t="shared" si="183"/>
        <v>0</v>
      </c>
      <c r="AF138" s="435">
        <f>ROUND(W138*1%,0)</f>
        <v>46</v>
      </c>
      <c r="AG138" s="14">
        <v>0</v>
      </c>
      <c r="AH138" s="434">
        <f t="shared" ref="AH138:AH141" si="346">AB138+AE138+AF138+AG138</f>
        <v>46</v>
      </c>
      <c r="AI138" s="870">
        <v>0.01</v>
      </c>
      <c r="AJ138" s="433">
        <v>0</v>
      </c>
      <c r="AK138" s="433">
        <v>0</v>
      </c>
      <c r="AL138" s="433">
        <v>0</v>
      </c>
      <c r="AM138" s="433">
        <v>0</v>
      </c>
      <c r="AN138" s="433">
        <v>0</v>
      </c>
      <c r="AO138" s="535">
        <f t="shared" si="185"/>
        <v>0.01</v>
      </c>
      <c r="AP138" s="854">
        <f>I138+AH138</f>
        <v>12042667</v>
      </c>
      <c r="AQ138" s="434">
        <f>J138+W138</f>
        <v>8919278</v>
      </c>
      <c r="AR138" s="512">
        <f t="shared" ref="AR138:AR141" si="347">K138+AA138</f>
        <v>14560</v>
      </c>
      <c r="AS138" s="434">
        <f>L138+AE138</f>
        <v>3019637</v>
      </c>
      <c r="AT138" s="434">
        <f t="shared" ref="AT138:AU141" si="348">M138+AF138</f>
        <v>89192</v>
      </c>
      <c r="AU138" s="512">
        <f t="shared" si="348"/>
        <v>0</v>
      </c>
      <c r="AV138" s="535">
        <f t="shared" ref="AV138:AV141" si="349">O138+AO138</f>
        <v>12.32</v>
      </c>
      <c r="AW138" s="517">
        <f t="shared" si="189"/>
        <v>0</v>
      </c>
      <c r="AX138" s="432">
        <v>0</v>
      </c>
      <c r="AY138" s="432">
        <v>0</v>
      </c>
      <c r="AZ138" s="432">
        <v>0</v>
      </c>
      <c r="BA138" s="432">
        <v>0</v>
      </c>
      <c r="BB138" s="432">
        <v>0</v>
      </c>
      <c r="BC138" s="600">
        <v>0</v>
      </c>
    </row>
    <row r="139" spans="1:55" s="135" customFormat="1" ht="12.75" customHeight="1" x14ac:dyDescent="0.2">
      <c r="A139" s="137">
        <v>33</v>
      </c>
      <c r="B139" s="138">
        <v>3425</v>
      </c>
      <c r="C139" s="138">
        <v>600078451</v>
      </c>
      <c r="D139" s="138">
        <v>72742551</v>
      </c>
      <c r="E139" s="139" t="s">
        <v>68</v>
      </c>
      <c r="F139" s="138">
        <v>3113</v>
      </c>
      <c r="G139" s="139" t="s">
        <v>829</v>
      </c>
      <c r="H139" s="140" t="s">
        <v>260</v>
      </c>
      <c r="I139" s="536">
        <v>0</v>
      </c>
      <c r="J139" s="376">
        <v>0</v>
      </c>
      <c r="K139" s="376">
        <v>0</v>
      </c>
      <c r="L139" s="394">
        <v>0</v>
      </c>
      <c r="M139" s="394">
        <v>0</v>
      </c>
      <c r="N139" s="394">
        <v>0</v>
      </c>
      <c r="O139" s="700">
        <v>0</v>
      </c>
      <c r="P139" s="579">
        <f>X139*-1</f>
        <v>0</v>
      </c>
      <c r="Q139" s="434">
        <v>0</v>
      </c>
      <c r="R139" s="434">
        <v>0</v>
      </c>
      <c r="S139" s="434">
        <v>0</v>
      </c>
      <c r="T139" s="434">
        <v>0</v>
      </c>
      <c r="U139" s="434">
        <v>78557</v>
      </c>
      <c r="V139" s="434">
        <v>0</v>
      </c>
      <c r="W139" s="434">
        <f t="shared" ref="W139" si="350">SUM(P139:V139)</f>
        <v>78557</v>
      </c>
      <c r="X139" s="434">
        <v>0</v>
      </c>
      <c r="Y139" s="434">
        <v>0</v>
      </c>
      <c r="Z139" s="434">
        <v>0</v>
      </c>
      <c r="AA139" s="434">
        <f>X139+Y139+Z139</f>
        <v>0</v>
      </c>
      <c r="AB139" s="434">
        <f>W139+AA139</f>
        <v>78557</v>
      </c>
      <c r="AC139" s="435">
        <f t="shared" ref="AC139" si="351">ROUND((W139+X139+Y139)*33.8%,0)</f>
        <v>26552</v>
      </c>
      <c r="AD139" s="434">
        <v>0</v>
      </c>
      <c r="AE139" s="434">
        <f t="shared" ref="AE139" si="352">AC139+AD139</f>
        <v>26552</v>
      </c>
      <c r="AF139" s="435">
        <f>ROUND(W139*1%,0)</f>
        <v>786</v>
      </c>
      <c r="AG139" s="14">
        <v>0</v>
      </c>
      <c r="AH139" s="434">
        <f t="shared" ref="AH139" si="353">AB139+AE139+AF139+AG139</f>
        <v>105895</v>
      </c>
      <c r="AI139" s="870">
        <v>0</v>
      </c>
      <c r="AJ139" s="433">
        <v>0</v>
      </c>
      <c r="AK139" s="433">
        <v>0</v>
      </c>
      <c r="AL139" s="433">
        <v>0</v>
      </c>
      <c r="AM139" s="433">
        <v>0.19</v>
      </c>
      <c r="AN139" s="433">
        <v>0</v>
      </c>
      <c r="AO139" s="535">
        <f t="shared" ref="AO139" si="354">SUM(AI139:AN139)</f>
        <v>0.19</v>
      </c>
      <c r="AP139" s="854">
        <f>I139+AH139</f>
        <v>105895</v>
      </c>
      <c r="AQ139" s="434">
        <f>J139+W139</f>
        <v>78557</v>
      </c>
      <c r="AR139" s="512">
        <f t="shared" ref="AR139" si="355">K139+AA139</f>
        <v>0</v>
      </c>
      <c r="AS139" s="434">
        <f>L139+AE139</f>
        <v>26552</v>
      </c>
      <c r="AT139" s="434">
        <f t="shared" ref="AT139" si="356">M139+AF139</f>
        <v>786</v>
      </c>
      <c r="AU139" s="512">
        <f t="shared" ref="AU139" si="357">N139+AG139</f>
        <v>0</v>
      </c>
      <c r="AV139" s="535">
        <f t="shared" ref="AV139" si="358">O139+AO139</f>
        <v>0.19</v>
      </c>
      <c r="AW139" s="517">
        <f t="shared" ref="AW139" si="359">SUM(AX139:BB139)</f>
        <v>0</v>
      </c>
      <c r="AX139" s="432">
        <v>0</v>
      </c>
      <c r="AY139" s="432">
        <v>0</v>
      </c>
      <c r="AZ139" s="432">
        <v>0</v>
      </c>
      <c r="BA139" s="432">
        <v>0</v>
      </c>
      <c r="BB139" s="432">
        <v>0</v>
      </c>
      <c r="BC139" s="600">
        <v>0</v>
      </c>
    </row>
    <row r="140" spans="1:55" s="135" customFormat="1" x14ac:dyDescent="0.2">
      <c r="A140" s="137">
        <v>33</v>
      </c>
      <c r="B140" s="138">
        <v>3425</v>
      </c>
      <c r="C140" s="138">
        <v>600078451</v>
      </c>
      <c r="D140" s="138">
        <v>72742551</v>
      </c>
      <c r="E140" s="139" t="s">
        <v>68</v>
      </c>
      <c r="F140" s="138">
        <v>3113</v>
      </c>
      <c r="G140" s="139" t="s">
        <v>276</v>
      </c>
      <c r="H140" s="140" t="s">
        <v>261</v>
      </c>
      <c r="I140" s="517">
        <v>1994325</v>
      </c>
      <c r="J140" s="305">
        <v>1479469</v>
      </c>
      <c r="K140" s="376">
        <v>0</v>
      </c>
      <c r="L140" s="394">
        <v>500061</v>
      </c>
      <c r="M140" s="394">
        <v>14795</v>
      </c>
      <c r="N140" s="394">
        <v>0</v>
      </c>
      <c r="O140" s="701">
        <v>3.68</v>
      </c>
      <c r="P140" s="579">
        <f>X140*-1</f>
        <v>0</v>
      </c>
      <c r="Q140" s="434">
        <v>0</v>
      </c>
      <c r="R140" s="434">
        <v>0</v>
      </c>
      <c r="S140" s="434">
        <v>0</v>
      </c>
      <c r="T140" s="434">
        <v>0</v>
      </c>
      <c r="U140" s="434">
        <v>0</v>
      </c>
      <c r="V140" s="434">
        <v>0</v>
      </c>
      <c r="W140" s="434">
        <f t="shared" si="181"/>
        <v>0</v>
      </c>
      <c r="X140" s="434">
        <v>0</v>
      </c>
      <c r="Y140" s="434">
        <v>0</v>
      </c>
      <c r="Z140" s="434">
        <v>0</v>
      </c>
      <c r="AA140" s="434">
        <f>X140+Y140+Z140</f>
        <v>0</v>
      </c>
      <c r="AB140" s="434">
        <f>W140+AA140</f>
        <v>0</v>
      </c>
      <c r="AC140" s="435">
        <f t="shared" si="182"/>
        <v>0</v>
      </c>
      <c r="AD140" s="434">
        <v>0</v>
      </c>
      <c r="AE140" s="434">
        <f t="shared" si="183"/>
        <v>0</v>
      </c>
      <c r="AF140" s="435">
        <f>ROUND(W140*1%,0)</f>
        <v>0</v>
      </c>
      <c r="AG140" s="14">
        <v>0</v>
      </c>
      <c r="AH140" s="434">
        <f t="shared" si="346"/>
        <v>0</v>
      </c>
      <c r="AI140" s="870">
        <v>0</v>
      </c>
      <c r="AJ140" s="433">
        <v>0</v>
      </c>
      <c r="AK140" s="433">
        <v>0</v>
      </c>
      <c r="AL140" s="433">
        <v>0</v>
      </c>
      <c r="AM140" s="433">
        <v>0</v>
      </c>
      <c r="AN140" s="433">
        <v>0</v>
      </c>
      <c r="AO140" s="535">
        <f t="shared" si="185"/>
        <v>0</v>
      </c>
      <c r="AP140" s="854">
        <f>I140+AH140</f>
        <v>1994325</v>
      </c>
      <c r="AQ140" s="434">
        <f>J140+W140</f>
        <v>1479469</v>
      </c>
      <c r="AR140" s="512">
        <f t="shared" si="347"/>
        <v>0</v>
      </c>
      <c r="AS140" s="434">
        <f>L140+AE140</f>
        <v>500061</v>
      </c>
      <c r="AT140" s="434">
        <f t="shared" si="348"/>
        <v>14795</v>
      </c>
      <c r="AU140" s="512">
        <f t="shared" si="348"/>
        <v>0</v>
      </c>
      <c r="AV140" s="535">
        <f t="shared" si="349"/>
        <v>3.68</v>
      </c>
      <c r="AW140" s="517">
        <f t="shared" si="189"/>
        <v>0</v>
      </c>
      <c r="AX140" s="432">
        <v>0</v>
      </c>
      <c r="AY140" s="432">
        <v>0</v>
      </c>
      <c r="AZ140" s="432">
        <v>0</v>
      </c>
      <c r="BA140" s="432">
        <v>0</v>
      </c>
      <c r="BB140" s="432">
        <v>0</v>
      </c>
      <c r="BC140" s="600">
        <v>0</v>
      </c>
    </row>
    <row r="141" spans="1:55" s="135" customFormat="1" ht="12.75" customHeight="1" x14ac:dyDescent="0.2">
      <c r="A141" s="137">
        <v>33</v>
      </c>
      <c r="B141" s="138">
        <v>3425</v>
      </c>
      <c r="C141" s="138">
        <v>600078451</v>
      </c>
      <c r="D141" s="138">
        <v>72742551</v>
      </c>
      <c r="E141" s="139" t="s">
        <v>68</v>
      </c>
      <c r="F141" s="138">
        <v>3143</v>
      </c>
      <c r="G141" s="139" t="s">
        <v>784</v>
      </c>
      <c r="H141" s="140" t="s">
        <v>260</v>
      </c>
      <c r="I141" s="517">
        <v>1530781</v>
      </c>
      <c r="J141" s="305">
        <v>1135594</v>
      </c>
      <c r="K141" s="376">
        <v>0</v>
      </c>
      <c r="L141" s="394">
        <v>383831</v>
      </c>
      <c r="M141" s="394">
        <v>11356</v>
      </c>
      <c r="N141" s="394">
        <v>0</v>
      </c>
      <c r="O141" s="701">
        <v>2</v>
      </c>
      <c r="P141" s="579">
        <f>X141*-1</f>
        <v>0</v>
      </c>
      <c r="Q141" s="434">
        <v>0</v>
      </c>
      <c r="R141" s="434">
        <v>0</v>
      </c>
      <c r="S141" s="434">
        <v>0</v>
      </c>
      <c r="T141" s="434">
        <v>0</v>
      </c>
      <c r="U141" s="434">
        <v>0</v>
      </c>
      <c r="V141" s="434">
        <v>0</v>
      </c>
      <c r="W141" s="434">
        <f t="shared" si="181"/>
        <v>0</v>
      </c>
      <c r="X141" s="434">
        <v>0</v>
      </c>
      <c r="Y141" s="434">
        <v>0</v>
      </c>
      <c r="Z141" s="434">
        <v>0</v>
      </c>
      <c r="AA141" s="434">
        <f>X141+Y141+Z141</f>
        <v>0</v>
      </c>
      <c r="AB141" s="434">
        <f>W141+AA141</f>
        <v>0</v>
      </c>
      <c r="AC141" s="435">
        <f t="shared" si="182"/>
        <v>0</v>
      </c>
      <c r="AD141" s="434">
        <v>0</v>
      </c>
      <c r="AE141" s="434">
        <f t="shared" si="183"/>
        <v>0</v>
      </c>
      <c r="AF141" s="435">
        <f>ROUND(W141*1%,0)</f>
        <v>0</v>
      </c>
      <c r="AG141" s="14">
        <v>0</v>
      </c>
      <c r="AH141" s="434">
        <f t="shared" si="346"/>
        <v>0</v>
      </c>
      <c r="AI141" s="870">
        <v>0</v>
      </c>
      <c r="AJ141" s="433">
        <v>0</v>
      </c>
      <c r="AK141" s="433">
        <v>0</v>
      </c>
      <c r="AL141" s="433">
        <v>0</v>
      </c>
      <c r="AM141" s="433">
        <v>0</v>
      </c>
      <c r="AN141" s="433">
        <v>0</v>
      </c>
      <c r="AO141" s="535">
        <f t="shared" si="185"/>
        <v>0</v>
      </c>
      <c r="AP141" s="854">
        <f>I141+AH141</f>
        <v>1530781</v>
      </c>
      <c r="AQ141" s="434">
        <f>J141+W141</f>
        <v>1135594</v>
      </c>
      <c r="AR141" s="512">
        <f t="shared" si="347"/>
        <v>0</v>
      </c>
      <c r="AS141" s="434">
        <f>L141+AE141</f>
        <v>383831</v>
      </c>
      <c r="AT141" s="434">
        <f t="shared" si="348"/>
        <v>11356</v>
      </c>
      <c r="AU141" s="512">
        <f t="shared" si="348"/>
        <v>0</v>
      </c>
      <c r="AV141" s="535">
        <f t="shared" si="349"/>
        <v>2</v>
      </c>
      <c r="AW141" s="517">
        <f t="shared" si="189"/>
        <v>0</v>
      </c>
      <c r="AX141" s="432">
        <v>0</v>
      </c>
      <c r="AY141" s="432">
        <v>0</v>
      </c>
      <c r="AZ141" s="432">
        <v>0</v>
      </c>
      <c r="BA141" s="432">
        <v>0</v>
      </c>
      <c r="BB141" s="432">
        <v>0</v>
      </c>
      <c r="BC141" s="600">
        <v>0</v>
      </c>
    </row>
    <row r="142" spans="1:55" s="135" customFormat="1" ht="12.75" customHeight="1" x14ac:dyDescent="0.2">
      <c r="A142" s="90">
        <v>33</v>
      </c>
      <c r="B142" s="12">
        <v>3425</v>
      </c>
      <c r="C142" s="89">
        <v>600078451</v>
      </c>
      <c r="D142" s="89">
        <v>72742551</v>
      </c>
      <c r="E142" s="136" t="s">
        <v>69</v>
      </c>
      <c r="F142" s="12"/>
      <c r="G142" s="136"/>
      <c r="H142" s="373"/>
      <c r="I142" s="608">
        <v>15567727</v>
      </c>
      <c r="J142" s="348">
        <v>11529701</v>
      </c>
      <c r="K142" s="348">
        <v>19200</v>
      </c>
      <c r="L142" s="348">
        <v>3903529</v>
      </c>
      <c r="M142" s="348">
        <v>115297</v>
      </c>
      <c r="N142" s="348">
        <v>0</v>
      </c>
      <c r="O142" s="699">
        <v>17.990000000000002</v>
      </c>
      <c r="P142" s="608">
        <f t="shared" ref="P142:BC142" si="360">SUM(P138:P141)</f>
        <v>4640</v>
      </c>
      <c r="Q142" s="348">
        <f t="shared" ref="Q142" si="361">SUM(Q138:Q141)</f>
        <v>0</v>
      </c>
      <c r="R142" s="348">
        <f t="shared" si="360"/>
        <v>0</v>
      </c>
      <c r="S142" s="348">
        <f t="shared" si="360"/>
        <v>0</v>
      </c>
      <c r="T142" s="348">
        <f t="shared" si="360"/>
        <v>0</v>
      </c>
      <c r="U142" s="348">
        <f t="shared" si="360"/>
        <v>78557</v>
      </c>
      <c r="V142" s="348">
        <f t="shared" si="360"/>
        <v>0</v>
      </c>
      <c r="W142" s="348">
        <f t="shared" si="360"/>
        <v>83197</v>
      </c>
      <c r="X142" s="348">
        <f t="shared" si="360"/>
        <v>-4640</v>
      </c>
      <c r="Y142" s="348">
        <f t="shared" si="360"/>
        <v>0</v>
      </c>
      <c r="Z142" s="348">
        <f t="shared" si="360"/>
        <v>0</v>
      </c>
      <c r="AA142" s="348">
        <f t="shared" si="360"/>
        <v>-4640</v>
      </c>
      <c r="AB142" s="348">
        <f t="shared" si="360"/>
        <v>78557</v>
      </c>
      <c r="AC142" s="348">
        <f t="shared" si="360"/>
        <v>26552</v>
      </c>
      <c r="AD142" s="348">
        <f t="shared" ref="AD142:AE142" si="362">SUM(AD138:AD141)</f>
        <v>0</v>
      </c>
      <c r="AE142" s="348">
        <f t="shared" si="362"/>
        <v>26552</v>
      </c>
      <c r="AF142" s="348">
        <f t="shared" si="360"/>
        <v>832</v>
      </c>
      <c r="AG142" s="348">
        <f t="shared" si="360"/>
        <v>0</v>
      </c>
      <c r="AH142" s="982">
        <f t="shared" si="360"/>
        <v>105941</v>
      </c>
      <c r="AI142" s="952">
        <f t="shared" si="360"/>
        <v>0.01</v>
      </c>
      <c r="AJ142" s="366">
        <f t="shared" si="360"/>
        <v>0</v>
      </c>
      <c r="AK142" s="366">
        <f t="shared" si="360"/>
        <v>0</v>
      </c>
      <c r="AL142" s="366">
        <f t="shared" si="360"/>
        <v>0</v>
      </c>
      <c r="AM142" s="366">
        <f t="shared" si="360"/>
        <v>0.19</v>
      </c>
      <c r="AN142" s="366">
        <f t="shared" si="360"/>
        <v>0</v>
      </c>
      <c r="AO142" s="320">
        <f t="shared" si="360"/>
        <v>0.2</v>
      </c>
      <c r="AP142" s="403">
        <f t="shared" si="360"/>
        <v>15673668</v>
      </c>
      <c r="AQ142" s="348">
        <f t="shared" si="360"/>
        <v>11612898</v>
      </c>
      <c r="AR142" s="348">
        <f t="shared" si="360"/>
        <v>14560</v>
      </c>
      <c r="AS142" s="348">
        <f t="shared" si="360"/>
        <v>3930081</v>
      </c>
      <c r="AT142" s="348">
        <f t="shared" si="360"/>
        <v>116129</v>
      </c>
      <c r="AU142" s="348">
        <f t="shared" si="360"/>
        <v>0</v>
      </c>
      <c r="AV142" s="320">
        <f t="shared" si="360"/>
        <v>18.190000000000001</v>
      </c>
      <c r="AW142" s="813">
        <f t="shared" si="360"/>
        <v>0</v>
      </c>
      <c r="AX142" s="812">
        <f t="shared" si="360"/>
        <v>0</v>
      </c>
      <c r="AY142" s="812">
        <f t="shared" si="360"/>
        <v>0</v>
      </c>
      <c r="AZ142" s="812">
        <f t="shared" si="360"/>
        <v>0</v>
      </c>
      <c r="BA142" s="812">
        <f t="shared" si="360"/>
        <v>0</v>
      </c>
      <c r="BB142" s="812">
        <f t="shared" si="360"/>
        <v>0</v>
      </c>
      <c r="BC142" s="814">
        <f t="shared" si="360"/>
        <v>0</v>
      </c>
    </row>
    <row r="143" spans="1:55" s="135" customFormat="1" ht="12.75" customHeight="1" x14ac:dyDescent="0.2">
      <c r="A143" s="137">
        <v>34</v>
      </c>
      <c r="B143" s="138">
        <v>3418</v>
      </c>
      <c r="C143" s="138">
        <v>600078001</v>
      </c>
      <c r="D143" s="138">
        <v>70695954</v>
      </c>
      <c r="E143" s="139" t="s">
        <v>70</v>
      </c>
      <c r="F143" s="138">
        <v>3111</v>
      </c>
      <c r="G143" s="139" t="s">
        <v>275</v>
      </c>
      <c r="H143" s="140" t="s">
        <v>260</v>
      </c>
      <c r="I143" s="536">
        <v>1882822</v>
      </c>
      <c r="J143" s="376">
        <v>1396752</v>
      </c>
      <c r="K143" s="376">
        <v>0</v>
      </c>
      <c r="L143" s="394">
        <v>472102</v>
      </c>
      <c r="M143" s="394">
        <v>13968</v>
      </c>
      <c r="N143" s="394">
        <v>0</v>
      </c>
      <c r="O143" s="700">
        <v>2.29</v>
      </c>
      <c r="P143" s="579">
        <f>X143*-1</f>
        <v>0</v>
      </c>
      <c r="Q143" s="434">
        <v>0</v>
      </c>
      <c r="R143" s="434">
        <v>0</v>
      </c>
      <c r="S143" s="434">
        <v>0</v>
      </c>
      <c r="T143" s="434">
        <v>0</v>
      </c>
      <c r="U143" s="434">
        <v>0</v>
      </c>
      <c r="V143" s="434">
        <v>0</v>
      </c>
      <c r="W143" s="434">
        <f t="shared" si="181"/>
        <v>0</v>
      </c>
      <c r="X143" s="434">
        <v>0</v>
      </c>
      <c r="Y143" s="434">
        <v>0</v>
      </c>
      <c r="Z143" s="434">
        <v>0</v>
      </c>
      <c r="AA143" s="434">
        <f>X143+Y143+Z143</f>
        <v>0</v>
      </c>
      <c r="AB143" s="434">
        <f>W143+AA143</f>
        <v>0</v>
      </c>
      <c r="AC143" s="435">
        <f t="shared" si="182"/>
        <v>0</v>
      </c>
      <c r="AD143" s="434">
        <v>0</v>
      </c>
      <c r="AE143" s="434">
        <f t="shared" si="183"/>
        <v>0</v>
      </c>
      <c r="AF143" s="435">
        <f>ROUND(W143*1%,0)</f>
        <v>0</v>
      </c>
      <c r="AG143" s="14">
        <v>0</v>
      </c>
      <c r="AH143" s="434">
        <f t="shared" ref="AH143:AH144" si="363">AB143+AE143+AF143+AG143</f>
        <v>0</v>
      </c>
      <c r="AI143" s="870">
        <v>0</v>
      </c>
      <c r="AJ143" s="433">
        <v>0</v>
      </c>
      <c r="AK143" s="433">
        <v>0</v>
      </c>
      <c r="AL143" s="433">
        <v>0</v>
      </c>
      <c r="AM143" s="433">
        <v>0</v>
      </c>
      <c r="AN143" s="433">
        <v>0</v>
      </c>
      <c r="AO143" s="535">
        <f t="shared" si="185"/>
        <v>0</v>
      </c>
      <c r="AP143" s="854">
        <f>I143+AH143</f>
        <v>1882822</v>
      </c>
      <c r="AQ143" s="434">
        <f>J143+W143</f>
        <v>1396752</v>
      </c>
      <c r="AR143" s="512">
        <f t="shared" ref="AR143:AR144" si="364">K143+AA143</f>
        <v>0</v>
      </c>
      <c r="AS143" s="434">
        <f>L143+AE143</f>
        <v>472102</v>
      </c>
      <c r="AT143" s="434">
        <f>M143+AF143</f>
        <v>13968</v>
      </c>
      <c r="AU143" s="512">
        <f t="shared" ref="AU143:AU144" si="365">N143+AG143</f>
        <v>0</v>
      </c>
      <c r="AV143" s="535">
        <f t="shared" ref="AV143:AV144" si="366">O143+AO143</f>
        <v>2.29</v>
      </c>
      <c r="AW143" s="517">
        <f t="shared" si="189"/>
        <v>0</v>
      </c>
      <c r="AX143" s="432">
        <v>0</v>
      </c>
      <c r="AY143" s="432">
        <v>0</v>
      </c>
      <c r="AZ143" s="432">
        <v>0</v>
      </c>
      <c r="BA143" s="432">
        <v>0</v>
      </c>
      <c r="BB143" s="432">
        <v>0</v>
      </c>
      <c r="BC143" s="600">
        <v>0</v>
      </c>
    </row>
    <row r="144" spans="1:55" s="135" customFormat="1" ht="12.75" customHeight="1" x14ac:dyDescent="0.2">
      <c r="A144" s="137">
        <v>34</v>
      </c>
      <c r="B144" s="138">
        <v>3418</v>
      </c>
      <c r="C144" s="138">
        <v>600078001</v>
      </c>
      <c r="D144" s="138">
        <v>70695954</v>
      </c>
      <c r="E144" s="139" t="s">
        <v>70</v>
      </c>
      <c r="F144" s="138">
        <v>3111</v>
      </c>
      <c r="G144" s="139" t="s">
        <v>276</v>
      </c>
      <c r="H144" s="140" t="s">
        <v>261</v>
      </c>
      <c r="I144" s="517">
        <v>0</v>
      </c>
      <c r="J144" s="305">
        <v>0</v>
      </c>
      <c r="K144" s="376">
        <v>0</v>
      </c>
      <c r="L144" s="394">
        <v>0</v>
      </c>
      <c r="M144" s="394">
        <v>0</v>
      </c>
      <c r="N144" s="394">
        <v>0</v>
      </c>
      <c r="O144" s="701">
        <v>0</v>
      </c>
      <c r="P144" s="579">
        <f>X144*-1</f>
        <v>0</v>
      </c>
      <c r="Q144" s="434">
        <v>0</v>
      </c>
      <c r="R144" s="434">
        <v>0</v>
      </c>
      <c r="S144" s="434">
        <v>0</v>
      </c>
      <c r="T144" s="434">
        <v>0</v>
      </c>
      <c r="U144" s="434">
        <v>0</v>
      </c>
      <c r="V144" s="434">
        <v>0</v>
      </c>
      <c r="W144" s="434">
        <f t="shared" si="181"/>
        <v>0</v>
      </c>
      <c r="X144" s="434">
        <v>0</v>
      </c>
      <c r="Y144" s="434">
        <v>0</v>
      </c>
      <c r="Z144" s="434">
        <v>0</v>
      </c>
      <c r="AA144" s="434">
        <f>X144+Y144+Z144</f>
        <v>0</v>
      </c>
      <c r="AB144" s="434">
        <f>W144+AA144</f>
        <v>0</v>
      </c>
      <c r="AC144" s="435">
        <f t="shared" si="182"/>
        <v>0</v>
      </c>
      <c r="AD144" s="434">
        <v>0</v>
      </c>
      <c r="AE144" s="434">
        <f t="shared" si="183"/>
        <v>0</v>
      </c>
      <c r="AF144" s="435">
        <f>ROUND(W144*1%,0)</f>
        <v>0</v>
      </c>
      <c r="AG144" s="14">
        <v>0</v>
      </c>
      <c r="AH144" s="434">
        <f t="shared" si="363"/>
        <v>0</v>
      </c>
      <c r="AI144" s="870">
        <v>0</v>
      </c>
      <c r="AJ144" s="433">
        <v>0</v>
      </c>
      <c r="AK144" s="433">
        <v>0</v>
      </c>
      <c r="AL144" s="433">
        <v>0</v>
      </c>
      <c r="AM144" s="433">
        <v>0</v>
      </c>
      <c r="AN144" s="433">
        <v>0</v>
      </c>
      <c r="AO144" s="535">
        <f t="shared" si="185"/>
        <v>0</v>
      </c>
      <c r="AP144" s="854">
        <f>I144+AH144</f>
        <v>0</v>
      </c>
      <c r="AQ144" s="434">
        <f>J144+W144</f>
        <v>0</v>
      </c>
      <c r="AR144" s="512">
        <f t="shared" si="364"/>
        <v>0</v>
      </c>
      <c r="AS144" s="434">
        <f>L144+AE144</f>
        <v>0</v>
      </c>
      <c r="AT144" s="434">
        <f>M144+AF144</f>
        <v>0</v>
      </c>
      <c r="AU144" s="512">
        <f t="shared" si="365"/>
        <v>0</v>
      </c>
      <c r="AV144" s="535">
        <f t="shared" si="366"/>
        <v>0</v>
      </c>
      <c r="AW144" s="517">
        <f t="shared" si="189"/>
        <v>0</v>
      </c>
      <c r="AX144" s="432">
        <v>0</v>
      </c>
      <c r="AY144" s="432">
        <v>0</v>
      </c>
      <c r="AZ144" s="432">
        <v>0</v>
      </c>
      <c r="BA144" s="432">
        <v>0</v>
      </c>
      <c r="BB144" s="432">
        <v>0</v>
      </c>
      <c r="BC144" s="600">
        <v>0</v>
      </c>
    </row>
    <row r="145" spans="1:55" s="135" customFormat="1" ht="12.75" customHeight="1" x14ac:dyDescent="0.2">
      <c r="A145" s="90">
        <v>34</v>
      </c>
      <c r="B145" s="12">
        <v>3418</v>
      </c>
      <c r="C145" s="89">
        <v>600078001</v>
      </c>
      <c r="D145" s="89">
        <v>70695954</v>
      </c>
      <c r="E145" s="136" t="s">
        <v>71</v>
      </c>
      <c r="F145" s="12"/>
      <c r="G145" s="136"/>
      <c r="H145" s="373"/>
      <c r="I145" s="608">
        <v>1882822</v>
      </c>
      <c r="J145" s="348">
        <v>1396752</v>
      </c>
      <c r="K145" s="348">
        <v>0</v>
      </c>
      <c r="L145" s="348">
        <v>472102</v>
      </c>
      <c r="M145" s="348">
        <v>13968</v>
      </c>
      <c r="N145" s="348">
        <v>0</v>
      </c>
      <c r="O145" s="699">
        <v>2.29</v>
      </c>
      <c r="P145" s="608">
        <f t="shared" ref="P145:BC145" si="367">SUM(P143:P144)</f>
        <v>0</v>
      </c>
      <c r="Q145" s="348">
        <f t="shared" ref="Q145" si="368">SUM(Q143:Q144)</f>
        <v>0</v>
      </c>
      <c r="R145" s="348">
        <f t="shared" si="367"/>
        <v>0</v>
      </c>
      <c r="S145" s="348">
        <f t="shared" si="367"/>
        <v>0</v>
      </c>
      <c r="T145" s="348">
        <f t="shared" si="367"/>
        <v>0</v>
      </c>
      <c r="U145" s="348">
        <f t="shared" si="367"/>
        <v>0</v>
      </c>
      <c r="V145" s="348">
        <f t="shared" si="367"/>
        <v>0</v>
      </c>
      <c r="W145" s="348">
        <f t="shared" si="367"/>
        <v>0</v>
      </c>
      <c r="X145" s="348">
        <f t="shared" si="367"/>
        <v>0</v>
      </c>
      <c r="Y145" s="348">
        <f t="shared" si="367"/>
        <v>0</v>
      </c>
      <c r="Z145" s="348">
        <f t="shared" si="367"/>
        <v>0</v>
      </c>
      <c r="AA145" s="348">
        <f t="shared" si="367"/>
        <v>0</v>
      </c>
      <c r="AB145" s="348">
        <f t="shared" si="367"/>
        <v>0</v>
      </c>
      <c r="AC145" s="348">
        <f t="shared" si="367"/>
        <v>0</v>
      </c>
      <c r="AD145" s="348">
        <f t="shared" ref="AD145:AE145" si="369">SUM(AD143:AD144)</f>
        <v>0</v>
      </c>
      <c r="AE145" s="348">
        <f t="shared" si="369"/>
        <v>0</v>
      </c>
      <c r="AF145" s="348">
        <f t="shared" si="367"/>
        <v>0</v>
      </c>
      <c r="AG145" s="348">
        <f t="shared" si="367"/>
        <v>0</v>
      </c>
      <c r="AH145" s="982">
        <f t="shared" si="367"/>
        <v>0</v>
      </c>
      <c r="AI145" s="952">
        <f t="shared" si="367"/>
        <v>0</v>
      </c>
      <c r="AJ145" s="366">
        <f t="shared" si="367"/>
        <v>0</v>
      </c>
      <c r="AK145" s="366">
        <f t="shared" si="367"/>
        <v>0</v>
      </c>
      <c r="AL145" s="366">
        <f t="shared" si="367"/>
        <v>0</v>
      </c>
      <c r="AM145" s="366">
        <f t="shared" si="367"/>
        <v>0</v>
      </c>
      <c r="AN145" s="366">
        <f t="shared" si="367"/>
        <v>0</v>
      </c>
      <c r="AO145" s="320">
        <f t="shared" si="367"/>
        <v>0</v>
      </c>
      <c r="AP145" s="403">
        <f t="shared" si="367"/>
        <v>1882822</v>
      </c>
      <c r="AQ145" s="348">
        <f t="shared" si="367"/>
        <v>1396752</v>
      </c>
      <c r="AR145" s="348">
        <f t="shared" si="367"/>
        <v>0</v>
      </c>
      <c r="AS145" s="348">
        <f t="shared" si="367"/>
        <v>472102</v>
      </c>
      <c r="AT145" s="348">
        <f t="shared" si="367"/>
        <v>13968</v>
      </c>
      <c r="AU145" s="348">
        <f t="shared" si="367"/>
        <v>0</v>
      </c>
      <c r="AV145" s="320">
        <f t="shared" si="367"/>
        <v>2.29</v>
      </c>
      <c r="AW145" s="813">
        <f t="shared" si="367"/>
        <v>0</v>
      </c>
      <c r="AX145" s="812">
        <f t="shared" si="367"/>
        <v>0</v>
      </c>
      <c r="AY145" s="812">
        <f t="shared" si="367"/>
        <v>0</v>
      </c>
      <c r="AZ145" s="812">
        <f t="shared" si="367"/>
        <v>0</v>
      </c>
      <c r="BA145" s="812">
        <f t="shared" si="367"/>
        <v>0</v>
      </c>
      <c r="BB145" s="812">
        <f t="shared" si="367"/>
        <v>0</v>
      </c>
      <c r="BC145" s="814">
        <f t="shared" si="367"/>
        <v>0</v>
      </c>
    </row>
    <row r="146" spans="1:55" s="135" customFormat="1" ht="12.75" customHeight="1" x14ac:dyDescent="0.2">
      <c r="A146" s="137">
        <v>35</v>
      </c>
      <c r="B146" s="138">
        <v>3428</v>
      </c>
      <c r="C146" s="138">
        <v>600078311</v>
      </c>
      <c r="D146" s="138">
        <v>72742518</v>
      </c>
      <c r="E146" s="139" t="s">
        <v>72</v>
      </c>
      <c r="F146" s="138">
        <v>3111</v>
      </c>
      <c r="G146" s="139" t="s">
        <v>275</v>
      </c>
      <c r="H146" s="140" t="s">
        <v>260</v>
      </c>
      <c r="I146" s="536">
        <v>3194213</v>
      </c>
      <c r="J146" s="376">
        <v>2369594</v>
      </c>
      <c r="K146" s="376">
        <v>0</v>
      </c>
      <c r="L146" s="394">
        <v>800923</v>
      </c>
      <c r="M146" s="394">
        <v>23696</v>
      </c>
      <c r="N146" s="394">
        <v>0</v>
      </c>
      <c r="O146" s="700">
        <v>4</v>
      </c>
      <c r="P146" s="579">
        <f>X146*-1</f>
        <v>0</v>
      </c>
      <c r="Q146" s="434">
        <v>0</v>
      </c>
      <c r="R146" s="434">
        <v>0</v>
      </c>
      <c r="S146" s="434">
        <v>0</v>
      </c>
      <c r="T146" s="434">
        <v>0</v>
      </c>
      <c r="U146" s="434">
        <v>0</v>
      </c>
      <c r="V146" s="434">
        <v>0</v>
      </c>
      <c r="W146" s="434">
        <f t="shared" si="181"/>
        <v>0</v>
      </c>
      <c r="X146" s="434">
        <v>0</v>
      </c>
      <c r="Y146" s="434">
        <v>0</v>
      </c>
      <c r="Z146" s="434">
        <v>0</v>
      </c>
      <c r="AA146" s="434">
        <f>X146+Y146+Z146</f>
        <v>0</v>
      </c>
      <c r="AB146" s="434">
        <f>W146+AA146</f>
        <v>0</v>
      </c>
      <c r="AC146" s="435">
        <f t="shared" si="182"/>
        <v>0</v>
      </c>
      <c r="AD146" s="434">
        <v>0</v>
      </c>
      <c r="AE146" s="434">
        <f t="shared" si="183"/>
        <v>0</v>
      </c>
      <c r="AF146" s="435">
        <f>ROUND(W146*1%,0)</f>
        <v>0</v>
      </c>
      <c r="AG146" s="14">
        <v>0</v>
      </c>
      <c r="AH146" s="434">
        <f t="shared" ref="AH146:AH150" si="370">AB146+AE146+AF146+AG146</f>
        <v>0</v>
      </c>
      <c r="AI146" s="870">
        <v>0</v>
      </c>
      <c r="AJ146" s="433">
        <v>0</v>
      </c>
      <c r="AK146" s="433">
        <v>0</v>
      </c>
      <c r="AL146" s="433">
        <v>0</v>
      </c>
      <c r="AM146" s="433">
        <v>0</v>
      </c>
      <c r="AN146" s="433">
        <v>0</v>
      </c>
      <c r="AO146" s="535">
        <f t="shared" si="185"/>
        <v>0</v>
      </c>
      <c r="AP146" s="854">
        <f>I146+AH146</f>
        <v>3194213</v>
      </c>
      <c r="AQ146" s="434">
        <f>J146+W146</f>
        <v>2369594</v>
      </c>
      <c r="AR146" s="512">
        <f t="shared" ref="AR146:AR150" si="371">K146+AA146</f>
        <v>0</v>
      </c>
      <c r="AS146" s="434">
        <f>L146+AE146</f>
        <v>800923</v>
      </c>
      <c r="AT146" s="434">
        <f t="shared" ref="AT146:AU150" si="372">M146+AF146</f>
        <v>23696</v>
      </c>
      <c r="AU146" s="512">
        <f t="shared" si="372"/>
        <v>0</v>
      </c>
      <c r="AV146" s="535">
        <f t="shared" ref="AV146:AV150" si="373">O146+AO146</f>
        <v>4</v>
      </c>
      <c r="AW146" s="517">
        <f t="shared" si="189"/>
        <v>0</v>
      </c>
      <c r="AX146" s="432">
        <v>0</v>
      </c>
      <c r="AY146" s="432">
        <v>0</v>
      </c>
      <c r="AZ146" s="432">
        <v>0</v>
      </c>
      <c r="BA146" s="432">
        <v>0</v>
      </c>
      <c r="BB146" s="432">
        <v>0</v>
      </c>
      <c r="BC146" s="600">
        <v>0</v>
      </c>
    </row>
    <row r="147" spans="1:55" s="135" customFormat="1" ht="12.75" customHeight="1" x14ac:dyDescent="0.2">
      <c r="A147" s="137">
        <v>35</v>
      </c>
      <c r="B147" s="138">
        <v>3428</v>
      </c>
      <c r="C147" s="138">
        <v>600078311</v>
      </c>
      <c r="D147" s="138">
        <v>72742518</v>
      </c>
      <c r="E147" s="139" t="s">
        <v>72</v>
      </c>
      <c r="F147" s="138">
        <v>3117</v>
      </c>
      <c r="G147" s="139" t="s">
        <v>278</v>
      </c>
      <c r="H147" s="140" t="s">
        <v>260</v>
      </c>
      <c r="I147" s="517">
        <v>3569395</v>
      </c>
      <c r="J147" s="305">
        <v>2636803</v>
      </c>
      <c r="K147" s="376">
        <v>11200</v>
      </c>
      <c r="L147" s="394">
        <v>895024</v>
      </c>
      <c r="M147" s="394">
        <v>26368</v>
      </c>
      <c r="N147" s="394">
        <v>0</v>
      </c>
      <c r="O147" s="701">
        <v>3.91</v>
      </c>
      <c r="P147" s="579">
        <f>X147*-1</f>
        <v>4900</v>
      </c>
      <c r="Q147" s="434">
        <v>0</v>
      </c>
      <c r="R147" s="434">
        <v>0</v>
      </c>
      <c r="S147" s="434">
        <v>0</v>
      </c>
      <c r="T147" s="434">
        <v>0</v>
      </c>
      <c r="U147" s="434">
        <v>0</v>
      </c>
      <c r="V147" s="434">
        <v>0</v>
      </c>
      <c r="W147" s="434">
        <f t="shared" si="181"/>
        <v>4900</v>
      </c>
      <c r="X147" s="434">
        <v>-4900</v>
      </c>
      <c r="Y147" s="434">
        <v>0</v>
      </c>
      <c r="Z147" s="434">
        <v>0</v>
      </c>
      <c r="AA147" s="434">
        <f>X147+Y147+Z147</f>
        <v>-4900</v>
      </c>
      <c r="AB147" s="434">
        <f>W147+AA147</f>
        <v>0</v>
      </c>
      <c r="AC147" s="435">
        <f t="shared" si="182"/>
        <v>0</v>
      </c>
      <c r="AD147" s="434">
        <v>0</v>
      </c>
      <c r="AE147" s="434">
        <f t="shared" si="183"/>
        <v>0</v>
      </c>
      <c r="AF147" s="435">
        <f>ROUND(W147*1%,0)</f>
        <v>49</v>
      </c>
      <c r="AG147" s="14">
        <v>0</v>
      </c>
      <c r="AH147" s="434">
        <f t="shared" si="370"/>
        <v>49</v>
      </c>
      <c r="AI147" s="870">
        <v>0</v>
      </c>
      <c r="AJ147" s="433">
        <v>0</v>
      </c>
      <c r="AK147" s="433">
        <v>0</v>
      </c>
      <c r="AL147" s="433">
        <v>0</v>
      </c>
      <c r="AM147" s="433">
        <v>0</v>
      </c>
      <c r="AN147" s="433">
        <v>0</v>
      </c>
      <c r="AO147" s="535">
        <f t="shared" si="185"/>
        <v>0</v>
      </c>
      <c r="AP147" s="854">
        <f>I147+AH147</f>
        <v>3569444</v>
      </c>
      <c r="AQ147" s="434">
        <f>J147+W147</f>
        <v>2641703</v>
      </c>
      <c r="AR147" s="512">
        <f t="shared" si="371"/>
        <v>6300</v>
      </c>
      <c r="AS147" s="434">
        <f>L147+AE147</f>
        <v>895024</v>
      </c>
      <c r="AT147" s="434">
        <f t="shared" si="372"/>
        <v>26417</v>
      </c>
      <c r="AU147" s="512">
        <f t="shared" si="372"/>
        <v>0</v>
      </c>
      <c r="AV147" s="535">
        <f t="shared" si="373"/>
        <v>3.91</v>
      </c>
      <c r="AW147" s="517">
        <f t="shared" si="189"/>
        <v>0</v>
      </c>
      <c r="AX147" s="432">
        <v>0</v>
      </c>
      <c r="AY147" s="432">
        <v>0</v>
      </c>
      <c r="AZ147" s="432">
        <v>0</v>
      </c>
      <c r="BA147" s="432">
        <v>0</v>
      </c>
      <c r="BB147" s="432">
        <v>0</v>
      </c>
      <c r="BC147" s="600">
        <v>0</v>
      </c>
    </row>
    <row r="148" spans="1:55" s="135" customFormat="1" ht="12.75" customHeight="1" x14ac:dyDescent="0.2">
      <c r="A148" s="137">
        <v>35</v>
      </c>
      <c r="B148" s="138">
        <v>3428</v>
      </c>
      <c r="C148" s="138">
        <v>600078311</v>
      </c>
      <c r="D148" s="138">
        <v>72742518</v>
      </c>
      <c r="E148" s="139" t="s">
        <v>72</v>
      </c>
      <c r="F148" s="138">
        <v>3117</v>
      </c>
      <c r="G148" s="139" t="s">
        <v>829</v>
      </c>
      <c r="H148" s="140" t="s">
        <v>260</v>
      </c>
      <c r="I148" s="517">
        <v>0</v>
      </c>
      <c r="J148" s="305">
        <v>0</v>
      </c>
      <c r="K148" s="376">
        <v>0</v>
      </c>
      <c r="L148" s="394">
        <v>0</v>
      </c>
      <c r="M148" s="394">
        <v>0</v>
      </c>
      <c r="N148" s="394">
        <v>0</v>
      </c>
      <c r="O148" s="701">
        <v>0</v>
      </c>
      <c r="P148" s="579">
        <f>X148*-1</f>
        <v>0</v>
      </c>
      <c r="Q148" s="434">
        <v>0</v>
      </c>
      <c r="R148" s="434">
        <v>0</v>
      </c>
      <c r="S148" s="434">
        <v>0</v>
      </c>
      <c r="T148" s="434">
        <v>0</v>
      </c>
      <c r="U148" s="434">
        <v>78557</v>
      </c>
      <c r="V148" s="434">
        <v>0</v>
      </c>
      <c r="W148" s="434">
        <f t="shared" ref="W148" si="374">SUM(P148:V148)</f>
        <v>78557</v>
      </c>
      <c r="X148" s="434">
        <v>0</v>
      </c>
      <c r="Y148" s="434">
        <v>0</v>
      </c>
      <c r="Z148" s="434">
        <v>0</v>
      </c>
      <c r="AA148" s="434">
        <f>X148+Y148+Z148</f>
        <v>0</v>
      </c>
      <c r="AB148" s="434">
        <f>W148+AA148</f>
        <v>78557</v>
      </c>
      <c r="AC148" s="435">
        <f t="shared" ref="AC148" si="375">ROUND((W148+X148+Y148)*33.8%,0)</f>
        <v>26552</v>
      </c>
      <c r="AD148" s="434">
        <v>0</v>
      </c>
      <c r="AE148" s="434">
        <f t="shared" ref="AE148" si="376">AC148+AD148</f>
        <v>26552</v>
      </c>
      <c r="AF148" s="435">
        <f>ROUND(W148*1%,0)</f>
        <v>786</v>
      </c>
      <c r="AG148" s="14">
        <v>0</v>
      </c>
      <c r="AH148" s="434">
        <f t="shared" ref="AH148" si="377">AB148+AE148+AF148+AG148</f>
        <v>105895</v>
      </c>
      <c r="AI148" s="870">
        <v>0</v>
      </c>
      <c r="AJ148" s="433">
        <v>0</v>
      </c>
      <c r="AK148" s="433">
        <v>0</v>
      </c>
      <c r="AL148" s="433">
        <v>0</v>
      </c>
      <c r="AM148" s="433">
        <v>0.19</v>
      </c>
      <c r="AN148" s="433">
        <v>0</v>
      </c>
      <c r="AO148" s="535">
        <f t="shared" ref="AO148" si="378">SUM(AI148:AN148)</f>
        <v>0.19</v>
      </c>
      <c r="AP148" s="854">
        <f>I148+AH148</f>
        <v>105895</v>
      </c>
      <c r="AQ148" s="434">
        <f>J148+W148</f>
        <v>78557</v>
      </c>
      <c r="AR148" s="512">
        <f t="shared" ref="AR148" si="379">K148+AA148</f>
        <v>0</v>
      </c>
      <c r="AS148" s="434">
        <f>L148+AE148</f>
        <v>26552</v>
      </c>
      <c r="AT148" s="434">
        <f t="shared" ref="AT148" si="380">M148+AF148</f>
        <v>786</v>
      </c>
      <c r="AU148" s="512">
        <f t="shared" ref="AU148" si="381">N148+AG148</f>
        <v>0</v>
      </c>
      <c r="AV148" s="535">
        <f t="shared" ref="AV148" si="382">O148+AO148</f>
        <v>0.19</v>
      </c>
      <c r="AW148" s="517">
        <f t="shared" ref="AW148" si="383">SUM(AX148:BB148)</f>
        <v>0</v>
      </c>
      <c r="AX148" s="432">
        <v>0</v>
      </c>
      <c r="AY148" s="432">
        <v>0</v>
      </c>
      <c r="AZ148" s="432">
        <v>0</v>
      </c>
      <c r="BA148" s="432">
        <v>0</v>
      </c>
      <c r="BB148" s="432">
        <v>0</v>
      </c>
      <c r="BC148" s="600">
        <v>0</v>
      </c>
    </row>
    <row r="149" spans="1:55" s="135" customFormat="1" x14ac:dyDescent="0.2">
      <c r="A149" s="137">
        <v>35</v>
      </c>
      <c r="B149" s="138">
        <v>3428</v>
      </c>
      <c r="C149" s="138">
        <v>600078311</v>
      </c>
      <c r="D149" s="138">
        <v>72742518</v>
      </c>
      <c r="E149" s="139" t="s">
        <v>72</v>
      </c>
      <c r="F149" s="138">
        <v>3117</v>
      </c>
      <c r="G149" s="139" t="s">
        <v>276</v>
      </c>
      <c r="H149" s="140" t="s">
        <v>261</v>
      </c>
      <c r="I149" s="517">
        <v>1203640</v>
      </c>
      <c r="J149" s="305">
        <v>892908</v>
      </c>
      <c r="K149" s="376">
        <v>0</v>
      </c>
      <c r="L149" s="394">
        <v>301803</v>
      </c>
      <c r="M149" s="394">
        <v>8929</v>
      </c>
      <c r="N149" s="394">
        <v>0</v>
      </c>
      <c r="O149" s="701">
        <v>2.25</v>
      </c>
      <c r="P149" s="579">
        <f>X149*-1</f>
        <v>0</v>
      </c>
      <c r="Q149" s="434">
        <v>0</v>
      </c>
      <c r="R149" s="434">
        <v>0</v>
      </c>
      <c r="S149" s="434">
        <v>0</v>
      </c>
      <c r="T149" s="434">
        <v>0</v>
      </c>
      <c r="U149" s="434">
        <v>0</v>
      </c>
      <c r="V149" s="434">
        <v>0</v>
      </c>
      <c r="W149" s="434">
        <f t="shared" si="181"/>
        <v>0</v>
      </c>
      <c r="X149" s="434">
        <v>0</v>
      </c>
      <c r="Y149" s="434">
        <v>0</v>
      </c>
      <c r="Z149" s="434">
        <v>0</v>
      </c>
      <c r="AA149" s="434">
        <f>X149+Y149+Z149</f>
        <v>0</v>
      </c>
      <c r="AB149" s="434">
        <f>W149+AA149</f>
        <v>0</v>
      </c>
      <c r="AC149" s="435">
        <f t="shared" si="182"/>
        <v>0</v>
      </c>
      <c r="AD149" s="434">
        <v>0</v>
      </c>
      <c r="AE149" s="434">
        <f t="shared" si="183"/>
        <v>0</v>
      </c>
      <c r="AF149" s="435">
        <f>ROUND(W149*1%,0)</f>
        <v>0</v>
      </c>
      <c r="AG149" s="14">
        <v>0</v>
      </c>
      <c r="AH149" s="434">
        <f t="shared" si="370"/>
        <v>0</v>
      </c>
      <c r="AI149" s="870">
        <v>0</v>
      </c>
      <c r="AJ149" s="433">
        <v>0</v>
      </c>
      <c r="AK149" s="433">
        <v>0</v>
      </c>
      <c r="AL149" s="433">
        <v>0</v>
      </c>
      <c r="AM149" s="433">
        <v>0</v>
      </c>
      <c r="AN149" s="433">
        <v>0</v>
      </c>
      <c r="AO149" s="535">
        <f t="shared" si="185"/>
        <v>0</v>
      </c>
      <c r="AP149" s="854">
        <f>I149+AH149</f>
        <v>1203640</v>
      </c>
      <c r="AQ149" s="434">
        <f>J149+W149</f>
        <v>892908</v>
      </c>
      <c r="AR149" s="512">
        <f t="shared" si="371"/>
        <v>0</v>
      </c>
      <c r="AS149" s="434">
        <f>L149+AE149</f>
        <v>301803</v>
      </c>
      <c r="AT149" s="434">
        <f t="shared" si="372"/>
        <v>8929</v>
      </c>
      <c r="AU149" s="512">
        <f t="shared" si="372"/>
        <v>0</v>
      </c>
      <c r="AV149" s="535">
        <f t="shared" si="373"/>
        <v>2.25</v>
      </c>
      <c r="AW149" s="517">
        <f t="shared" si="189"/>
        <v>0</v>
      </c>
      <c r="AX149" s="432">
        <v>0</v>
      </c>
      <c r="AY149" s="432">
        <v>0</v>
      </c>
      <c r="AZ149" s="432">
        <v>0</v>
      </c>
      <c r="BA149" s="432">
        <v>0</v>
      </c>
      <c r="BB149" s="432">
        <v>0</v>
      </c>
      <c r="BC149" s="600">
        <v>0</v>
      </c>
    </row>
    <row r="150" spans="1:55" s="135" customFormat="1" ht="12.75" customHeight="1" x14ac:dyDescent="0.2">
      <c r="A150" s="137">
        <v>35</v>
      </c>
      <c r="B150" s="138">
        <v>3428</v>
      </c>
      <c r="C150" s="138">
        <v>600078311</v>
      </c>
      <c r="D150" s="138">
        <v>72742518</v>
      </c>
      <c r="E150" s="139" t="s">
        <v>72</v>
      </c>
      <c r="F150" s="138">
        <v>3143</v>
      </c>
      <c r="G150" s="139" t="s">
        <v>784</v>
      </c>
      <c r="H150" s="140" t="s">
        <v>260</v>
      </c>
      <c r="I150" s="517">
        <v>1368319</v>
      </c>
      <c r="J150" s="305">
        <v>1015073</v>
      </c>
      <c r="K150" s="376">
        <v>0</v>
      </c>
      <c r="L150" s="394">
        <v>343095</v>
      </c>
      <c r="M150" s="394">
        <v>10151</v>
      </c>
      <c r="N150" s="394">
        <v>0</v>
      </c>
      <c r="O150" s="701">
        <v>2.0499999999999998</v>
      </c>
      <c r="P150" s="579">
        <f>X150*-1</f>
        <v>0</v>
      </c>
      <c r="Q150" s="434">
        <v>0</v>
      </c>
      <c r="R150" s="434">
        <v>0</v>
      </c>
      <c r="S150" s="434">
        <v>0</v>
      </c>
      <c r="T150" s="434">
        <v>0</v>
      </c>
      <c r="U150" s="434">
        <v>0</v>
      </c>
      <c r="V150" s="434">
        <v>0</v>
      </c>
      <c r="W150" s="434">
        <f t="shared" si="181"/>
        <v>0</v>
      </c>
      <c r="X150" s="434">
        <v>0</v>
      </c>
      <c r="Y150" s="434">
        <v>0</v>
      </c>
      <c r="Z150" s="434">
        <v>0</v>
      </c>
      <c r="AA150" s="434">
        <f>X150+Y150+Z150</f>
        <v>0</v>
      </c>
      <c r="AB150" s="434">
        <f>W150+AA150</f>
        <v>0</v>
      </c>
      <c r="AC150" s="435">
        <f t="shared" si="182"/>
        <v>0</v>
      </c>
      <c r="AD150" s="434">
        <v>0</v>
      </c>
      <c r="AE150" s="434">
        <f t="shared" si="183"/>
        <v>0</v>
      </c>
      <c r="AF150" s="435">
        <f>ROUND(W150*1%,0)</f>
        <v>0</v>
      </c>
      <c r="AG150" s="14">
        <v>0</v>
      </c>
      <c r="AH150" s="434">
        <f t="shared" si="370"/>
        <v>0</v>
      </c>
      <c r="AI150" s="870">
        <v>0</v>
      </c>
      <c r="AJ150" s="433">
        <v>0</v>
      </c>
      <c r="AK150" s="433">
        <v>0</v>
      </c>
      <c r="AL150" s="433">
        <v>0</v>
      </c>
      <c r="AM150" s="433">
        <v>0</v>
      </c>
      <c r="AN150" s="433">
        <v>0</v>
      </c>
      <c r="AO150" s="535">
        <f t="shared" si="185"/>
        <v>0</v>
      </c>
      <c r="AP150" s="854">
        <f>I150+AH150</f>
        <v>1368319</v>
      </c>
      <c r="AQ150" s="434">
        <f>J150+W150</f>
        <v>1015073</v>
      </c>
      <c r="AR150" s="512">
        <f t="shared" si="371"/>
        <v>0</v>
      </c>
      <c r="AS150" s="434">
        <f>L150+AE150</f>
        <v>343095</v>
      </c>
      <c r="AT150" s="434">
        <f t="shared" si="372"/>
        <v>10151</v>
      </c>
      <c r="AU150" s="512">
        <f t="shared" si="372"/>
        <v>0</v>
      </c>
      <c r="AV150" s="535">
        <f t="shared" si="373"/>
        <v>2.0499999999999998</v>
      </c>
      <c r="AW150" s="517">
        <f t="shared" si="189"/>
        <v>0</v>
      </c>
      <c r="AX150" s="432">
        <v>0</v>
      </c>
      <c r="AY150" s="432">
        <v>0</v>
      </c>
      <c r="AZ150" s="432">
        <v>0</v>
      </c>
      <c r="BA150" s="432">
        <v>0</v>
      </c>
      <c r="BB150" s="432">
        <v>0</v>
      </c>
      <c r="BC150" s="600">
        <v>0</v>
      </c>
    </row>
    <row r="151" spans="1:55" s="135" customFormat="1" ht="12.75" customHeight="1" x14ac:dyDescent="0.2">
      <c r="A151" s="90">
        <v>35</v>
      </c>
      <c r="B151" s="12">
        <v>3428</v>
      </c>
      <c r="C151" s="89">
        <v>600078311</v>
      </c>
      <c r="D151" s="89">
        <v>72742518</v>
      </c>
      <c r="E151" s="136" t="s">
        <v>73</v>
      </c>
      <c r="F151" s="12"/>
      <c r="G151" s="136"/>
      <c r="H151" s="373"/>
      <c r="I151" s="608">
        <v>9335567</v>
      </c>
      <c r="J151" s="348">
        <v>6914378</v>
      </c>
      <c r="K151" s="348">
        <v>11200</v>
      </c>
      <c r="L151" s="348">
        <v>2340845</v>
      </c>
      <c r="M151" s="348">
        <v>69144</v>
      </c>
      <c r="N151" s="348">
        <v>0</v>
      </c>
      <c r="O151" s="699">
        <v>12.21</v>
      </c>
      <c r="P151" s="608">
        <f t="shared" ref="P151:BC151" si="384">SUM(P146:P150)</f>
        <v>4900</v>
      </c>
      <c r="Q151" s="348">
        <f t="shared" ref="Q151" si="385">SUM(Q146:Q150)</f>
        <v>0</v>
      </c>
      <c r="R151" s="348">
        <f t="shared" si="384"/>
        <v>0</v>
      </c>
      <c r="S151" s="348">
        <f t="shared" si="384"/>
        <v>0</v>
      </c>
      <c r="T151" s="348">
        <f t="shared" si="384"/>
        <v>0</v>
      </c>
      <c r="U151" s="348">
        <f t="shared" si="384"/>
        <v>78557</v>
      </c>
      <c r="V151" s="348">
        <f t="shared" si="384"/>
        <v>0</v>
      </c>
      <c r="W151" s="348">
        <f t="shared" si="384"/>
        <v>83457</v>
      </c>
      <c r="X151" s="348">
        <f t="shared" si="384"/>
        <v>-4900</v>
      </c>
      <c r="Y151" s="348">
        <f t="shared" si="384"/>
        <v>0</v>
      </c>
      <c r="Z151" s="348">
        <f t="shared" si="384"/>
        <v>0</v>
      </c>
      <c r="AA151" s="348">
        <f t="shared" si="384"/>
        <v>-4900</v>
      </c>
      <c r="AB151" s="348">
        <f t="shared" si="384"/>
        <v>78557</v>
      </c>
      <c r="AC151" s="348">
        <f t="shared" si="384"/>
        <v>26552</v>
      </c>
      <c r="AD151" s="348">
        <f t="shared" ref="AD151:AE151" si="386">SUM(AD146:AD150)</f>
        <v>0</v>
      </c>
      <c r="AE151" s="348">
        <f t="shared" si="386"/>
        <v>26552</v>
      </c>
      <c r="AF151" s="348">
        <f t="shared" si="384"/>
        <v>835</v>
      </c>
      <c r="AG151" s="348">
        <f t="shared" si="384"/>
        <v>0</v>
      </c>
      <c r="AH151" s="982">
        <f t="shared" si="384"/>
        <v>105944</v>
      </c>
      <c r="AI151" s="952">
        <f t="shared" si="384"/>
        <v>0</v>
      </c>
      <c r="AJ151" s="366">
        <f t="shared" si="384"/>
        <v>0</v>
      </c>
      <c r="AK151" s="366">
        <f t="shared" si="384"/>
        <v>0</v>
      </c>
      <c r="AL151" s="366">
        <f t="shared" si="384"/>
        <v>0</v>
      </c>
      <c r="AM151" s="366">
        <f t="shared" si="384"/>
        <v>0.19</v>
      </c>
      <c r="AN151" s="366">
        <f t="shared" si="384"/>
        <v>0</v>
      </c>
      <c r="AO151" s="320">
        <f t="shared" si="384"/>
        <v>0.19</v>
      </c>
      <c r="AP151" s="403">
        <f t="shared" si="384"/>
        <v>9441511</v>
      </c>
      <c r="AQ151" s="348">
        <f t="shared" si="384"/>
        <v>6997835</v>
      </c>
      <c r="AR151" s="348">
        <f t="shared" si="384"/>
        <v>6300</v>
      </c>
      <c r="AS151" s="348">
        <f t="shared" si="384"/>
        <v>2367397</v>
      </c>
      <c r="AT151" s="348">
        <f t="shared" si="384"/>
        <v>69979</v>
      </c>
      <c r="AU151" s="348">
        <f t="shared" si="384"/>
        <v>0</v>
      </c>
      <c r="AV151" s="320">
        <f t="shared" si="384"/>
        <v>12.399999999999999</v>
      </c>
      <c r="AW151" s="813">
        <f t="shared" si="384"/>
        <v>0</v>
      </c>
      <c r="AX151" s="812">
        <f t="shared" si="384"/>
        <v>0</v>
      </c>
      <c r="AY151" s="812">
        <f t="shared" si="384"/>
        <v>0</v>
      </c>
      <c r="AZ151" s="812">
        <f t="shared" si="384"/>
        <v>0</v>
      </c>
      <c r="BA151" s="812">
        <f t="shared" si="384"/>
        <v>0</v>
      </c>
      <c r="BB151" s="812">
        <f t="shared" si="384"/>
        <v>0</v>
      </c>
      <c r="BC151" s="814">
        <f t="shared" si="384"/>
        <v>0</v>
      </c>
    </row>
    <row r="152" spans="1:55" s="135" customFormat="1" ht="12.75" customHeight="1" x14ac:dyDescent="0.2">
      <c r="A152" s="137">
        <v>36</v>
      </c>
      <c r="B152" s="138">
        <v>3433</v>
      </c>
      <c r="C152" s="138">
        <v>600078043</v>
      </c>
      <c r="D152" s="138">
        <v>70695130</v>
      </c>
      <c r="E152" s="139" t="s">
        <v>74</v>
      </c>
      <c r="F152" s="138">
        <v>3111</v>
      </c>
      <c r="G152" s="139" t="s">
        <v>275</v>
      </c>
      <c r="H152" s="140" t="s">
        <v>260</v>
      </c>
      <c r="I152" s="536">
        <v>3169837</v>
      </c>
      <c r="J152" s="376">
        <v>2351511</v>
      </c>
      <c r="K152" s="376">
        <v>0</v>
      </c>
      <c r="L152" s="394">
        <v>794811</v>
      </c>
      <c r="M152" s="394">
        <v>23515</v>
      </c>
      <c r="N152" s="394">
        <v>0</v>
      </c>
      <c r="O152" s="700">
        <v>4</v>
      </c>
      <c r="P152" s="579">
        <f>X152*-1</f>
        <v>0</v>
      </c>
      <c r="Q152" s="434">
        <v>0</v>
      </c>
      <c r="R152" s="434">
        <v>0</v>
      </c>
      <c r="S152" s="434">
        <v>0</v>
      </c>
      <c r="T152" s="434">
        <v>0</v>
      </c>
      <c r="U152" s="434">
        <v>0</v>
      </c>
      <c r="V152" s="434">
        <v>0</v>
      </c>
      <c r="W152" s="434">
        <f t="shared" si="181"/>
        <v>0</v>
      </c>
      <c r="X152" s="434">
        <v>0</v>
      </c>
      <c r="Y152" s="434">
        <v>0</v>
      </c>
      <c r="Z152" s="434">
        <v>0</v>
      </c>
      <c r="AA152" s="434">
        <f>X152+Y152+Z152</f>
        <v>0</v>
      </c>
      <c r="AB152" s="434">
        <f>W152+AA152</f>
        <v>0</v>
      </c>
      <c r="AC152" s="435">
        <f t="shared" si="182"/>
        <v>0</v>
      </c>
      <c r="AD152" s="434">
        <v>0</v>
      </c>
      <c r="AE152" s="434">
        <f t="shared" si="183"/>
        <v>0</v>
      </c>
      <c r="AF152" s="435">
        <f>ROUND(W152*1%,0)</f>
        <v>0</v>
      </c>
      <c r="AG152" s="14">
        <v>0</v>
      </c>
      <c r="AH152" s="434">
        <f t="shared" ref="AH152:AH153" si="387">AB152+AE152+AF152+AG152</f>
        <v>0</v>
      </c>
      <c r="AI152" s="870">
        <v>0</v>
      </c>
      <c r="AJ152" s="433">
        <v>0</v>
      </c>
      <c r="AK152" s="433">
        <v>0</v>
      </c>
      <c r="AL152" s="433">
        <v>0</v>
      </c>
      <c r="AM152" s="433">
        <v>0</v>
      </c>
      <c r="AN152" s="433">
        <v>0</v>
      </c>
      <c r="AO152" s="535">
        <f t="shared" si="185"/>
        <v>0</v>
      </c>
      <c r="AP152" s="854">
        <f>I152+AH152</f>
        <v>3169837</v>
      </c>
      <c r="AQ152" s="434">
        <f>J152+W152</f>
        <v>2351511</v>
      </c>
      <c r="AR152" s="512">
        <f t="shared" ref="AR152:AR153" si="388">K152+AA152</f>
        <v>0</v>
      </c>
      <c r="AS152" s="434">
        <f>L152+AE152</f>
        <v>794811</v>
      </c>
      <c r="AT152" s="434">
        <f>M152+AF152</f>
        <v>23515</v>
      </c>
      <c r="AU152" s="512">
        <f t="shared" ref="AU152:AU153" si="389">N152+AG152</f>
        <v>0</v>
      </c>
      <c r="AV152" s="535">
        <f t="shared" ref="AV152:AV153" si="390">O152+AO152</f>
        <v>4</v>
      </c>
      <c r="AW152" s="517">
        <f t="shared" si="189"/>
        <v>0</v>
      </c>
      <c r="AX152" s="432">
        <v>0</v>
      </c>
      <c r="AY152" s="432">
        <v>0</v>
      </c>
      <c r="AZ152" s="432">
        <v>0</v>
      </c>
      <c r="BA152" s="432">
        <v>0</v>
      </c>
      <c r="BB152" s="432">
        <v>0</v>
      </c>
      <c r="BC152" s="600">
        <v>0</v>
      </c>
    </row>
    <row r="153" spans="1:55" s="135" customFormat="1" ht="12.75" customHeight="1" x14ac:dyDescent="0.2">
      <c r="A153" s="137">
        <v>36</v>
      </c>
      <c r="B153" s="138">
        <v>3433</v>
      </c>
      <c r="C153" s="138">
        <v>600078043</v>
      </c>
      <c r="D153" s="138">
        <v>70695130</v>
      </c>
      <c r="E153" s="139" t="s">
        <v>74</v>
      </c>
      <c r="F153" s="138">
        <v>3111</v>
      </c>
      <c r="G153" s="139" t="s">
        <v>276</v>
      </c>
      <c r="H153" s="140" t="s">
        <v>261</v>
      </c>
      <c r="I153" s="517">
        <v>401213</v>
      </c>
      <c r="J153" s="305">
        <v>297636</v>
      </c>
      <c r="K153" s="376">
        <v>0</v>
      </c>
      <c r="L153" s="394">
        <v>100601</v>
      </c>
      <c r="M153" s="394">
        <v>2976</v>
      </c>
      <c r="N153" s="394">
        <v>0</v>
      </c>
      <c r="O153" s="701">
        <v>0.75</v>
      </c>
      <c r="P153" s="579">
        <f>X153*-1</f>
        <v>0</v>
      </c>
      <c r="Q153" s="434">
        <v>0</v>
      </c>
      <c r="R153" s="434">
        <v>0</v>
      </c>
      <c r="S153" s="434">
        <v>0</v>
      </c>
      <c r="T153" s="434">
        <v>0</v>
      </c>
      <c r="U153" s="434">
        <v>0</v>
      </c>
      <c r="V153" s="434">
        <v>0</v>
      </c>
      <c r="W153" s="434">
        <f t="shared" si="181"/>
        <v>0</v>
      </c>
      <c r="X153" s="434">
        <v>0</v>
      </c>
      <c r="Y153" s="434">
        <v>0</v>
      </c>
      <c r="Z153" s="434">
        <v>0</v>
      </c>
      <c r="AA153" s="434">
        <f>X153+Y153+Z153</f>
        <v>0</v>
      </c>
      <c r="AB153" s="434">
        <f>W153+AA153</f>
        <v>0</v>
      </c>
      <c r="AC153" s="435">
        <f t="shared" si="182"/>
        <v>0</v>
      </c>
      <c r="AD153" s="434">
        <v>0</v>
      </c>
      <c r="AE153" s="434">
        <f t="shared" si="183"/>
        <v>0</v>
      </c>
      <c r="AF153" s="435">
        <f>ROUND(W153*1%,0)</f>
        <v>0</v>
      </c>
      <c r="AG153" s="14">
        <v>0</v>
      </c>
      <c r="AH153" s="434">
        <f t="shared" si="387"/>
        <v>0</v>
      </c>
      <c r="AI153" s="870">
        <v>0</v>
      </c>
      <c r="AJ153" s="433">
        <v>0</v>
      </c>
      <c r="AK153" s="433">
        <v>0</v>
      </c>
      <c r="AL153" s="433">
        <v>0</v>
      </c>
      <c r="AM153" s="433">
        <v>0</v>
      </c>
      <c r="AN153" s="433">
        <v>0</v>
      </c>
      <c r="AO153" s="535">
        <f t="shared" si="185"/>
        <v>0</v>
      </c>
      <c r="AP153" s="854">
        <f>I153+AH153</f>
        <v>401213</v>
      </c>
      <c r="AQ153" s="434">
        <f>J153+W153</f>
        <v>297636</v>
      </c>
      <c r="AR153" s="512">
        <f t="shared" si="388"/>
        <v>0</v>
      </c>
      <c r="AS153" s="434">
        <f>L153+AE153</f>
        <v>100601</v>
      </c>
      <c r="AT153" s="434">
        <f>M153+AF153</f>
        <v>2976</v>
      </c>
      <c r="AU153" s="512">
        <f t="shared" si="389"/>
        <v>0</v>
      </c>
      <c r="AV153" s="535">
        <f t="shared" si="390"/>
        <v>0.75</v>
      </c>
      <c r="AW153" s="517">
        <f t="shared" si="189"/>
        <v>0</v>
      </c>
      <c r="AX153" s="432">
        <v>0</v>
      </c>
      <c r="AY153" s="432">
        <v>0</v>
      </c>
      <c r="AZ153" s="432">
        <v>0</v>
      </c>
      <c r="BA153" s="432">
        <v>0</v>
      </c>
      <c r="BB153" s="432">
        <v>0</v>
      </c>
      <c r="BC153" s="600">
        <v>0</v>
      </c>
    </row>
    <row r="154" spans="1:55" s="135" customFormat="1" ht="12.75" customHeight="1" x14ac:dyDescent="0.2">
      <c r="A154" s="90">
        <v>36</v>
      </c>
      <c r="B154" s="12">
        <v>3433</v>
      </c>
      <c r="C154" s="89">
        <v>600078043</v>
      </c>
      <c r="D154" s="89">
        <v>70695130</v>
      </c>
      <c r="E154" s="136" t="s">
        <v>75</v>
      </c>
      <c r="F154" s="12"/>
      <c r="G154" s="136"/>
      <c r="H154" s="373"/>
      <c r="I154" s="608">
        <v>3571050</v>
      </c>
      <c r="J154" s="348">
        <v>2649147</v>
      </c>
      <c r="K154" s="348">
        <v>0</v>
      </c>
      <c r="L154" s="348">
        <v>895412</v>
      </c>
      <c r="M154" s="348">
        <v>26491</v>
      </c>
      <c r="N154" s="348">
        <v>0</v>
      </c>
      <c r="O154" s="699">
        <v>4.75</v>
      </c>
      <c r="P154" s="608">
        <f t="shared" ref="P154:BC154" si="391">SUM(P152:P153)</f>
        <v>0</v>
      </c>
      <c r="Q154" s="348">
        <f t="shared" ref="Q154" si="392">SUM(Q152:Q153)</f>
        <v>0</v>
      </c>
      <c r="R154" s="348">
        <f t="shared" si="391"/>
        <v>0</v>
      </c>
      <c r="S154" s="348">
        <f t="shared" si="391"/>
        <v>0</v>
      </c>
      <c r="T154" s="348">
        <f t="shared" si="391"/>
        <v>0</v>
      </c>
      <c r="U154" s="348">
        <f t="shared" si="391"/>
        <v>0</v>
      </c>
      <c r="V154" s="348">
        <f t="shared" si="391"/>
        <v>0</v>
      </c>
      <c r="W154" s="348">
        <f t="shared" si="391"/>
        <v>0</v>
      </c>
      <c r="X154" s="348">
        <f t="shared" si="391"/>
        <v>0</v>
      </c>
      <c r="Y154" s="348">
        <f t="shared" si="391"/>
        <v>0</v>
      </c>
      <c r="Z154" s="348">
        <f t="shared" si="391"/>
        <v>0</v>
      </c>
      <c r="AA154" s="348">
        <f t="shared" si="391"/>
        <v>0</v>
      </c>
      <c r="AB154" s="348">
        <f t="shared" si="391"/>
        <v>0</v>
      </c>
      <c r="AC154" s="348">
        <f t="shared" si="391"/>
        <v>0</v>
      </c>
      <c r="AD154" s="348">
        <f t="shared" ref="AD154:AE154" si="393">SUM(AD152:AD153)</f>
        <v>0</v>
      </c>
      <c r="AE154" s="348">
        <f t="shared" si="393"/>
        <v>0</v>
      </c>
      <c r="AF154" s="348">
        <f t="shared" si="391"/>
        <v>0</v>
      </c>
      <c r="AG154" s="348">
        <f t="shared" si="391"/>
        <v>0</v>
      </c>
      <c r="AH154" s="982">
        <f t="shared" si="391"/>
        <v>0</v>
      </c>
      <c r="AI154" s="952">
        <f t="shared" si="391"/>
        <v>0</v>
      </c>
      <c r="AJ154" s="366">
        <f t="shared" si="391"/>
        <v>0</v>
      </c>
      <c r="AK154" s="366">
        <f t="shared" si="391"/>
        <v>0</v>
      </c>
      <c r="AL154" s="366">
        <f t="shared" si="391"/>
        <v>0</v>
      </c>
      <c r="AM154" s="366">
        <f t="shared" si="391"/>
        <v>0</v>
      </c>
      <c r="AN154" s="366">
        <f t="shared" si="391"/>
        <v>0</v>
      </c>
      <c r="AO154" s="320">
        <f t="shared" si="391"/>
        <v>0</v>
      </c>
      <c r="AP154" s="403">
        <f t="shared" si="391"/>
        <v>3571050</v>
      </c>
      <c r="AQ154" s="348">
        <f t="shared" si="391"/>
        <v>2649147</v>
      </c>
      <c r="AR154" s="348">
        <f t="shared" si="391"/>
        <v>0</v>
      </c>
      <c r="AS154" s="348">
        <f t="shared" si="391"/>
        <v>895412</v>
      </c>
      <c r="AT154" s="348">
        <f t="shared" si="391"/>
        <v>26491</v>
      </c>
      <c r="AU154" s="348">
        <f t="shared" si="391"/>
        <v>0</v>
      </c>
      <c r="AV154" s="320">
        <f t="shared" si="391"/>
        <v>4.75</v>
      </c>
      <c r="AW154" s="813">
        <f t="shared" si="391"/>
        <v>0</v>
      </c>
      <c r="AX154" s="812">
        <f t="shared" si="391"/>
        <v>0</v>
      </c>
      <c r="AY154" s="812">
        <f t="shared" si="391"/>
        <v>0</v>
      </c>
      <c r="AZ154" s="812">
        <f t="shared" si="391"/>
        <v>0</v>
      </c>
      <c r="BA154" s="812">
        <f t="shared" si="391"/>
        <v>0</v>
      </c>
      <c r="BB154" s="812">
        <f t="shared" si="391"/>
        <v>0</v>
      </c>
      <c r="BC154" s="814">
        <f t="shared" si="391"/>
        <v>0</v>
      </c>
    </row>
    <row r="155" spans="1:55" s="135" customFormat="1" ht="12.75" customHeight="1" x14ac:dyDescent="0.2">
      <c r="A155" s="137">
        <v>37</v>
      </c>
      <c r="B155" s="138">
        <v>3432</v>
      </c>
      <c r="C155" s="138">
        <v>600078329</v>
      </c>
      <c r="D155" s="138">
        <v>70695121</v>
      </c>
      <c r="E155" s="139" t="s">
        <v>76</v>
      </c>
      <c r="F155" s="138">
        <v>3117</v>
      </c>
      <c r="G155" s="139" t="s">
        <v>278</v>
      </c>
      <c r="H155" s="140" t="s">
        <v>260</v>
      </c>
      <c r="I155" s="536">
        <v>4827371</v>
      </c>
      <c r="J155" s="376">
        <v>3581136</v>
      </c>
      <c r="K155" s="376">
        <v>0</v>
      </c>
      <c r="L155" s="394">
        <v>1210424</v>
      </c>
      <c r="M155" s="394">
        <v>35811</v>
      </c>
      <c r="N155" s="394">
        <v>0</v>
      </c>
      <c r="O155" s="700">
        <v>5.45</v>
      </c>
      <c r="P155" s="579">
        <f>X155*-1</f>
        <v>0</v>
      </c>
      <c r="Q155" s="434">
        <v>0</v>
      </c>
      <c r="R155" s="434">
        <v>0</v>
      </c>
      <c r="S155" s="434">
        <v>0</v>
      </c>
      <c r="T155" s="434">
        <v>0</v>
      </c>
      <c r="U155" s="434">
        <v>0</v>
      </c>
      <c r="V155" s="434">
        <v>0</v>
      </c>
      <c r="W155" s="434">
        <f t="shared" ref="W155:W164" si="394">SUM(P155:V155)</f>
        <v>0</v>
      </c>
      <c r="X155" s="434">
        <v>0</v>
      </c>
      <c r="Y155" s="434">
        <v>0</v>
      </c>
      <c r="Z155" s="434">
        <v>0</v>
      </c>
      <c r="AA155" s="434">
        <f>X155+Y155+Z155</f>
        <v>0</v>
      </c>
      <c r="AB155" s="434">
        <f>W155+AA155</f>
        <v>0</v>
      </c>
      <c r="AC155" s="435">
        <f t="shared" ref="AC155:AC164" si="395">ROUND((W155+X155+Y155)*33.8%,0)</f>
        <v>0</v>
      </c>
      <c r="AD155" s="434">
        <v>0</v>
      </c>
      <c r="AE155" s="434">
        <f t="shared" ref="AE155:AE164" si="396">AC155+AD155</f>
        <v>0</v>
      </c>
      <c r="AF155" s="435">
        <f>ROUND(W155*1%,0)</f>
        <v>0</v>
      </c>
      <c r="AG155" s="14">
        <v>0</v>
      </c>
      <c r="AH155" s="434">
        <f t="shared" ref="AH155:AH157" si="397">AB155+AE155+AF155+AG155</f>
        <v>0</v>
      </c>
      <c r="AI155" s="870">
        <v>0</v>
      </c>
      <c r="AJ155" s="433">
        <v>0</v>
      </c>
      <c r="AK155" s="433">
        <v>0</v>
      </c>
      <c r="AL155" s="433">
        <v>0</v>
      </c>
      <c r="AM155" s="433">
        <v>0</v>
      </c>
      <c r="AN155" s="433">
        <v>0</v>
      </c>
      <c r="AO155" s="535">
        <f t="shared" ref="AO155:AO164" si="398">SUM(AI155:AN155)</f>
        <v>0</v>
      </c>
      <c r="AP155" s="854">
        <f>I155+AH155</f>
        <v>4827371</v>
      </c>
      <c r="AQ155" s="434">
        <f>J155+W155</f>
        <v>3581136</v>
      </c>
      <c r="AR155" s="512">
        <f t="shared" ref="AR155:AR157" si="399">K155+AA155</f>
        <v>0</v>
      </c>
      <c r="AS155" s="434">
        <f>L155+AE155</f>
        <v>1210424</v>
      </c>
      <c r="AT155" s="434">
        <f t="shared" ref="AT155:AU157" si="400">M155+AF155</f>
        <v>35811</v>
      </c>
      <c r="AU155" s="512">
        <f t="shared" si="400"/>
        <v>0</v>
      </c>
      <c r="AV155" s="535">
        <f t="shared" ref="AV155:AV157" si="401">O155+AO155</f>
        <v>5.45</v>
      </c>
      <c r="AW155" s="517">
        <f t="shared" ref="AW155:AW164" si="402">SUM(AX155:BB155)</f>
        <v>0</v>
      </c>
      <c r="AX155" s="432">
        <v>0</v>
      </c>
      <c r="AY155" s="432">
        <v>0</v>
      </c>
      <c r="AZ155" s="432">
        <v>0</v>
      </c>
      <c r="BA155" s="432">
        <v>0</v>
      </c>
      <c r="BB155" s="432">
        <v>0</v>
      </c>
      <c r="BC155" s="600">
        <v>0</v>
      </c>
    </row>
    <row r="156" spans="1:55" s="135" customFormat="1" x14ac:dyDescent="0.2">
      <c r="A156" s="137">
        <v>37</v>
      </c>
      <c r="B156" s="138">
        <v>3432</v>
      </c>
      <c r="C156" s="138">
        <v>600078329</v>
      </c>
      <c r="D156" s="138">
        <v>70695121</v>
      </c>
      <c r="E156" s="139" t="s">
        <v>76</v>
      </c>
      <c r="F156" s="138">
        <v>3117</v>
      </c>
      <c r="G156" s="139" t="s">
        <v>276</v>
      </c>
      <c r="H156" s="140" t="s">
        <v>261</v>
      </c>
      <c r="I156" s="517">
        <v>1055044</v>
      </c>
      <c r="J156" s="305">
        <v>782673</v>
      </c>
      <c r="K156" s="376">
        <v>0</v>
      </c>
      <c r="L156" s="394">
        <v>264544</v>
      </c>
      <c r="M156" s="394">
        <v>7827</v>
      </c>
      <c r="N156" s="394">
        <v>0</v>
      </c>
      <c r="O156" s="701">
        <v>1.97</v>
      </c>
      <c r="P156" s="579">
        <f>X156*-1</f>
        <v>0</v>
      </c>
      <c r="Q156" s="434">
        <v>0</v>
      </c>
      <c r="R156" s="434">
        <v>99212</v>
      </c>
      <c r="S156" s="434">
        <v>0</v>
      </c>
      <c r="T156" s="434">
        <v>0</v>
      </c>
      <c r="U156" s="434">
        <v>0</v>
      </c>
      <c r="V156" s="434">
        <v>0</v>
      </c>
      <c r="W156" s="434">
        <f t="shared" si="394"/>
        <v>99212</v>
      </c>
      <c r="X156" s="434">
        <v>0</v>
      </c>
      <c r="Y156" s="434">
        <v>0</v>
      </c>
      <c r="Z156" s="434">
        <v>0</v>
      </c>
      <c r="AA156" s="434">
        <f>X156+Y156+Z156</f>
        <v>0</v>
      </c>
      <c r="AB156" s="434">
        <f>W156+AA156</f>
        <v>99212</v>
      </c>
      <c r="AC156" s="435">
        <f t="shared" si="395"/>
        <v>33534</v>
      </c>
      <c r="AD156" s="434">
        <v>0</v>
      </c>
      <c r="AE156" s="434">
        <f t="shared" si="396"/>
        <v>33534</v>
      </c>
      <c r="AF156" s="435">
        <f>ROUND(W156*1%,0)</f>
        <v>992</v>
      </c>
      <c r="AG156" s="14">
        <v>0</v>
      </c>
      <c r="AH156" s="434">
        <f t="shared" si="397"/>
        <v>133738</v>
      </c>
      <c r="AI156" s="870">
        <v>0</v>
      </c>
      <c r="AJ156" s="433">
        <v>0.25</v>
      </c>
      <c r="AK156" s="433">
        <v>0</v>
      </c>
      <c r="AL156" s="433">
        <v>0</v>
      </c>
      <c r="AM156" s="433">
        <v>0</v>
      </c>
      <c r="AN156" s="433">
        <v>0</v>
      </c>
      <c r="AO156" s="535">
        <f t="shared" si="398"/>
        <v>0.25</v>
      </c>
      <c r="AP156" s="854">
        <f>I156+AH156</f>
        <v>1188782</v>
      </c>
      <c r="AQ156" s="434">
        <f>J156+W156</f>
        <v>881885</v>
      </c>
      <c r="AR156" s="512">
        <f t="shared" si="399"/>
        <v>0</v>
      </c>
      <c r="AS156" s="434">
        <f>L156+AE156</f>
        <v>298078</v>
      </c>
      <c r="AT156" s="434">
        <f t="shared" si="400"/>
        <v>8819</v>
      </c>
      <c r="AU156" s="512">
        <f t="shared" si="400"/>
        <v>0</v>
      </c>
      <c r="AV156" s="535">
        <f t="shared" si="401"/>
        <v>2.2199999999999998</v>
      </c>
      <c r="AW156" s="517">
        <f t="shared" si="402"/>
        <v>0</v>
      </c>
      <c r="AX156" s="432">
        <v>0</v>
      </c>
      <c r="AY156" s="432">
        <v>0</v>
      </c>
      <c r="AZ156" s="432">
        <v>0</v>
      </c>
      <c r="BA156" s="432">
        <v>0</v>
      </c>
      <c r="BB156" s="432">
        <v>0</v>
      </c>
      <c r="BC156" s="600">
        <v>0</v>
      </c>
    </row>
    <row r="157" spans="1:55" s="135" customFormat="1" ht="12.75" customHeight="1" x14ac:dyDescent="0.2">
      <c r="A157" s="137">
        <v>37</v>
      </c>
      <c r="B157" s="138">
        <v>3432</v>
      </c>
      <c r="C157" s="138">
        <v>600078329</v>
      </c>
      <c r="D157" s="138">
        <v>70695121</v>
      </c>
      <c r="E157" s="139" t="s">
        <v>77</v>
      </c>
      <c r="F157" s="138">
        <v>3143</v>
      </c>
      <c r="G157" s="139" t="s">
        <v>784</v>
      </c>
      <c r="H157" s="140" t="s">
        <v>260</v>
      </c>
      <c r="I157" s="517">
        <v>689902</v>
      </c>
      <c r="J157" s="305">
        <v>511797</v>
      </c>
      <c r="K157" s="376">
        <v>0</v>
      </c>
      <c r="L157" s="394">
        <v>172987</v>
      </c>
      <c r="M157" s="394">
        <v>5118</v>
      </c>
      <c r="N157" s="394">
        <v>0</v>
      </c>
      <c r="O157" s="701">
        <v>0.93</v>
      </c>
      <c r="P157" s="579">
        <f>X157*-1</f>
        <v>0</v>
      </c>
      <c r="Q157" s="434">
        <v>0</v>
      </c>
      <c r="R157" s="434">
        <v>0</v>
      </c>
      <c r="S157" s="434">
        <v>0</v>
      </c>
      <c r="T157" s="434">
        <v>0</v>
      </c>
      <c r="U157" s="434">
        <v>0</v>
      </c>
      <c r="V157" s="434">
        <v>0</v>
      </c>
      <c r="W157" s="434">
        <f t="shared" si="394"/>
        <v>0</v>
      </c>
      <c r="X157" s="434">
        <v>0</v>
      </c>
      <c r="Y157" s="434">
        <v>0</v>
      </c>
      <c r="Z157" s="434">
        <v>0</v>
      </c>
      <c r="AA157" s="434">
        <f>X157+Y157+Z157</f>
        <v>0</v>
      </c>
      <c r="AB157" s="434">
        <f>W157+AA157</f>
        <v>0</v>
      </c>
      <c r="AC157" s="435">
        <f t="shared" si="395"/>
        <v>0</v>
      </c>
      <c r="AD157" s="434">
        <v>0</v>
      </c>
      <c r="AE157" s="434">
        <f t="shared" si="396"/>
        <v>0</v>
      </c>
      <c r="AF157" s="435">
        <f>ROUND(W157*1%,0)</f>
        <v>0</v>
      </c>
      <c r="AG157" s="14">
        <v>0</v>
      </c>
      <c r="AH157" s="434">
        <f t="shared" si="397"/>
        <v>0</v>
      </c>
      <c r="AI157" s="870">
        <v>0</v>
      </c>
      <c r="AJ157" s="433">
        <v>0</v>
      </c>
      <c r="AK157" s="433">
        <v>0</v>
      </c>
      <c r="AL157" s="433">
        <v>0</v>
      </c>
      <c r="AM157" s="433">
        <v>0</v>
      </c>
      <c r="AN157" s="433">
        <v>0</v>
      </c>
      <c r="AO157" s="535">
        <f t="shared" si="398"/>
        <v>0</v>
      </c>
      <c r="AP157" s="854">
        <f>I157+AH157</f>
        <v>689902</v>
      </c>
      <c r="AQ157" s="434">
        <f>J157+W157</f>
        <v>511797</v>
      </c>
      <c r="AR157" s="512">
        <f t="shared" si="399"/>
        <v>0</v>
      </c>
      <c r="AS157" s="434">
        <f>L157+AE157</f>
        <v>172987</v>
      </c>
      <c r="AT157" s="434">
        <f t="shared" si="400"/>
        <v>5118</v>
      </c>
      <c r="AU157" s="512">
        <f t="shared" si="400"/>
        <v>0</v>
      </c>
      <c r="AV157" s="535">
        <f t="shared" si="401"/>
        <v>0.93</v>
      </c>
      <c r="AW157" s="517">
        <f t="shared" si="402"/>
        <v>0</v>
      </c>
      <c r="AX157" s="432">
        <v>0</v>
      </c>
      <c r="AY157" s="432">
        <v>0</v>
      </c>
      <c r="AZ157" s="432">
        <v>0</v>
      </c>
      <c r="BA157" s="432">
        <v>0</v>
      </c>
      <c r="BB157" s="432">
        <v>0</v>
      </c>
      <c r="BC157" s="600">
        <v>0</v>
      </c>
    </row>
    <row r="158" spans="1:55" s="135" customFormat="1" ht="13.5" customHeight="1" x14ac:dyDescent="0.2">
      <c r="A158" s="90">
        <v>37</v>
      </c>
      <c r="B158" s="12">
        <v>3432</v>
      </c>
      <c r="C158" s="89">
        <v>600078329</v>
      </c>
      <c r="D158" s="89">
        <v>70695121</v>
      </c>
      <c r="E158" s="136" t="s">
        <v>78</v>
      </c>
      <c r="F158" s="12"/>
      <c r="G158" s="136"/>
      <c r="H158" s="373"/>
      <c r="I158" s="608">
        <v>6572317</v>
      </c>
      <c r="J158" s="348">
        <v>4875606</v>
      </c>
      <c r="K158" s="348">
        <v>0</v>
      </c>
      <c r="L158" s="348">
        <v>1647955</v>
      </c>
      <c r="M158" s="348">
        <v>48756</v>
      </c>
      <c r="N158" s="348">
        <v>0</v>
      </c>
      <c r="O158" s="699">
        <v>8.35</v>
      </c>
      <c r="P158" s="608">
        <f t="shared" ref="P158:BC158" si="403">SUM(P155:P157)</f>
        <v>0</v>
      </c>
      <c r="Q158" s="348">
        <f t="shared" ref="Q158" si="404">SUM(Q155:Q157)</f>
        <v>0</v>
      </c>
      <c r="R158" s="348">
        <f t="shared" si="403"/>
        <v>99212</v>
      </c>
      <c r="S158" s="348">
        <f t="shared" si="403"/>
        <v>0</v>
      </c>
      <c r="T158" s="348">
        <f t="shared" si="403"/>
        <v>0</v>
      </c>
      <c r="U158" s="348">
        <f t="shared" si="403"/>
        <v>0</v>
      </c>
      <c r="V158" s="348">
        <f t="shared" si="403"/>
        <v>0</v>
      </c>
      <c r="W158" s="348">
        <f t="shared" si="403"/>
        <v>99212</v>
      </c>
      <c r="X158" s="348">
        <f t="shared" si="403"/>
        <v>0</v>
      </c>
      <c r="Y158" s="348">
        <f t="shared" si="403"/>
        <v>0</v>
      </c>
      <c r="Z158" s="348">
        <f t="shared" si="403"/>
        <v>0</v>
      </c>
      <c r="AA158" s="348">
        <f t="shared" si="403"/>
        <v>0</v>
      </c>
      <c r="AB158" s="348">
        <f t="shared" si="403"/>
        <v>99212</v>
      </c>
      <c r="AC158" s="348">
        <f t="shared" si="403"/>
        <v>33534</v>
      </c>
      <c r="AD158" s="348">
        <f t="shared" ref="AD158:AE158" si="405">SUM(AD155:AD157)</f>
        <v>0</v>
      </c>
      <c r="AE158" s="348">
        <f t="shared" si="405"/>
        <v>33534</v>
      </c>
      <c r="AF158" s="348">
        <f t="shared" si="403"/>
        <v>992</v>
      </c>
      <c r="AG158" s="348">
        <f t="shared" si="403"/>
        <v>0</v>
      </c>
      <c r="AH158" s="982">
        <f t="shared" si="403"/>
        <v>133738</v>
      </c>
      <c r="AI158" s="952">
        <f t="shared" si="403"/>
        <v>0</v>
      </c>
      <c r="AJ158" s="366">
        <f t="shared" si="403"/>
        <v>0.25</v>
      </c>
      <c r="AK158" s="366">
        <f t="shared" si="403"/>
        <v>0</v>
      </c>
      <c r="AL158" s="366">
        <f t="shared" si="403"/>
        <v>0</v>
      </c>
      <c r="AM158" s="366">
        <f t="shared" si="403"/>
        <v>0</v>
      </c>
      <c r="AN158" s="366">
        <f t="shared" si="403"/>
        <v>0</v>
      </c>
      <c r="AO158" s="320">
        <f t="shared" si="403"/>
        <v>0.25</v>
      </c>
      <c r="AP158" s="403">
        <f t="shared" si="403"/>
        <v>6706055</v>
      </c>
      <c r="AQ158" s="348">
        <f t="shared" si="403"/>
        <v>4974818</v>
      </c>
      <c r="AR158" s="348">
        <f t="shared" si="403"/>
        <v>0</v>
      </c>
      <c r="AS158" s="348">
        <f t="shared" si="403"/>
        <v>1681489</v>
      </c>
      <c r="AT158" s="348">
        <f t="shared" si="403"/>
        <v>49748</v>
      </c>
      <c r="AU158" s="348">
        <f t="shared" si="403"/>
        <v>0</v>
      </c>
      <c r="AV158" s="320">
        <f t="shared" si="403"/>
        <v>8.6</v>
      </c>
      <c r="AW158" s="813">
        <f t="shared" si="403"/>
        <v>0</v>
      </c>
      <c r="AX158" s="812">
        <f t="shared" si="403"/>
        <v>0</v>
      </c>
      <c r="AY158" s="812">
        <f t="shared" si="403"/>
        <v>0</v>
      </c>
      <c r="AZ158" s="812">
        <f t="shared" si="403"/>
        <v>0</v>
      </c>
      <c r="BA158" s="812">
        <f t="shared" si="403"/>
        <v>0</v>
      </c>
      <c r="BB158" s="812">
        <f t="shared" si="403"/>
        <v>0</v>
      </c>
      <c r="BC158" s="814">
        <f t="shared" si="403"/>
        <v>0</v>
      </c>
    </row>
    <row r="159" spans="1:55" s="135" customFormat="1" ht="12.75" customHeight="1" x14ac:dyDescent="0.2">
      <c r="A159" s="137">
        <v>38</v>
      </c>
      <c r="B159" s="138">
        <v>3435</v>
      </c>
      <c r="C159" s="138">
        <v>650022131</v>
      </c>
      <c r="D159" s="138">
        <v>70981531</v>
      </c>
      <c r="E159" s="139" t="s">
        <v>79</v>
      </c>
      <c r="F159" s="138">
        <v>3111</v>
      </c>
      <c r="G159" s="139" t="s">
        <v>275</v>
      </c>
      <c r="H159" s="140" t="s">
        <v>260</v>
      </c>
      <c r="I159" s="536">
        <v>8243634</v>
      </c>
      <c r="J159" s="376">
        <v>6115455</v>
      </c>
      <c r="K159" s="376">
        <v>0</v>
      </c>
      <c r="L159" s="394">
        <v>2067024</v>
      </c>
      <c r="M159" s="394">
        <v>61155</v>
      </c>
      <c r="N159" s="394">
        <v>0</v>
      </c>
      <c r="O159" s="700">
        <v>9.7899999999999991</v>
      </c>
      <c r="P159" s="579">
        <f t="shared" ref="P159:P164" si="406">X159*-1</f>
        <v>0</v>
      </c>
      <c r="Q159" s="434">
        <v>0</v>
      </c>
      <c r="R159" s="434">
        <v>0</v>
      </c>
      <c r="S159" s="434">
        <v>0</v>
      </c>
      <c r="T159" s="434">
        <v>0</v>
      </c>
      <c r="U159" s="434">
        <v>0</v>
      </c>
      <c r="V159" s="434">
        <v>0</v>
      </c>
      <c r="W159" s="434">
        <f t="shared" si="394"/>
        <v>0</v>
      </c>
      <c r="X159" s="434">
        <v>0</v>
      </c>
      <c r="Y159" s="434">
        <v>0</v>
      </c>
      <c r="Z159" s="434">
        <v>0</v>
      </c>
      <c r="AA159" s="434">
        <f t="shared" ref="AA159:AA164" si="407">X159+Y159+Z159</f>
        <v>0</v>
      </c>
      <c r="AB159" s="434">
        <f t="shared" ref="AB159:AB164" si="408">W159+AA159</f>
        <v>0</v>
      </c>
      <c r="AC159" s="435">
        <f t="shared" si="395"/>
        <v>0</v>
      </c>
      <c r="AD159" s="434">
        <v>0</v>
      </c>
      <c r="AE159" s="434">
        <f t="shared" si="396"/>
        <v>0</v>
      </c>
      <c r="AF159" s="435">
        <f t="shared" ref="AF159:AF164" si="409">ROUND(W159*1%,0)</f>
        <v>0</v>
      </c>
      <c r="AG159" s="14">
        <v>0</v>
      </c>
      <c r="AH159" s="434">
        <f t="shared" ref="AH159:AH164" si="410">AB159+AE159+AF159+AG159</f>
        <v>0</v>
      </c>
      <c r="AI159" s="870">
        <v>0</v>
      </c>
      <c r="AJ159" s="433">
        <v>0</v>
      </c>
      <c r="AK159" s="433">
        <v>0</v>
      </c>
      <c r="AL159" s="433">
        <v>0</v>
      </c>
      <c r="AM159" s="433">
        <v>0</v>
      </c>
      <c r="AN159" s="433">
        <v>0</v>
      </c>
      <c r="AO159" s="535">
        <f t="shared" si="398"/>
        <v>0</v>
      </c>
      <c r="AP159" s="854">
        <f t="shared" ref="AP159:AP164" si="411">I159+AH159</f>
        <v>8243634</v>
      </c>
      <c r="AQ159" s="434">
        <f t="shared" ref="AQ159:AQ164" si="412">J159+W159</f>
        <v>6115455</v>
      </c>
      <c r="AR159" s="512">
        <f t="shared" ref="AR159:AR164" si="413">K159+AA159</f>
        <v>0</v>
      </c>
      <c r="AS159" s="434">
        <f t="shared" ref="AS159:AS164" si="414">L159+AE159</f>
        <v>2067024</v>
      </c>
      <c r="AT159" s="434">
        <f t="shared" ref="AT159:AU164" si="415">M159+AF159</f>
        <v>61155</v>
      </c>
      <c r="AU159" s="512">
        <f t="shared" si="415"/>
        <v>0</v>
      </c>
      <c r="AV159" s="535">
        <f t="shared" ref="AV159:AV164" si="416">O159+AO159</f>
        <v>9.7899999999999991</v>
      </c>
      <c r="AW159" s="517">
        <f t="shared" si="402"/>
        <v>0</v>
      </c>
      <c r="AX159" s="432">
        <v>0</v>
      </c>
      <c r="AY159" s="432">
        <v>0</v>
      </c>
      <c r="AZ159" s="432">
        <v>0</v>
      </c>
      <c r="BA159" s="432">
        <v>0</v>
      </c>
      <c r="BB159" s="432">
        <v>0</v>
      </c>
      <c r="BC159" s="600">
        <v>0</v>
      </c>
    </row>
    <row r="160" spans="1:55" s="135" customFormat="1" ht="13.5" customHeight="1" x14ac:dyDescent="0.2">
      <c r="A160" s="137">
        <v>38</v>
      </c>
      <c r="B160" s="138">
        <v>3435</v>
      </c>
      <c r="C160" s="138">
        <v>650022131</v>
      </c>
      <c r="D160" s="138">
        <v>70981531</v>
      </c>
      <c r="E160" s="139" t="s">
        <v>79</v>
      </c>
      <c r="F160" s="138">
        <v>3113</v>
      </c>
      <c r="G160" s="139" t="s">
        <v>278</v>
      </c>
      <c r="H160" s="140" t="s">
        <v>260</v>
      </c>
      <c r="I160" s="517">
        <v>23662275</v>
      </c>
      <c r="J160" s="305">
        <v>17543691</v>
      </c>
      <c r="K160" s="376">
        <v>10000</v>
      </c>
      <c r="L160" s="394">
        <v>5933148</v>
      </c>
      <c r="M160" s="394">
        <v>175436</v>
      </c>
      <c r="N160" s="394">
        <v>0</v>
      </c>
      <c r="O160" s="701">
        <v>24.27</v>
      </c>
      <c r="P160" s="579">
        <f t="shared" si="406"/>
        <v>10000</v>
      </c>
      <c r="Q160" s="434">
        <v>0</v>
      </c>
      <c r="R160" s="434">
        <v>0</v>
      </c>
      <c r="S160" s="434">
        <v>0</v>
      </c>
      <c r="T160" s="434">
        <v>0</v>
      </c>
      <c r="U160" s="434">
        <v>0</v>
      </c>
      <c r="V160" s="434">
        <v>0</v>
      </c>
      <c r="W160" s="434">
        <f t="shared" si="394"/>
        <v>10000</v>
      </c>
      <c r="X160" s="434">
        <v>-10000</v>
      </c>
      <c r="Y160" s="434">
        <v>0</v>
      </c>
      <c r="Z160" s="434">
        <v>0</v>
      </c>
      <c r="AA160" s="434">
        <f t="shared" si="407"/>
        <v>-10000</v>
      </c>
      <c r="AB160" s="434">
        <f t="shared" si="408"/>
        <v>0</v>
      </c>
      <c r="AC160" s="435">
        <f t="shared" si="395"/>
        <v>0</v>
      </c>
      <c r="AD160" s="434">
        <v>0</v>
      </c>
      <c r="AE160" s="434">
        <f t="shared" si="396"/>
        <v>0</v>
      </c>
      <c r="AF160" s="435">
        <f t="shared" si="409"/>
        <v>100</v>
      </c>
      <c r="AG160" s="14">
        <v>0</v>
      </c>
      <c r="AH160" s="434">
        <f t="shared" si="410"/>
        <v>100</v>
      </c>
      <c r="AI160" s="870">
        <v>0</v>
      </c>
      <c r="AJ160" s="433">
        <v>0</v>
      </c>
      <c r="AK160" s="433">
        <v>0</v>
      </c>
      <c r="AL160" s="433">
        <v>0</v>
      </c>
      <c r="AM160" s="433">
        <v>0</v>
      </c>
      <c r="AN160" s="433">
        <v>0</v>
      </c>
      <c r="AO160" s="535">
        <f t="shared" si="398"/>
        <v>0</v>
      </c>
      <c r="AP160" s="854">
        <f t="shared" si="411"/>
        <v>23662375</v>
      </c>
      <c r="AQ160" s="434">
        <f t="shared" si="412"/>
        <v>17553691</v>
      </c>
      <c r="AR160" s="512">
        <f t="shared" si="413"/>
        <v>0</v>
      </c>
      <c r="AS160" s="434">
        <f t="shared" si="414"/>
        <v>5933148</v>
      </c>
      <c r="AT160" s="434">
        <f t="shared" si="415"/>
        <v>175536</v>
      </c>
      <c r="AU160" s="512">
        <f t="shared" si="415"/>
        <v>0</v>
      </c>
      <c r="AV160" s="535">
        <f t="shared" si="416"/>
        <v>24.27</v>
      </c>
      <c r="AW160" s="517">
        <f t="shared" si="402"/>
        <v>0</v>
      </c>
      <c r="AX160" s="432">
        <v>0</v>
      </c>
      <c r="AY160" s="432">
        <v>0</v>
      </c>
      <c r="AZ160" s="432">
        <v>0</v>
      </c>
      <c r="BA160" s="432">
        <v>0</v>
      </c>
      <c r="BB160" s="432">
        <v>0</v>
      </c>
      <c r="BC160" s="600">
        <v>0</v>
      </c>
    </row>
    <row r="161" spans="1:55" s="135" customFormat="1" ht="13.5" customHeight="1" x14ac:dyDescent="0.2">
      <c r="A161" s="137">
        <v>38</v>
      </c>
      <c r="B161" s="138">
        <v>3435</v>
      </c>
      <c r="C161" s="138">
        <v>650022131</v>
      </c>
      <c r="D161" s="138">
        <v>70981531</v>
      </c>
      <c r="E161" s="139" t="s">
        <v>79</v>
      </c>
      <c r="F161" s="138">
        <v>3113</v>
      </c>
      <c r="G161" s="139" t="s">
        <v>789</v>
      </c>
      <c r="H161" s="140" t="s">
        <v>260</v>
      </c>
      <c r="I161" s="517">
        <v>595864</v>
      </c>
      <c r="J161" s="305">
        <v>442036</v>
      </c>
      <c r="K161" s="376">
        <v>0</v>
      </c>
      <c r="L161" s="394">
        <v>149408</v>
      </c>
      <c r="M161" s="394">
        <v>4420</v>
      </c>
      <c r="N161" s="394">
        <v>0</v>
      </c>
      <c r="O161" s="701">
        <v>0.79</v>
      </c>
      <c r="P161" s="579">
        <f t="shared" si="406"/>
        <v>0</v>
      </c>
      <c r="Q161" s="434">
        <v>0</v>
      </c>
      <c r="R161" s="434">
        <v>0</v>
      </c>
      <c r="S161" s="434">
        <v>0</v>
      </c>
      <c r="T161" s="434">
        <v>0</v>
      </c>
      <c r="U161" s="434">
        <v>0</v>
      </c>
      <c r="V161" s="434">
        <v>0</v>
      </c>
      <c r="W161" s="434">
        <f t="shared" si="394"/>
        <v>0</v>
      </c>
      <c r="X161" s="434">
        <v>0</v>
      </c>
      <c r="Y161" s="434">
        <v>0</v>
      </c>
      <c r="Z161" s="434">
        <v>0</v>
      </c>
      <c r="AA161" s="434">
        <f t="shared" si="407"/>
        <v>0</v>
      </c>
      <c r="AB161" s="434">
        <f t="shared" si="408"/>
        <v>0</v>
      </c>
      <c r="AC161" s="435">
        <f t="shared" si="395"/>
        <v>0</v>
      </c>
      <c r="AD161" s="434">
        <v>0</v>
      </c>
      <c r="AE161" s="434">
        <f t="shared" si="396"/>
        <v>0</v>
      </c>
      <c r="AF161" s="435">
        <f t="shared" si="409"/>
        <v>0</v>
      </c>
      <c r="AG161" s="14">
        <v>0</v>
      </c>
      <c r="AH161" s="434">
        <f t="shared" si="410"/>
        <v>0</v>
      </c>
      <c r="AI161" s="870">
        <v>0</v>
      </c>
      <c r="AJ161" s="433">
        <v>0</v>
      </c>
      <c r="AK161" s="433">
        <v>0</v>
      </c>
      <c r="AL161" s="433">
        <v>0</v>
      </c>
      <c r="AM161" s="433">
        <v>0</v>
      </c>
      <c r="AN161" s="433">
        <v>0</v>
      </c>
      <c r="AO161" s="535">
        <f t="shared" si="398"/>
        <v>0</v>
      </c>
      <c r="AP161" s="854">
        <f t="shared" si="411"/>
        <v>595864</v>
      </c>
      <c r="AQ161" s="434">
        <f t="shared" si="412"/>
        <v>442036</v>
      </c>
      <c r="AR161" s="512">
        <f t="shared" si="413"/>
        <v>0</v>
      </c>
      <c r="AS161" s="434">
        <f t="shared" si="414"/>
        <v>149408</v>
      </c>
      <c r="AT161" s="434">
        <f t="shared" si="415"/>
        <v>4420</v>
      </c>
      <c r="AU161" s="512">
        <f t="shared" si="415"/>
        <v>0</v>
      </c>
      <c r="AV161" s="535">
        <f t="shared" si="416"/>
        <v>0.79</v>
      </c>
      <c r="AW161" s="517">
        <f t="shared" si="402"/>
        <v>0</v>
      </c>
      <c r="AX161" s="432">
        <v>0</v>
      </c>
      <c r="AY161" s="432">
        <v>0</v>
      </c>
      <c r="AZ161" s="432">
        <v>0</v>
      </c>
      <c r="BA161" s="432">
        <v>0</v>
      </c>
      <c r="BB161" s="432">
        <v>0</v>
      </c>
      <c r="BC161" s="600">
        <v>0</v>
      </c>
    </row>
    <row r="162" spans="1:55" s="135" customFormat="1" ht="13.5" customHeight="1" x14ac:dyDescent="0.2">
      <c r="A162" s="137">
        <v>38</v>
      </c>
      <c r="B162" s="138">
        <v>3435</v>
      </c>
      <c r="C162" s="138">
        <v>650022131</v>
      </c>
      <c r="D162" s="138">
        <v>70981531</v>
      </c>
      <c r="E162" s="139" t="s">
        <v>79</v>
      </c>
      <c r="F162" s="138">
        <v>3113</v>
      </c>
      <c r="G162" s="139" t="s">
        <v>828</v>
      </c>
      <c r="H162" s="140" t="s">
        <v>260</v>
      </c>
      <c r="I162" s="517">
        <v>0</v>
      </c>
      <c r="J162" s="305">
        <v>0</v>
      </c>
      <c r="K162" s="376">
        <v>0</v>
      </c>
      <c r="L162" s="394">
        <v>0</v>
      </c>
      <c r="M162" s="394">
        <v>0</v>
      </c>
      <c r="N162" s="394">
        <v>0</v>
      </c>
      <c r="O162" s="701">
        <v>0</v>
      </c>
      <c r="P162" s="579">
        <f t="shared" si="406"/>
        <v>0</v>
      </c>
      <c r="Q162" s="434">
        <v>0</v>
      </c>
      <c r="R162" s="434">
        <v>0</v>
      </c>
      <c r="S162" s="434">
        <v>0</v>
      </c>
      <c r="T162" s="434">
        <v>0</v>
      </c>
      <c r="U162" s="434">
        <v>157114</v>
      </c>
      <c r="V162" s="434">
        <v>0</v>
      </c>
      <c r="W162" s="434">
        <f t="shared" ref="W162" si="417">SUM(P162:V162)</f>
        <v>157114</v>
      </c>
      <c r="X162" s="434">
        <v>0</v>
      </c>
      <c r="Y162" s="434">
        <v>0</v>
      </c>
      <c r="Z162" s="434">
        <v>0</v>
      </c>
      <c r="AA162" s="434">
        <f t="shared" si="407"/>
        <v>0</v>
      </c>
      <c r="AB162" s="434">
        <f t="shared" si="408"/>
        <v>157114</v>
      </c>
      <c r="AC162" s="435">
        <f t="shared" ref="AC162" si="418">ROUND((W162+X162+Y162)*33.8%,0)</f>
        <v>53105</v>
      </c>
      <c r="AD162" s="434">
        <v>0</v>
      </c>
      <c r="AE162" s="434">
        <f t="shared" ref="AE162" si="419">AC162+AD162</f>
        <v>53105</v>
      </c>
      <c r="AF162" s="435">
        <f t="shared" si="409"/>
        <v>1571</v>
      </c>
      <c r="AG162" s="14">
        <v>0</v>
      </c>
      <c r="AH162" s="434">
        <f t="shared" ref="AH162" si="420">AB162+AE162+AF162+AG162</f>
        <v>211790</v>
      </c>
      <c r="AI162" s="870">
        <v>0</v>
      </c>
      <c r="AJ162" s="433">
        <v>0</v>
      </c>
      <c r="AK162" s="433">
        <v>0</v>
      </c>
      <c r="AL162" s="433">
        <v>0</v>
      </c>
      <c r="AM162" s="433">
        <v>0.37</v>
      </c>
      <c r="AN162" s="433">
        <v>0</v>
      </c>
      <c r="AO162" s="535">
        <f t="shared" ref="AO162" si="421">SUM(AI162:AN162)</f>
        <v>0.37</v>
      </c>
      <c r="AP162" s="854">
        <f t="shared" si="411"/>
        <v>211790</v>
      </c>
      <c r="AQ162" s="434">
        <f t="shared" si="412"/>
        <v>157114</v>
      </c>
      <c r="AR162" s="512">
        <f t="shared" ref="AR162" si="422">K162+AA162</f>
        <v>0</v>
      </c>
      <c r="AS162" s="434">
        <f t="shared" si="414"/>
        <v>53105</v>
      </c>
      <c r="AT162" s="434">
        <f t="shared" ref="AT162" si="423">M162+AF162</f>
        <v>1571</v>
      </c>
      <c r="AU162" s="512">
        <f t="shared" ref="AU162" si="424">N162+AG162</f>
        <v>0</v>
      </c>
      <c r="AV162" s="535">
        <f t="shared" ref="AV162" si="425">O162+AO162</f>
        <v>0.37</v>
      </c>
      <c r="AW162" s="517">
        <f t="shared" ref="AW162" si="426">SUM(AX162:BB162)</f>
        <v>0</v>
      </c>
      <c r="AX162" s="432">
        <v>0</v>
      </c>
      <c r="AY162" s="432">
        <v>0</v>
      </c>
      <c r="AZ162" s="432">
        <v>0</v>
      </c>
      <c r="BA162" s="432">
        <v>0</v>
      </c>
      <c r="BB162" s="432">
        <v>0</v>
      </c>
      <c r="BC162" s="600">
        <v>0</v>
      </c>
    </row>
    <row r="163" spans="1:55" s="135" customFormat="1" ht="13.5" customHeight="1" x14ac:dyDescent="0.2">
      <c r="A163" s="137">
        <v>38</v>
      </c>
      <c r="B163" s="138">
        <v>3435</v>
      </c>
      <c r="C163" s="138">
        <v>650022131</v>
      </c>
      <c r="D163" s="138">
        <v>70981531</v>
      </c>
      <c r="E163" s="139" t="s">
        <v>79</v>
      </c>
      <c r="F163" s="138">
        <v>3113</v>
      </c>
      <c r="G163" s="139" t="s">
        <v>276</v>
      </c>
      <c r="H163" s="140" t="s">
        <v>261</v>
      </c>
      <c r="I163" s="517">
        <v>7816796</v>
      </c>
      <c r="J163" s="305">
        <v>5798810</v>
      </c>
      <c r="K163" s="376">
        <v>0</v>
      </c>
      <c r="L163" s="394">
        <v>1959998</v>
      </c>
      <c r="M163" s="394">
        <v>57988</v>
      </c>
      <c r="N163" s="394">
        <v>0</v>
      </c>
      <c r="O163" s="701">
        <v>14.41</v>
      </c>
      <c r="P163" s="579">
        <f t="shared" si="406"/>
        <v>0</v>
      </c>
      <c r="Q163" s="434">
        <v>0</v>
      </c>
      <c r="R163" s="434">
        <v>-231494</v>
      </c>
      <c r="S163" s="434">
        <v>0</v>
      </c>
      <c r="T163" s="434">
        <v>0</v>
      </c>
      <c r="U163" s="434">
        <v>0</v>
      </c>
      <c r="V163" s="434">
        <v>0</v>
      </c>
      <c r="W163" s="434">
        <f t="shared" si="394"/>
        <v>-231494</v>
      </c>
      <c r="X163" s="434">
        <v>0</v>
      </c>
      <c r="Y163" s="434">
        <v>0</v>
      </c>
      <c r="Z163" s="434">
        <v>0</v>
      </c>
      <c r="AA163" s="434">
        <f t="shared" si="407"/>
        <v>0</v>
      </c>
      <c r="AB163" s="434">
        <f t="shared" si="408"/>
        <v>-231494</v>
      </c>
      <c r="AC163" s="435">
        <f t="shared" si="395"/>
        <v>-78245</v>
      </c>
      <c r="AD163" s="434">
        <v>0</v>
      </c>
      <c r="AE163" s="434">
        <f t="shared" si="396"/>
        <v>-78245</v>
      </c>
      <c r="AF163" s="435">
        <f t="shared" si="409"/>
        <v>-2315</v>
      </c>
      <c r="AG163" s="14">
        <v>0</v>
      </c>
      <c r="AH163" s="434">
        <f t="shared" si="410"/>
        <v>-312054</v>
      </c>
      <c r="AI163" s="870">
        <v>0</v>
      </c>
      <c r="AJ163" s="433">
        <v>-0.56999999999999995</v>
      </c>
      <c r="AK163" s="433">
        <v>0</v>
      </c>
      <c r="AL163" s="433">
        <v>0</v>
      </c>
      <c r="AM163" s="433">
        <v>0</v>
      </c>
      <c r="AN163" s="433">
        <v>0</v>
      </c>
      <c r="AO163" s="535">
        <f t="shared" si="398"/>
        <v>-0.56999999999999995</v>
      </c>
      <c r="AP163" s="854">
        <f t="shared" si="411"/>
        <v>7504742</v>
      </c>
      <c r="AQ163" s="434">
        <f t="shared" si="412"/>
        <v>5567316</v>
      </c>
      <c r="AR163" s="512">
        <f t="shared" si="413"/>
        <v>0</v>
      </c>
      <c r="AS163" s="434">
        <f t="shared" si="414"/>
        <v>1881753</v>
      </c>
      <c r="AT163" s="434">
        <f t="shared" si="415"/>
        <v>55673</v>
      </c>
      <c r="AU163" s="512">
        <f t="shared" si="415"/>
        <v>0</v>
      </c>
      <c r="AV163" s="535">
        <f t="shared" si="416"/>
        <v>13.84</v>
      </c>
      <c r="AW163" s="517">
        <f t="shared" si="402"/>
        <v>0</v>
      </c>
      <c r="AX163" s="432">
        <v>0</v>
      </c>
      <c r="AY163" s="432">
        <v>0</v>
      </c>
      <c r="AZ163" s="432">
        <v>0</v>
      </c>
      <c r="BA163" s="432">
        <v>0</v>
      </c>
      <c r="BB163" s="432">
        <v>0</v>
      </c>
      <c r="BC163" s="600">
        <v>0</v>
      </c>
    </row>
    <row r="164" spans="1:55" s="135" customFormat="1" ht="12.75" customHeight="1" x14ac:dyDescent="0.2">
      <c r="A164" s="137">
        <v>38</v>
      </c>
      <c r="B164" s="138">
        <v>3435</v>
      </c>
      <c r="C164" s="138">
        <v>650022131</v>
      </c>
      <c r="D164" s="138">
        <v>70981531</v>
      </c>
      <c r="E164" s="139" t="s">
        <v>79</v>
      </c>
      <c r="F164" s="138">
        <v>3143</v>
      </c>
      <c r="G164" s="139" t="s">
        <v>784</v>
      </c>
      <c r="H164" s="140" t="s">
        <v>260</v>
      </c>
      <c r="I164" s="517">
        <v>2202437</v>
      </c>
      <c r="J164" s="305">
        <v>1633855</v>
      </c>
      <c r="K164" s="376">
        <v>0</v>
      </c>
      <c r="L164" s="394">
        <v>552243</v>
      </c>
      <c r="M164" s="394">
        <v>16339</v>
      </c>
      <c r="N164" s="394">
        <v>0</v>
      </c>
      <c r="O164" s="701">
        <v>3.14</v>
      </c>
      <c r="P164" s="579">
        <f t="shared" si="406"/>
        <v>0</v>
      </c>
      <c r="Q164" s="434">
        <v>0</v>
      </c>
      <c r="R164" s="434">
        <v>0</v>
      </c>
      <c r="S164" s="434">
        <v>0</v>
      </c>
      <c r="T164" s="434">
        <v>0</v>
      </c>
      <c r="U164" s="434">
        <v>0</v>
      </c>
      <c r="V164" s="434">
        <v>0</v>
      </c>
      <c r="W164" s="434">
        <f t="shared" si="394"/>
        <v>0</v>
      </c>
      <c r="X164" s="434">
        <v>0</v>
      </c>
      <c r="Y164" s="434">
        <v>0</v>
      </c>
      <c r="Z164" s="434">
        <v>0</v>
      </c>
      <c r="AA164" s="434">
        <f t="shared" si="407"/>
        <v>0</v>
      </c>
      <c r="AB164" s="434">
        <f t="shared" si="408"/>
        <v>0</v>
      </c>
      <c r="AC164" s="435">
        <f t="shared" si="395"/>
        <v>0</v>
      </c>
      <c r="AD164" s="434">
        <v>0</v>
      </c>
      <c r="AE164" s="434">
        <f t="shared" si="396"/>
        <v>0</v>
      </c>
      <c r="AF164" s="435">
        <f t="shared" si="409"/>
        <v>0</v>
      </c>
      <c r="AG164" s="14">
        <v>0</v>
      </c>
      <c r="AH164" s="434">
        <f t="shared" si="410"/>
        <v>0</v>
      </c>
      <c r="AI164" s="870">
        <v>0</v>
      </c>
      <c r="AJ164" s="433">
        <v>0</v>
      </c>
      <c r="AK164" s="433">
        <v>0</v>
      </c>
      <c r="AL164" s="433">
        <v>0</v>
      </c>
      <c r="AM164" s="433">
        <v>0</v>
      </c>
      <c r="AN164" s="433">
        <v>0</v>
      </c>
      <c r="AO164" s="535">
        <f t="shared" si="398"/>
        <v>0</v>
      </c>
      <c r="AP164" s="854">
        <f t="shared" si="411"/>
        <v>2202437</v>
      </c>
      <c r="AQ164" s="434">
        <f t="shared" si="412"/>
        <v>1633855</v>
      </c>
      <c r="AR164" s="512">
        <f t="shared" si="413"/>
        <v>0</v>
      </c>
      <c r="AS164" s="434">
        <f t="shared" si="414"/>
        <v>552243</v>
      </c>
      <c r="AT164" s="434">
        <f t="shared" si="415"/>
        <v>16339</v>
      </c>
      <c r="AU164" s="512">
        <f t="shared" si="415"/>
        <v>0</v>
      </c>
      <c r="AV164" s="535">
        <f t="shared" si="416"/>
        <v>3.14</v>
      </c>
      <c r="AW164" s="517">
        <f t="shared" si="402"/>
        <v>0</v>
      </c>
      <c r="AX164" s="432">
        <v>0</v>
      </c>
      <c r="AY164" s="432">
        <v>0</v>
      </c>
      <c r="AZ164" s="432">
        <v>0</v>
      </c>
      <c r="BA164" s="432">
        <v>0</v>
      </c>
      <c r="BB164" s="432">
        <v>0</v>
      </c>
      <c r="BC164" s="600">
        <v>0</v>
      </c>
    </row>
    <row r="165" spans="1:55" s="135" customFormat="1" ht="12.75" customHeight="1" thickBot="1" x14ac:dyDescent="0.25">
      <c r="A165" s="93">
        <v>38</v>
      </c>
      <c r="B165" s="94">
        <v>3435</v>
      </c>
      <c r="C165" s="95">
        <v>650022131</v>
      </c>
      <c r="D165" s="95">
        <v>70981531</v>
      </c>
      <c r="E165" s="141" t="s">
        <v>80</v>
      </c>
      <c r="F165" s="94"/>
      <c r="G165" s="141"/>
      <c r="H165" s="374"/>
      <c r="I165" s="610">
        <v>42521006</v>
      </c>
      <c r="J165" s="379">
        <v>31533847</v>
      </c>
      <c r="K165" s="379">
        <v>10000</v>
      </c>
      <c r="L165" s="379">
        <v>10661821</v>
      </c>
      <c r="M165" s="379">
        <v>315338</v>
      </c>
      <c r="N165" s="379">
        <v>0</v>
      </c>
      <c r="O165" s="702">
        <v>52.400000000000006</v>
      </c>
      <c r="P165" s="709">
        <f t="shared" ref="P165:BC165" si="427">SUM(P159:P164)</f>
        <v>10000</v>
      </c>
      <c r="Q165" s="710">
        <f t="shared" ref="Q165" si="428">SUM(Q159:Q164)</f>
        <v>0</v>
      </c>
      <c r="R165" s="710">
        <f t="shared" si="427"/>
        <v>-231494</v>
      </c>
      <c r="S165" s="710">
        <f t="shared" si="427"/>
        <v>0</v>
      </c>
      <c r="T165" s="710">
        <f t="shared" si="427"/>
        <v>0</v>
      </c>
      <c r="U165" s="710">
        <f t="shared" si="427"/>
        <v>157114</v>
      </c>
      <c r="V165" s="710">
        <f t="shared" si="427"/>
        <v>0</v>
      </c>
      <c r="W165" s="710">
        <f t="shared" si="427"/>
        <v>-64380</v>
      </c>
      <c r="X165" s="710">
        <f t="shared" si="427"/>
        <v>-10000</v>
      </c>
      <c r="Y165" s="710">
        <f t="shared" si="427"/>
        <v>0</v>
      </c>
      <c r="Z165" s="710">
        <f t="shared" si="427"/>
        <v>0</v>
      </c>
      <c r="AA165" s="710">
        <f t="shared" si="427"/>
        <v>-10000</v>
      </c>
      <c r="AB165" s="710">
        <f t="shared" si="427"/>
        <v>-74380</v>
      </c>
      <c r="AC165" s="710">
        <f t="shared" si="427"/>
        <v>-25140</v>
      </c>
      <c r="AD165" s="710">
        <f t="shared" ref="AD165:AE165" si="429">SUM(AD159:AD164)</f>
        <v>0</v>
      </c>
      <c r="AE165" s="710">
        <f t="shared" si="429"/>
        <v>-25140</v>
      </c>
      <c r="AF165" s="710">
        <f t="shared" si="427"/>
        <v>-644</v>
      </c>
      <c r="AG165" s="710">
        <f t="shared" si="427"/>
        <v>0</v>
      </c>
      <c r="AH165" s="955">
        <f t="shared" si="427"/>
        <v>-100164</v>
      </c>
      <c r="AI165" s="953">
        <f t="shared" si="427"/>
        <v>0</v>
      </c>
      <c r="AJ165" s="713">
        <f t="shared" si="427"/>
        <v>-0.56999999999999995</v>
      </c>
      <c r="AK165" s="713">
        <f t="shared" si="427"/>
        <v>0</v>
      </c>
      <c r="AL165" s="713">
        <f t="shared" si="427"/>
        <v>0</v>
      </c>
      <c r="AM165" s="713">
        <f t="shared" si="427"/>
        <v>0.37</v>
      </c>
      <c r="AN165" s="713">
        <f t="shared" si="427"/>
        <v>0</v>
      </c>
      <c r="AO165" s="714">
        <f t="shared" si="427"/>
        <v>-0.19999999999999996</v>
      </c>
      <c r="AP165" s="403">
        <f t="shared" si="427"/>
        <v>42420842</v>
      </c>
      <c r="AQ165" s="348">
        <f t="shared" si="427"/>
        <v>31469467</v>
      </c>
      <c r="AR165" s="348">
        <f t="shared" si="427"/>
        <v>0</v>
      </c>
      <c r="AS165" s="348">
        <f t="shared" si="427"/>
        <v>10636681</v>
      </c>
      <c r="AT165" s="348">
        <f t="shared" si="427"/>
        <v>314694</v>
      </c>
      <c r="AU165" s="348">
        <f t="shared" si="427"/>
        <v>0</v>
      </c>
      <c r="AV165" s="320">
        <f t="shared" si="427"/>
        <v>52.2</v>
      </c>
      <c r="AW165" s="815">
        <f t="shared" si="427"/>
        <v>0</v>
      </c>
      <c r="AX165" s="816">
        <f t="shared" si="427"/>
        <v>0</v>
      </c>
      <c r="AY165" s="816">
        <f t="shared" si="427"/>
        <v>0</v>
      </c>
      <c r="AZ165" s="816">
        <f t="shared" si="427"/>
        <v>0</v>
      </c>
      <c r="BA165" s="816">
        <f t="shared" si="427"/>
        <v>0</v>
      </c>
      <c r="BB165" s="816">
        <f t="shared" si="427"/>
        <v>0</v>
      </c>
      <c r="BC165" s="817">
        <f t="shared" si="427"/>
        <v>0</v>
      </c>
    </row>
    <row r="166" spans="1:55" s="135" customFormat="1" ht="12.75" customHeight="1" thickBot="1" x14ac:dyDescent="0.25">
      <c r="A166" s="142"/>
      <c r="B166" s="143"/>
      <c r="C166" s="143"/>
      <c r="D166" s="143"/>
      <c r="E166" s="46" t="s">
        <v>720</v>
      </c>
      <c r="F166" s="143"/>
      <c r="G166" s="143"/>
      <c r="H166" s="370"/>
      <c r="I166" s="520">
        <f>I13+I16+I19+I22+I25+I27+I30+I33+I36+I39+I42+I45+I48+I51+I54+I57+I60+I64+I73+I79+I85+I91+I97+I103+I109+I114+I120+I122+I129+I134+I137+I142+I145+I151+I154+I158+I165+I66</f>
        <v>641115304</v>
      </c>
      <c r="J166" s="371">
        <f>J13+J16+J19+J22+J25+J27+J30+J33+J36+J39+J42+J45+J48+J51+J54+J57+J60+J64+J73+J79+J85+J91+J97+J103+J109+J114+J120+J122+J129+J134+J137+J142+J145+J151+J154+J158+J165+J66</f>
        <v>474158217</v>
      </c>
      <c r="K166" s="371">
        <f>K13+K16+K19+K22+K25+K27+K30+K33+K36+K39+K42+K45+K48+K51+K54+K57+K60+K64+K73+K79+K85+K91+K97+K103+K109+K114+K120+K122+K129+K134+K137+K142+K145+K151+K154+K158+K165+K66</f>
        <v>747960</v>
      </c>
      <c r="L166" s="371">
        <f t="shared" ref="L166:N166" si="430">L13+L16+L19+L22+L25+L27+L30+L33+L36+L39+L42+L45+L48+L51+L54+L57+L60+L64+L73+L79+L85+L91+L97+L103+L109+L114+L120+L122+L129+L134+L137+L142+L145+L151+L154+L158+L165+L66</f>
        <v>160518290</v>
      </c>
      <c r="M166" s="371">
        <f t="shared" si="430"/>
        <v>4741592</v>
      </c>
      <c r="N166" s="371">
        <f t="shared" si="430"/>
        <v>949245</v>
      </c>
      <c r="O166" s="369">
        <f>O13+O16+O19+O22+O25+O27+O30+O33+O36+O39+O42+O45+O48+O51+O54+O57+O60+O64+O73+O79+O85+O91+O97+O103+O109+O114+O120+O122+O129+O134+O137+O142+O145+O151+O154+O158+O165+O66</f>
        <v>759.08</v>
      </c>
      <c r="P166" s="703">
        <f>P13+P16+P19+P22+P25+P27+P30+P33+P36+P39+P42+P45+P48+P51+P54+P57+P60+P64+P73+P79+P85+P91+P97+P103+P109+P114+P120+P122+P129+P134+P137+P142+P145+P151+P154+P158+P165+P66</f>
        <v>-221226</v>
      </c>
      <c r="Q166" s="704">
        <f>Q13+Q16+Q19+Q22+Q25+Q27+Q30+Q33+Q36+Q39+Q42+Q45+Q48+Q51+Q54+Q57+Q60+Q64+Q73+Q79+Q85+Q91+Q97+Q103+Q109+Q114+Q120+Q122+Q129+Q134+Q137+Q142+Q145+Q151+Q154+Q158+Q165+Q66</f>
        <v>0</v>
      </c>
      <c r="R166" s="704">
        <f>R13+R16+R19+R22+R25+R27+R30+R33+R36+R39+R42+R45+R48+R51+R54+R57+R60+R64+R73+R79+R85+R91+R97+R103+R109+R114+R120+R122+R129+R134+R137+R142+R145+R151+R154+R158+R165+R66</f>
        <v>-377645</v>
      </c>
      <c r="S166" s="704">
        <f t="shared" ref="S166:AH166" si="431">S13+S16+S19+S22+S25+S27+S30+S33+S36+S39+S42+S45+S48+S51+S54+S57+S60+S64+S73+S79+S85+S91+S97+S103+S109+S114+S120+S122+S129+S134+S137+S142+S145+S151+S154+S158+S165+S66</f>
        <v>0</v>
      </c>
      <c r="T166" s="704">
        <f t="shared" si="431"/>
        <v>0</v>
      </c>
      <c r="U166" s="704">
        <f t="shared" si="431"/>
        <v>1963922</v>
      </c>
      <c r="V166" s="704">
        <f t="shared" si="431"/>
        <v>-164430</v>
      </c>
      <c r="W166" s="704">
        <f t="shared" si="431"/>
        <v>1200621</v>
      </c>
      <c r="X166" s="704">
        <f t="shared" si="431"/>
        <v>221226</v>
      </c>
      <c r="Y166" s="704">
        <f t="shared" si="431"/>
        <v>0</v>
      </c>
      <c r="Z166" s="704">
        <f t="shared" si="431"/>
        <v>32732</v>
      </c>
      <c r="AA166" s="704">
        <f t="shared" si="431"/>
        <v>253958</v>
      </c>
      <c r="AB166" s="704">
        <f t="shared" si="431"/>
        <v>1454579</v>
      </c>
      <c r="AC166" s="704">
        <f t="shared" si="431"/>
        <v>480584</v>
      </c>
      <c r="AD166" s="704">
        <f t="shared" ref="AD166:AE166" si="432">AD13+AD16+AD19+AD22+AD25+AD27+AD30+AD33+AD36+AD39+AD42+AD45+AD48+AD51+AD54+AD57+AD60+AD64+AD73+AD79+AD85+AD91+AD97+AD103+AD109+AD114+AD120+AD122+AD129+AD134+AD137+AD142+AD145+AD151+AD154+AD158+AD165+AD66</f>
        <v>0</v>
      </c>
      <c r="AE166" s="704">
        <f t="shared" si="432"/>
        <v>480584</v>
      </c>
      <c r="AF166" s="704">
        <f t="shared" si="431"/>
        <v>12009</v>
      </c>
      <c r="AG166" s="704">
        <f t="shared" si="431"/>
        <v>0</v>
      </c>
      <c r="AH166" s="705">
        <f t="shared" si="431"/>
        <v>1947172</v>
      </c>
      <c r="AI166" s="706">
        <f>AI13+AI16+AI19+AI22+AI25+AI27+AI30+AI33+AI36+AI39+AI42+AI45+AI48+AI51+AI54+AI57+AI60+AI64+AI73+AI79+AI85+AI91+AI97+AI103+AI109+AI114+AI120+AI122+AI129+AI134+AI137+AI142+AI145+AI151+AI154+AI158+AI165+AI66</f>
        <v>-0.18</v>
      </c>
      <c r="AJ166" s="707">
        <f>AJ13+AJ16+AJ19+AJ22+AJ25+AJ27+AJ30+AJ33+AJ36+AJ39+AJ42+AJ45+AJ48+AJ51+AJ54+AJ57+AJ60+AJ64+AJ73+AJ79+AJ85+AJ91+AJ97+AJ103+AJ109+AJ114+AJ120+AJ122+AJ129+AJ134+AJ137+AJ142+AJ145+AJ151+AJ154+AJ158+AJ165+AJ66</f>
        <v>-0.84000000000000008</v>
      </c>
      <c r="AK166" s="707">
        <f t="shared" ref="AK166:AO166" si="433">AK13+AK16+AK19+AK22+AK25+AK27+AK30+AK33+AK36+AK39+AK42+AK45+AK48+AK51+AK54+AK57+AK60+AK64+AK73+AK79+AK85+AK91+AK97+AK103+AK109+AK114+AK120+AK122+AK129+AK134+AK137+AK142+AK145+AK151+AK154+AK158+AK165+AK66</f>
        <v>0</v>
      </c>
      <c r="AL166" s="707">
        <f t="shared" si="433"/>
        <v>0</v>
      </c>
      <c r="AM166" s="707">
        <f t="shared" si="433"/>
        <v>4.4700000000000006</v>
      </c>
      <c r="AN166" s="707">
        <f t="shared" si="433"/>
        <v>-0.33</v>
      </c>
      <c r="AO166" s="708">
        <f t="shared" si="433"/>
        <v>3.12</v>
      </c>
      <c r="AP166" s="520">
        <f>AP13+AP16+AP19+AP22+AP25+AP27+AP30+AP33+AP36+AP39+AP42+AP45+AP48+AP51+AP54+AP57+AP60+AP64+AP73+AP79+AP85+AP91+AP97+AP103+AP109+AP114+AP120+AP122+AP129+AP134+AP137+AP142+AP145+AP151+AP154+AP158+AP165+AP66</f>
        <v>643062476</v>
      </c>
      <c r="AQ166" s="406">
        <f t="shared" ref="AQ166:AU166" si="434">AQ13+AQ16+AQ19+AQ22+AQ25+AQ27+AQ30+AQ33+AQ36+AQ39+AQ42+AQ45+AQ48+AQ51+AQ54+AQ57+AQ60+AQ64+AQ73+AQ79+AQ85+AQ91+AQ97+AQ103+AQ109+AQ114+AQ120+AQ122+AQ129+AQ134+AQ137+AQ142+AQ145+AQ151+AQ154+AQ158+AQ165+AQ66</f>
        <v>475358838</v>
      </c>
      <c r="AR166" s="406">
        <f t="shared" si="434"/>
        <v>1001918</v>
      </c>
      <c r="AS166" s="406">
        <f t="shared" si="434"/>
        <v>160998874</v>
      </c>
      <c r="AT166" s="406">
        <f t="shared" si="434"/>
        <v>4753601</v>
      </c>
      <c r="AU166" s="406">
        <f t="shared" si="434"/>
        <v>949245</v>
      </c>
      <c r="AV166" s="369">
        <f>AV13+AV16+AV19+AV22+AV25+AV27+AV30+AV33+AV36+AV39+AV42+AV45+AV48+AV51+AV54+AV57+AV60+AV64+AV73+AV79+AV85+AV91+AV97+AV103+AV109+AV114+AV120+AV122+AV129+AV134+AV137+AV142+AV145+AV151+AV154+AV158+AV165+AV66</f>
        <v>762.19999999999993</v>
      </c>
      <c r="AW166" s="848">
        <f t="shared" ref="AW166:BC166" si="435">AW13+AW16+AW19+AW22+AW25+AW27+AW30+AW33+AW36+AW39+AW42+AW45+AW48+AW51+AW54+AW57+AW60+AW64+AW73+AW79+AW85+AW91+AW97+AW103+AW109+AW114+AW120+AW122+AW129+AW134+AW137+AW142+AW145+AW151+AW154+AW158+AW165+AW66</f>
        <v>2063037</v>
      </c>
      <c r="AX166" s="818">
        <f t="shared" si="435"/>
        <v>826254</v>
      </c>
      <c r="AY166" s="818">
        <f t="shared" si="435"/>
        <v>0</v>
      </c>
      <c r="AZ166" s="818">
        <f t="shared" si="435"/>
        <v>279273</v>
      </c>
      <c r="BA166" s="818">
        <f t="shared" si="435"/>
        <v>8265</v>
      </c>
      <c r="BB166" s="818">
        <f t="shared" si="435"/>
        <v>949245</v>
      </c>
      <c r="BC166" s="849">
        <f t="shared" si="435"/>
        <v>1.5</v>
      </c>
    </row>
    <row r="167" spans="1:55" ht="12.75" customHeight="1" x14ac:dyDescent="0.2">
      <c r="D167" s="8"/>
      <c r="E167" s="4"/>
      <c r="F167" s="8"/>
      <c r="G167" s="4"/>
      <c r="H167" s="4"/>
      <c r="I167" s="308">
        <f>SUM(J166:N166)</f>
        <v>641115304</v>
      </c>
      <c r="J167" s="308"/>
      <c r="K167" s="308"/>
      <c r="L167" s="308"/>
      <c r="M167" s="308"/>
      <c r="N167" s="308"/>
      <c r="O167" s="593"/>
      <c r="P167" s="308">
        <f>X166</f>
        <v>221226</v>
      </c>
      <c r="Q167" s="309"/>
      <c r="R167" s="309"/>
      <c r="S167" s="309"/>
      <c r="T167" s="309"/>
      <c r="U167" s="308"/>
      <c r="V167" s="309"/>
      <c r="W167" s="310">
        <f>SUM(P166:V166)</f>
        <v>1200621</v>
      </c>
      <c r="X167" s="310">
        <f>P166</f>
        <v>-221226</v>
      </c>
      <c r="Y167" s="311"/>
      <c r="Z167" s="311"/>
      <c r="AA167" s="310">
        <f>SUM(X166:Z166)</f>
        <v>253958</v>
      </c>
      <c r="AB167" s="310">
        <f>W166+AA166</f>
        <v>1454579</v>
      </c>
      <c r="AC167" s="312"/>
      <c r="AD167" s="308"/>
      <c r="AE167" s="312"/>
      <c r="AF167" s="312"/>
      <c r="AG167" s="310"/>
      <c r="AH167" s="310">
        <f>AB166+AE166+AF166</f>
        <v>1947172</v>
      </c>
      <c r="AI167" s="313"/>
      <c r="AJ167" s="313"/>
      <c r="AK167" s="313"/>
      <c r="AL167" s="313"/>
      <c r="AM167" s="350"/>
      <c r="AN167" s="313"/>
      <c r="AO167" s="350">
        <f>SUM(AI166:AN166)</f>
        <v>3.1200000000000006</v>
      </c>
      <c r="AP167" s="308">
        <f>SUM(AQ166:AU166)</f>
        <v>643062476</v>
      </c>
      <c r="AQ167" s="308"/>
      <c r="AR167" s="47"/>
      <c r="AS167" s="310"/>
      <c r="AT167" s="310"/>
      <c r="AU167" s="310">
        <f>N166+AG166</f>
        <v>949245</v>
      </c>
      <c r="AV167" s="309"/>
      <c r="AW167" s="149">
        <f>SUM(AX166:BB166)</f>
        <v>2063037</v>
      </c>
    </row>
    <row r="168" spans="1:55" ht="13.5" customHeight="1" thickBot="1" x14ac:dyDescent="0.25">
      <c r="D168" s="8"/>
      <c r="E168" s="4"/>
      <c r="F168" s="8"/>
      <c r="G168" s="4"/>
      <c r="H168" s="4"/>
      <c r="I168" s="308">
        <f>SUM(J169:N169)</f>
        <v>641115304</v>
      </c>
      <c r="J168" s="308"/>
      <c r="K168" s="308"/>
      <c r="L168" s="308"/>
      <c r="M168" s="308"/>
      <c r="N168" s="308"/>
      <c r="O168" s="593"/>
      <c r="P168" s="308">
        <f>X169</f>
        <v>221226</v>
      </c>
      <c r="Q168" s="309"/>
      <c r="R168" s="309"/>
      <c r="S168" s="309"/>
      <c r="T168" s="309"/>
      <c r="U168" s="308"/>
      <c r="V168" s="309"/>
      <c r="W168" s="310">
        <f>SUM(P169:V169)</f>
        <v>1200621</v>
      </c>
      <c r="X168" s="310"/>
      <c r="Y168" s="311"/>
      <c r="Z168" s="311"/>
      <c r="AA168" s="310">
        <f>SUM(X169:Z169)</f>
        <v>253958</v>
      </c>
      <c r="AB168" s="310">
        <f>W169+AA169</f>
        <v>1454579</v>
      </c>
      <c r="AC168" s="312"/>
      <c r="AD168" s="308"/>
      <c r="AE168" s="312"/>
      <c r="AF168" s="312"/>
      <c r="AG168" s="310"/>
      <c r="AH168" s="310">
        <f>AB169+AE169+AF169</f>
        <v>1947172</v>
      </c>
      <c r="AI168" s="313"/>
      <c r="AJ168" s="313"/>
      <c r="AK168" s="313"/>
      <c r="AL168" s="313"/>
      <c r="AM168" s="350"/>
      <c r="AN168" s="313"/>
      <c r="AO168" s="350">
        <f>SUM(AI169:AN169)</f>
        <v>3.1200000000000006</v>
      </c>
      <c r="AP168" s="308">
        <f>AQ169+AR169+AS169+AT169+AU169</f>
        <v>643062476</v>
      </c>
      <c r="AQ168" s="308"/>
      <c r="AR168" s="47"/>
      <c r="AS168" s="37"/>
      <c r="AT168" s="37"/>
      <c r="AU168" s="37"/>
      <c r="AV168" s="309"/>
      <c r="AW168" s="149">
        <f>SUM(AX169:BB169)</f>
        <v>2063037</v>
      </c>
    </row>
    <row r="169" spans="1:55" ht="12.75" customHeight="1" thickBot="1" x14ac:dyDescent="0.25">
      <c r="D169" s="8"/>
      <c r="E169" s="4"/>
      <c r="F169" s="8"/>
      <c r="G169" s="4"/>
      <c r="H169" s="318" t="s">
        <v>0</v>
      </c>
      <c r="I169" s="85">
        <f t="shared" ref="I169:BC169" si="436">SUM(I170:I179)</f>
        <v>641115304</v>
      </c>
      <c r="J169" s="22">
        <f t="shared" si="436"/>
        <v>474158217</v>
      </c>
      <c r="K169" s="22">
        <f t="shared" si="436"/>
        <v>747960</v>
      </c>
      <c r="L169" s="22">
        <f t="shared" si="436"/>
        <v>160518290</v>
      </c>
      <c r="M169" s="22">
        <f t="shared" si="436"/>
        <v>4741592</v>
      </c>
      <c r="N169" s="22">
        <f t="shared" si="436"/>
        <v>949245</v>
      </c>
      <c r="O169" s="553">
        <f t="shared" si="436"/>
        <v>759.08</v>
      </c>
      <c r="P169" s="87">
        <f t="shared" si="436"/>
        <v>-221226</v>
      </c>
      <c r="Q169" s="22">
        <f t="shared" ref="Q169" si="437">SUM(Q170:Q179)</f>
        <v>0</v>
      </c>
      <c r="R169" s="22">
        <f t="shared" si="436"/>
        <v>-377645</v>
      </c>
      <c r="S169" s="22">
        <f t="shared" si="436"/>
        <v>0</v>
      </c>
      <c r="T169" s="22">
        <f t="shared" si="436"/>
        <v>0</v>
      </c>
      <c r="U169" s="22">
        <f t="shared" si="436"/>
        <v>1963922</v>
      </c>
      <c r="V169" s="22">
        <f t="shared" si="436"/>
        <v>-164430</v>
      </c>
      <c r="W169" s="22">
        <f t="shared" si="436"/>
        <v>1200621</v>
      </c>
      <c r="X169" s="22">
        <f t="shared" si="436"/>
        <v>221226</v>
      </c>
      <c r="Y169" s="22">
        <f t="shared" si="436"/>
        <v>0</v>
      </c>
      <c r="Z169" s="22">
        <f t="shared" si="436"/>
        <v>32732</v>
      </c>
      <c r="AA169" s="22">
        <f t="shared" si="436"/>
        <v>253958</v>
      </c>
      <c r="AB169" s="22">
        <f t="shared" si="436"/>
        <v>1454579</v>
      </c>
      <c r="AC169" s="22">
        <f t="shared" si="436"/>
        <v>480584</v>
      </c>
      <c r="AD169" s="22">
        <f t="shared" ref="AD169:AE169" si="438">SUM(AD170:AD179)</f>
        <v>0</v>
      </c>
      <c r="AE169" s="22">
        <f t="shared" si="438"/>
        <v>480584</v>
      </c>
      <c r="AF169" s="22">
        <f t="shared" si="436"/>
        <v>12009</v>
      </c>
      <c r="AG169" s="22">
        <f t="shared" si="436"/>
        <v>0</v>
      </c>
      <c r="AH169" s="548">
        <f t="shared" si="436"/>
        <v>1947172</v>
      </c>
      <c r="AI169" s="552">
        <f t="shared" si="436"/>
        <v>-0.18000000000000002</v>
      </c>
      <c r="AJ169" s="23">
        <f t="shared" si="436"/>
        <v>-0.84000000000000008</v>
      </c>
      <c r="AK169" s="23">
        <f t="shared" si="436"/>
        <v>0</v>
      </c>
      <c r="AL169" s="23">
        <f t="shared" si="436"/>
        <v>0</v>
      </c>
      <c r="AM169" s="23">
        <f t="shared" si="436"/>
        <v>4.4700000000000006</v>
      </c>
      <c r="AN169" s="23">
        <f t="shared" si="436"/>
        <v>-0.33</v>
      </c>
      <c r="AO169" s="553">
        <f t="shared" si="436"/>
        <v>3.1200000000000006</v>
      </c>
      <c r="AP169" s="85">
        <f t="shared" si="436"/>
        <v>643062476</v>
      </c>
      <c r="AQ169" s="22">
        <f t="shared" si="436"/>
        <v>475358838</v>
      </c>
      <c r="AR169" s="22">
        <f t="shared" si="436"/>
        <v>1001918</v>
      </c>
      <c r="AS169" s="22">
        <f t="shared" si="436"/>
        <v>160998874</v>
      </c>
      <c r="AT169" s="22">
        <f t="shared" si="436"/>
        <v>4753601</v>
      </c>
      <c r="AU169" s="22">
        <f t="shared" si="436"/>
        <v>949245</v>
      </c>
      <c r="AV169" s="553">
        <f t="shared" si="436"/>
        <v>762.2</v>
      </c>
      <c r="AW169" s="756">
        <f t="shared" si="436"/>
        <v>2063037</v>
      </c>
      <c r="AX169" s="757">
        <f t="shared" si="436"/>
        <v>826254</v>
      </c>
      <c r="AY169" s="757">
        <f t="shared" si="436"/>
        <v>0</v>
      </c>
      <c r="AZ169" s="757">
        <f t="shared" si="436"/>
        <v>279273</v>
      </c>
      <c r="BA169" s="757">
        <f t="shared" si="436"/>
        <v>8265</v>
      </c>
      <c r="BB169" s="757">
        <f t="shared" si="436"/>
        <v>949245</v>
      </c>
      <c r="BC169" s="758">
        <f t="shared" si="436"/>
        <v>1.5</v>
      </c>
    </row>
    <row r="170" spans="1:55" ht="12.75" customHeight="1" x14ac:dyDescent="0.2">
      <c r="D170" s="8"/>
      <c r="E170" s="4"/>
      <c r="F170" s="8"/>
      <c r="G170" s="4"/>
      <c r="H170" s="319">
        <v>3111</v>
      </c>
      <c r="I170" s="341">
        <f t="shared" ref="I170:BC170" si="439">SUMIF($F$12:$F$442,"=3111",I$12:I$442)</f>
        <v>166636937</v>
      </c>
      <c r="J170" s="342">
        <f t="shared" si="439"/>
        <v>123541614</v>
      </c>
      <c r="K170" s="342">
        <f t="shared" si="439"/>
        <v>76860</v>
      </c>
      <c r="L170" s="342">
        <f t="shared" si="439"/>
        <v>41783043</v>
      </c>
      <c r="M170" s="342">
        <f t="shared" si="439"/>
        <v>1235420</v>
      </c>
      <c r="N170" s="342">
        <f t="shared" si="439"/>
        <v>0</v>
      </c>
      <c r="O170" s="555">
        <f t="shared" si="439"/>
        <v>217.17999999999995</v>
      </c>
      <c r="P170" s="343">
        <f t="shared" si="439"/>
        <v>-24552</v>
      </c>
      <c r="Q170" s="342">
        <f t="shared" si="439"/>
        <v>0</v>
      </c>
      <c r="R170" s="342">
        <f t="shared" si="439"/>
        <v>-154328</v>
      </c>
      <c r="S170" s="342">
        <f t="shared" si="439"/>
        <v>0</v>
      </c>
      <c r="T170" s="342">
        <f t="shared" si="439"/>
        <v>0</v>
      </c>
      <c r="U170" s="342">
        <f t="shared" si="439"/>
        <v>0</v>
      </c>
      <c r="V170" s="342">
        <f t="shared" si="439"/>
        <v>0</v>
      </c>
      <c r="W170" s="342">
        <f t="shared" si="439"/>
        <v>-178880</v>
      </c>
      <c r="X170" s="342">
        <f t="shared" si="439"/>
        <v>24552</v>
      </c>
      <c r="Y170" s="342">
        <f t="shared" si="439"/>
        <v>0</v>
      </c>
      <c r="Z170" s="342">
        <f t="shared" si="439"/>
        <v>32732</v>
      </c>
      <c r="AA170" s="342">
        <f t="shared" si="439"/>
        <v>57284</v>
      </c>
      <c r="AB170" s="342">
        <f t="shared" si="439"/>
        <v>-121596</v>
      </c>
      <c r="AC170" s="342">
        <f t="shared" si="439"/>
        <v>-52164</v>
      </c>
      <c r="AD170" s="342">
        <f t="shared" si="439"/>
        <v>0</v>
      </c>
      <c r="AE170" s="342">
        <f t="shared" si="439"/>
        <v>-52164</v>
      </c>
      <c r="AF170" s="342">
        <f t="shared" si="439"/>
        <v>-1789</v>
      </c>
      <c r="AG170" s="342">
        <f t="shared" si="439"/>
        <v>0</v>
      </c>
      <c r="AH170" s="549">
        <f t="shared" si="439"/>
        <v>-175549</v>
      </c>
      <c r="AI170" s="554">
        <f t="shared" si="439"/>
        <v>-0.06</v>
      </c>
      <c r="AJ170" s="344">
        <f t="shared" si="439"/>
        <v>-0.3</v>
      </c>
      <c r="AK170" s="344">
        <f t="shared" si="439"/>
        <v>0</v>
      </c>
      <c r="AL170" s="344">
        <f t="shared" si="439"/>
        <v>0</v>
      </c>
      <c r="AM170" s="344">
        <f t="shared" si="439"/>
        <v>0</v>
      </c>
      <c r="AN170" s="344">
        <f t="shared" si="439"/>
        <v>0</v>
      </c>
      <c r="AO170" s="555">
        <f t="shared" si="439"/>
        <v>-0.36</v>
      </c>
      <c r="AP170" s="341">
        <f t="shared" si="439"/>
        <v>166461388</v>
      </c>
      <c r="AQ170" s="342">
        <f t="shared" si="439"/>
        <v>123362734</v>
      </c>
      <c r="AR170" s="342">
        <f t="shared" si="439"/>
        <v>134144</v>
      </c>
      <c r="AS170" s="342">
        <f t="shared" si="439"/>
        <v>41730879</v>
      </c>
      <c r="AT170" s="342">
        <f t="shared" si="439"/>
        <v>1233631</v>
      </c>
      <c r="AU170" s="342">
        <f t="shared" si="439"/>
        <v>0</v>
      </c>
      <c r="AV170" s="555">
        <f t="shared" si="439"/>
        <v>216.81999999999996</v>
      </c>
      <c r="AW170" s="341">
        <f t="shared" si="439"/>
        <v>0</v>
      </c>
      <c r="AX170" s="342">
        <f t="shared" si="439"/>
        <v>0</v>
      </c>
      <c r="AY170" s="342">
        <f t="shared" si="439"/>
        <v>0</v>
      </c>
      <c r="AZ170" s="342">
        <f t="shared" si="439"/>
        <v>0</v>
      </c>
      <c r="BA170" s="342">
        <f t="shared" si="439"/>
        <v>0</v>
      </c>
      <c r="BB170" s="342">
        <f t="shared" si="439"/>
        <v>0</v>
      </c>
      <c r="BC170" s="555">
        <f t="shared" si="439"/>
        <v>0</v>
      </c>
    </row>
    <row r="171" spans="1:55" ht="12.75" customHeight="1" x14ac:dyDescent="0.2">
      <c r="D171" s="8"/>
      <c r="E171" s="4"/>
      <c r="F171" s="8"/>
      <c r="G171" s="4"/>
      <c r="H171" s="2">
        <v>3113</v>
      </c>
      <c r="I171" s="341">
        <f t="shared" ref="I171:BC171" si="440">SUMIF($F$12:$F$442,"=3113",I$12:I$442)</f>
        <v>387323079</v>
      </c>
      <c r="J171" s="14">
        <f t="shared" si="440"/>
        <v>286320858</v>
      </c>
      <c r="K171" s="14">
        <f t="shared" si="440"/>
        <v>308900</v>
      </c>
      <c r="L171" s="14">
        <f t="shared" si="440"/>
        <v>96880862</v>
      </c>
      <c r="M171" s="14">
        <f t="shared" si="440"/>
        <v>2863214</v>
      </c>
      <c r="N171" s="14">
        <f t="shared" si="440"/>
        <v>949245</v>
      </c>
      <c r="O171" s="557">
        <f t="shared" si="440"/>
        <v>432.39000000000004</v>
      </c>
      <c r="P171" s="105">
        <f t="shared" si="440"/>
        <v>-45360</v>
      </c>
      <c r="Q171" s="14">
        <f t="shared" si="440"/>
        <v>0</v>
      </c>
      <c r="R171" s="14">
        <f t="shared" si="440"/>
        <v>-322529</v>
      </c>
      <c r="S171" s="14">
        <f t="shared" si="440"/>
        <v>0</v>
      </c>
      <c r="T171" s="14">
        <f t="shared" si="440"/>
        <v>0</v>
      </c>
      <c r="U171" s="14">
        <f t="shared" si="440"/>
        <v>1885365</v>
      </c>
      <c r="V171" s="14">
        <f t="shared" si="440"/>
        <v>-164430</v>
      </c>
      <c r="W171" s="14">
        <f t="shared" si="440"/>
        <v>1353046</v>
      </c>
      <c r="X171" s="14">
        <f t="shared" si="440"/>
        <v>45360</v>
      </c>
      <c r="Y171" s="14">
        <f t="shared" si="440"/>
        <v>0</v>
      </c>
      <c r="Z171" s="14">
        <f t="shared" si="440"/>
        <v>0</v>
      </c>
      <c r="AA171" s="14">
        <f t="shared" si="440"/>
        <v>45360</v>
      </c>
      <c r="AB171" s="14">
        <f t="shared" si="440"/>
        <v>1398406</v>
      </c>
      <c r="AC171" s="14">
        <f t="shared" si="440"/>
        <v>472662</v>
      </c>
      <c r="AD171" s="14">
        <f t="shared" si="440"/>
        <v>0</v>
      </c>
      <c r="AE171" s="14">
        <f t="shared" si="440"/>
        <v>472662</v>
      </c>
      <c r="AF171" s="14">
        <f t="shared" si="440"/>
        <v>13533</v>
      </c>
      <c r="AG171" s="14">
        <f t="shared" si="440"/>
        <v>0</v>
      </c>
      <c r="AH171" s="550">
        <f t="shared" si="440"/>
        <v>1884601</v>
      </c>
      <c r="AI171" s="556">
        <f t="shared" si="440"/>
        <v>-9.0000000000000011E-2</v>
      </c>
      <c r="AJ171" s="11">
        <f t="shared" si="440"/>
        <v>-0.79</v>
      </c>
      <c r="AK171" s="11">
        <f t="shared" si="440"/>
        <v>0</v>
      </c>
      <c r="AL171" s="11">
        <f t="shared" si="440"/>
        <v>0</v>
      </c>
      <c r="AM171" s="11">
        <f t="shared" si="440"/>
        <v>4.28</v>
      </c>
      <c r="AN171" s="11">
        <f t="shared" si="440"/>
        <v>-0.33</v>
      </c>
      <c r="AO171" s="557">
        <f t="shared" si="440"/>
        <v>3.0700000000000003</v>
      </c>
      <c r="AP171" s="104">
        <f t="shared" si="440"/>
        <v>389207680</v>
      </c>
      <c r="AQ171" s="14">
        <f t="shared" si="440"/>
        <v>287673904</v>
      </c>
      <c r="AR171" s="14">
        <f t="shared" si="440"/>
        <v>354260</v>
      </c>
      <c r="AS171" s="14">
        <f t="shared" si="440"/>
        <v>97353524</v>
      </c>
      <c r="AT171" s="14">
        <f t="shared" si="440"/>
        <v>2876747</v>
      </c>
      <c r="AU171" s="14">
        <f t="shared" si="440"/>
        <v>949245</v>
      </c>
      <c r="AV171" s="557">
        <f t="shared" si="440"/>
        <v>435.46000000000015</v>
      </c>
      <c r="AW171" s="104">
        <f t="shared" si="440"/>
        <v>2063037</v>
      </c>
      <c r="AX171" s="14">
        <f t="shared" si="440"/>
        <v>826254</v>
      </c>
      <c r="AY171" s="14">
        <f t="shared" si="440"/>
        <v>0</v>
      </c>
      <c r="AZ171" s="14">
        <f t="shared" si="440"/>
        <v>279273</v>
      </c>
      <c r="BA171" s="14">
        <f t="shared" si="440"/>
        <v>8265</v>
      </c>
      <c r="BB171" s="14">
        <f t="shared" si="440"/>
        <v>949245</v>
      </c>
      <c r="BC171" s="557">
        <f t="shared" si="440"/>
        <v>1.5</v>
      </c>
    </row>
    <row r="172" spans="1:55" ht="12.75" customHeight="1" x14ac:dyDescent="0.2">
      <c r="D172" s="8"/>
      <c r="E172" s="4"/>
      <c r="F172" s="8"/>
      <c r="G172" s="4"/>
      <c r="H172" s="2">
        <v>3114</v>
      </c>
      <c r="I172" s="341">
        <f t="shared" ref="I172:BC172" si="441">SUMIF($F$12:$F$442,"=3114",I$12:I$442)</f>
        <v>0</v>
      </c>
      <c r="J172" s="14">
        <f t="shared" si="441"/>
        <v>0</v>
      </c>
      <c r="K172" s="14">
        <f t="shared" si="441"/>
        <v>0</v>
      </c>
      <c r="L172" s="14">
        <f t="shared" si="441"/>
        <v>0</v>
      </c>
      <c r="M172" s="14">
        <f t="shared" si="441"/>
        <v>0</v>
      </c>
      <c r="N172" s="14">
        <f t="shared" si="441"/>
        <v>0</v>
      </c>
      <c r="O172" s="557">
        <f t="shared" si="441"/>
        <v>0</v>
      </c>
      <c r="P172" s="105">
        <f t="shared" si="441"/>
        <v>0</v>
      </c>
      <c r="Q172" s="14">
        <f t="shared" si="441"/>
        <v>0</v>
      </c>
      <c r="R172" s="14">
        <f t="shared" si="441"/>
        <v>0</v>
      </c>
      <c r="S172" s="14">
        <f t="shared" si="441"/>
        <v>0</v>
      </c>
      <c r="T172" s="14">
        <f t="shared" si="441"/>
        <v>0</v>
      </c>
      <c r="U172" s="14">
        <f t="shared" si="441"/>
        <v>0</v>
      </c>
      <c r="V172" s="14">
        <f t="shared" si="441"/>
        <v>0</v>
      </c>
      <c r="W172" s="14">
        <f t="shared" si="441"/>
        <v>0</v>
      </c>
      <c r="X172" s="14">
        <f t="shared" si="441"/>
        <v>0</v>
      </c>
      <c r="Y172" s="14">
        <f t="shared" si="441"/>
        <v>0</v>
      </c>
      <c r="Z172" s="14">
        <f t="shared" si="441"/>
        <v>0</v>
      </c>
      <c r="AA172" s="14">
        <f t="shared" si="441"/>
        <v>0</v>
      </c>
      <c r="AB172" s="14">
        <f t="shared" si="441"/>
        <v>0</v>
      </c>
      <c r="AC172" s="14">
        <f t="shared" si="441"/>
        <v>0</v>
      </c>
      <c r="AD172" s="14">
        <f t="shared" si="441"/>
        <v>0</v>
      </c>
      <c r="AE172" s="14">
        <f t="shared" si="441"/>
        <v>0</v>
      </c>
      <c r="AF172" s="14">
        <f t="shared" si="441"/>
        <v>0</v>
      </c>
      <c r="AG172" s="14">
        <f t="shared" si="441"/>
        <v>0</v>
      </c>
      <c r="AH172" s="550">
        <f t="shared" si="441"/>
        <v>0</v>
      </c>
      <c r="AI172" s="556">
        <f t="shared" si="441"/>
        <v>0</v>
      </c>
      <c r="AJ172" s="11">
        <f t="shared" si="441"/>
        <v>0</v>
      </c>
      <c r="AK172" s="11">
        <f t="shared" si="441"/>
        <v>0</v>
      </c>
      <c r="AL172" s="11">
        <f t="shared" si="441"/>
        <v>0</v>
      </c>
      <c r="AM172" s="11">
        <f t="shared" si="441"/>
        <v>0</v>
      </c>
      <c r="AN172" s="11">
        <f t="shared" si="441"/>
        <v>0</v>
      </c>
      <c r="AO172" s="557">
        <f t="shared" si="441"/>
        <v>0</v>
      </c>
      <c r="AP172" s="104">
        <f t="shared" si="441"/>
        <v>0</v>
      </c>
      <c r="AQ172" s="14">
        <f t="shared" si="441"/>
        <v>0</v>
      </c>
      <c r="AR172" s="14">
        <f t="shared" si="441"/>
        <v>0</v>
      </c>
      <c r="AS172" s="14">
        <f t="shared" si="441"/>
        <v>0</v>
      </c>
      <c r="AT172" s="14">
        <f t="shared" si="441"/>
        <v>0</v>
      </c>
      <c r="AU172" s="14">
        <f t="shared" si="441"/>
        <v>0</v>
      </c>
      <c r="AV172" s="557">
        <f t="shared" si="441"/>
        <v>0</v>
      </c>
      <c r="AW172" s="104">
        <f t="shared" si="441"/>
        <v>0</v>
      </c>
      <c r="AX172" s="14">
        <f t="shared" si="441"/>
        <v>0</v>
      </c>
      <c r="AY172" s="14">
        <f t="shared" si="441"/>
        <v>0</v>
      </c>
      <c r="AZ172" s="14">
        <f t="shared" si="441"/>
        <v>0</v>
      </c>
      <c r="BA172" s="14">
        <f t="shared" si="441"/>
        <v>0</v>
      </c>
      <c r="BB172" s="14">
        <f t="shared" si="441"/>
        <v>0</v>
      </c>
      <c r="BC172" s="557">
        <f t="shared" si="441"/>
        <v>0</v>
      </c>
    </row>
    <row r="173" spans="1:55" ht="12.75" customHeight="1" x14ac:dyDescent="0.2">
      <c r="D173" s="8"/>
      <c r="E173" s="4"/>
      <c r="F173" s="8"/>
      <c r="G173" s="4"/>
      <c r="H173" s="2">
        <v>3117</v>
      </c>
      <c r="I173" s="341">
        <f t="shared" ref="I173:BC173" si="442">SUMIF($F$12:$F$442,"=3117",I$12:I$442)</f>
        <v>10655450</v>
      </c>
      <c r="J173" s="14">
        <f t="shared" si="442"/>
        <v>7893520</v>
      </c>
      <c r="K173" s="14">
        <f t="shared" si="442"/>
        <v>11200</v>
      </c>
      <c r="L173" s="14">
        <f t="shared" si="442"/>
        <v>2671795</v>
      </c>
      <c r="M173" s="14">
        <f t="shared" si="442"/>
        <v>78935</v>
      </c>
      <c r="N173" s="14">
        <f t="shared" si="442"/>
        <v>0</v>
      </c>
      <c r="O173" s="557">
        <f t="shared" si="442"/>
        <v>13.58</v>
      </c>
      <c r="P173" s="105">
        <f t="shared" si="442"/>
        <v>4900</v>
      </c>
      <c r="Q173" s="14">
        <f t="shared" si="442"/>
        <v>0</v>
      </c>
      <c r="R173" s="14">
        <f t="shared" si="442"/>
        <v>99212</v>
      </c>
      <c r="S173" s="14">
        <f t="shared" si="442"/>
        <v>0</v>
      </c>
      <c r="T173" s="14">
        <f t="shared" si="442"/>
        <v>0</v>
      </c>
      <c r="U173" s="14">
        <f t="shared" si="442"/>
        <v>78557</v>
      </c>
      <c r="V173" s="14">
        <f t="shared" si="442"/>
        <v>0</v>
      </c>
      <c r="W173" s="14">
        <f t="shared" si="442"/>
        <v>182669</v>
      </c>
      <c r="X173" s="14">
        <f t="shared" si="442"/>
        <v>-4900</v>
      </c>
      <c r="Y173" s="14">
        <f t="shared" si="442"/>
        <v>0</v>
      </c>
      <c r="Z173" s="14">
        <f t="shared" si="442"/>
        <v>0</v>
      </c>
      <c r="AA173" s="14">
        <f t="shared" si="442"/>
        <v>-4900</v>
      </c>
      <c r="AB173" s="14">
        <f t="shared" si="442"/>
        <v>177769</v>
      </c>
      <c r="AC173" s="14">
        <f t="shared" si="442"/>
        <v>60086</v>
      </c>
      <c r="AD173" s="14">
        <f t="shared" si="442"/>
        <v>0</v>
      </c>
      <c r="AE173" s="14">
        <f t="shared" si="442"/>
        <v>60086</v>
      </c>
      <c r="AF173" s="14">
        <f t="shared" si="442"/>
        <v>1827</v>
      </c>
      <c r="AG173" s="14">
        <f t="shared" si="442"/>
        <v>0</v>
      </c>
      <c r="AH173" s="550">
        <f t="shared" si="442"/>
        <v>239682</v>
      </c>
      <c r="AI173" s="556">
        <f t="shared" si="442"/>
        <v>0</v>
      </c>
      <c r="AJ173" s="11">
        <f t="shared" si="442"/>
        <v>0.25</v>
      </c>
      <c r="AK173" s="11">
        <f t="shared" si="442"/>
        <v>0</v>
      </c>
      <c r="AL173" s="11">
        <f t="shared" si="442"/>
        <v>0</v>
      </c>
      <c r="AM173" s="11">
        <f t="shared" si="442"/>
        <v>0.19</v>
      </c>
      <c r="AN173" s="11">
        <f t="shared" si="442"/>
        <v>0</v>
      </c>
      <c r="AO173" s="557">
        <f t="shared" si="442"/>
        <v>0.44</v>
      </c>
      <c r="AP173" s="104">
        <f t="shared" si="442"/>
        <v>10895132</v>
      </c>
      <c r="AQ173" s="14">
        <f t="shared" si="442"/>
        <v>8076189</v>
      </c>
      <c r="AR173" s="14">
        <f t="shared" si="442"/>
        <v>6300</v>
      </c>
      <c r="AS173" s="14">
        <f t="shared" si="442"/>
        <v>2731881</v>
      </c>
      <c r="AT173" s="14">
        <f t="shared" si="442"/>
        <v>80762</v>
      </c>
      <c r="AU173" s="14">
        <f t="shared" si="442"/>
        <v>0</v>
      </c>
      <c r="AV173" s="557">
        <f t="shared" si="442"/>
        <v>14.02</v>
      </c>
      <c r="AW173" s="104">
        <f t="shared" si="442"/>
        <v>0</v>
      </c>
      <c r="AX173" s="14">
        <f t="shared" si="442"/>
        <v>0</v>
      </c>
      <c r="AY173" s="14">
        <f t="shared" si="442"/>
        <v>0</v>
      </c>
      <c r="AZ173" s="14">
        <f t="shared" si="442"/>
        <v>0</v>
      </c>
      <c r="BA173" s="14">
        <f t="shared" si="442"/>
        <v>0</v>
      </c>
      <c r="BB173" s="14">
        <f t="shared" si="442"/>
        <v>0</v>
      </c>
      <c r="BC173" s="557">
        <f t="shared" si="442"/>
        <v>0</v>
      </c>
    </row>
    <row r="174" spans="1:55" ht="12.75" customHeight="1" x14ac:dyDescent="0.2">
      <c r="D174" s="8"/>
      <c r="E174" s="4"/>
      <c r="F174" s="8"/>
      <c r="G174" s="4"/>
      <c r="H174" s="2">
        <v>3122</v>
      </c>
      <c r="I174" s="341">
        <f t="shared" ref="I174:BC174" si="443">SUMIF($F$12:$F$442,"=3122",I$12:I$442)</f>
        <v>0</v>
      </c>
      <c r="J174" s="14">
        <f t="shared" si="443"/>
        <v>0</v>
      </c>
      <c r="K174" s="14">
        <f t="shared" si="443"/>
        <v>0</v>
      </c>
      <c r="L174" s="14">
        <f t="shared" si="443"/>
        <v>0</v>
      </c>
      <c r="M174" s="14">
        <f t="shared" si="443"/>
        <v>0</v>
      </c>
      <c r="N174" s="14">
        <f t="shared" si="443"/>
        <v>0</v>
      </c>
      <c r="O174" s="557">
        <f t="shared" si="443"/>
        <v>0</v>
      </c>
      <c r="P174" s="105">
        <f t="shared" si="443"/>
        <v>0</v>
      </c>
      <c r="Q174" s="14">
        <f t="shared" si="443"/>
        <v>0</v>
      </c>
      <c r="R174" s="14">
        <f t="shared" si="443"/>
        <v>0</v>
      </c>
      <c r="S174" s="14">
        <f t="shared" si="443"/>
        <v>0</v>
      </c>
      <c r="T174" s="14">
        <f t="shared" si="443"/>
        <v>0</v>
      </c>
      <c r="U174" s="14">
        <f t="shared" si="443"/>
        <v>0</v>
      </c>
      <c r="V174" s="14">
        <f t="shared" si="443"/>
        <v>0</v>
      </c>
      <c r="W174" s="14">
        <f t="shared" si="443"/>
        <v>0</v>
      </c>
      <c r="X174" s="14">
        <f t="shared" si="443"/>
        <v>0</v>
      </c>
      <c r="Y174" s="14">
        <f t="shared" si="443"/>
        <v>0</v>
      </c>
      <c r="Z174" s="14">
        <f t="shared" si="443"/>
        <v>0</v>
      </c>
      <c r="AA174" s="14">
        <f t="shared" si="443"/>
        <v>0</v>
      </c>
      <c r="AB174" s="14">
        <f t="shared" si="443"/>
        <v>0</v>
      </c>
      <c r="AC174" s="14">
        <f t="shared" si="443"/>
        <v>0</v>
      </c>
      <c r="AD174" s="14">
        <f t="shared" si="443"/>
        <v>0</v>
      </c>
      <c r="AE174" s="14">
        <f t="shared" si="443"/>
        <v>0</v>
      </c>
      <c r="AF174" s="14">
        <f t="shared" si="443"/>
        <v>0</v>
      </c>
      <c r="AG174" s="14">
        <f t="shared" si="443"/>
        <v>0</v>
      </c>
      <c r="AH174" s="550">
        <f t="shared" si="443"/>
        <v>0</v>
      </c>
      <c r="AI174" s="556">
        <f t="shared" si="443"/>
        <v>0</v>
      </c>
      <c r="AJ174" s="11">
        <f t="shared" si="443"/>
        <v>0</v>
      </c>
      <c r="AK174" s="11">
        <f t="shared" si="443"/>
        <v>0</v>
      </c>
      <c r="AL174" s="11">
        <f t="shared" si="443"/>
        <v>0</v>
      </c>
      <c r="AM174" s="11">
        <f t="shared" si="443"/>
        <v>0</v>
      </c>
      <c r="AN174" s="11">
        <f t="shared" si="443"/>
        <v>0</v>
      </c>
      <c r="AO174" s="557">
        <f t="shared" si="443"/>
        <v>0</v>
      </c>
      <c r="AP174" s="104">
        <f t="shared" si="443"/>
        <v>0</v>
      </c>
      <c r="AQ174" s="14">
        <f t="shared" si="443"/>
        <v>0</v>
      </c>
      <c r="AR174" s="14">
        <f t="shared" si="443"/>
        <v>0</v>
      </c>
      <c r="AS174" s="14">
        <f t="shared" si="443"/>
        <v>0</v>
      </c>
      <c r="AT174" s="14">
        <f t="shared" si="443"/>
        <v>0</v>
      </c>
      <c r="AU174" s="14">
        <f t="shared" si="443"/>
        <v>0</v>
      </c>
      <c r="AV174" s="557">
        <f t="shared" si="443"/>
        <v>0</v>
      </c>
      <c r="AW174" s="104">
        <f t="shared" si="443"/>
        <v>0</v>
      </c>
      <c r="AX174" s="14">
        <f t="shared" si="443"/>
        <v>0</v>
      </c>
      <c r="AY174" s="14">
        <f t="shared" si="443"/>
        <v>0</v>
      </c>
      <c r="AZ174" s="14">
        <f t="shared" si="443"/>
        <v>0</v>
      </c>
      <c r="BA174" s="14">
        <f t="shared" si="443"/>
        <v>0</v>
      </c>
      <c r="BB174" s="14">
        <f t="shared" si="443"/>
        <v>0</v>
      </c>
      <c r="BC174" s="557">
        <f t="shared" si="443"/>
        <v>0</v>
      </c>
    </row>
    <row r="175" spans="1:55" ht="12.75" customHeight="1" x14ac:dyDescent="0.2">
      <c r="D175" s="8"/>
      <c r="E175" s="4"/>
      <c r="F175" s="8"/>
      <c r="G175" s="4"/>
      <c r="H175" s="2">
        <v>3124</v>
      </c>
      <c r="I175" s="341">
        <f t="shared" ref="I175:BC175" si="444">SUMIF($F$12:$F$442,"=3124",I$12:I$442)</f>
        <v>0</v>
      </c>
      <c r="J175" s="14">
        <f t="shared" si="444"/>
        <v>0</v>
      </c>
      <c r="K175" s="14">
        <f t="shared" si="444"/>
        <v>0</v>
      </c>
      <c r="L175" s="14">
        <f t="shared" si="444"/>
        <v>0</v>
      </c>
      <c r="M175" s="14">
        <f t="shared" si="444"/>
        <v>0</v>
      </c>
      <c r="N175" s="14">
        <f t="shared" si="444"/>
        <v>0</v>
      </c>
      <c r="O175" s="557">
        <f t="shared" si="444"/>
        <v>0</v>
      </c>
      <c r="P175" s="105">
        <f t="shared" si="444"/>
        <v>0</v>
      </c>
      <c r="Q175" s="14">
        <f t="shared" si="444"/>
        <v>0</v>
      </c>
      <c r="R175" s="14">
        <f t="shared" si="444"/>
        <v>0</v>
      </c>
      <c r="S175" s="14">
        <f t="shared" si="444"/>
        <v>0</v>
      </c>
      <c r="T175" s="14">
        <f t="shared" si="444"/>
        <v>0</v>
      </c>
      <c r="U175" s="14">
        <f t="shared" si="444"/>
        <v>0</v>
      </c>
      <c r="V175" s="14">
        <f t="shared" si="444"/>
        <v>0</v>
      </c>
      <c r="W175" s="14">
        <f t="shared" si="444"/>
        <v>0</v>
      </c>
      <c r="X175" s="14">
        <f t="shared" si="444"/>
        <v>0</v>
      </c>
      <c r="Y175" s="14">
        <f t="shared" si="444"/>
        <v>0</v>
      </c>
      <c r="Z175" s="14">
        <f t="shared" si="444"/>
        <v>0</v>
      </c>
      <c r="AA175" s="14">
        <f t="shared" si="444"/>
        <v>0</v>
      </c>
      <c r="AB175" s="14">
        <f t="shared" si="444"/>
        <v>0</v>
      </c>
      <c r="AC175" s="14">
        <f t="shared" si="444"/>
        <v>0</v>
      </c>
      <c r="AD175" s="14">
        <f t="shared" si="444"/>
        <v>0</v>
      </c>
      <c r="AE175" s="14">
        <f t="shared" si="444"/>
        <v>0</v>
      </c>
      <c r="AF175" s="14">
        <f t="shared" si="444"/>
        <v>0</v>
      </c>
      <c r="AG175" s="14">
        <f t="shared" si="444"/>
        <v>0</v>
      </c>
      <c r="AH175" s="550">
        <f t="shared" si="444"/>
        <v>0</v>
      </c>
      <c r="AI175" s="556">
        <f t="shared" si="444"/>
        <v>0</v>
      </c>
      <c r="AJ175" s="11">
        <f t="shared" si="444"/>
        <v>0</v>
      </c>
      <c r="AK175" s="11">
        <f t="shared" si="444"/>
        <v>0</v>
      </c>
      <c r="AL175" s="11">
        <f t="shared" si="444"/>
        <v>0</v>
      </c>
      <c r="AM175" s="11">
        <f t="shared" si="444"/>
        <v>0</v>
      </c>
      <c r="AN175" s="11">
        <f t="shared" si="444"/>
        <v>0</v>
      </c>
      <c r="AO175" s="557">
        <f t="shared" si="444"/>
        <v>0</v>
      </c>
      <c r="AP175" s="104">
        <f t="shared" si="444"/>
        <v>0</v>
      </c>
      <c r="AQ175" s="14">
        <f t="shared" si="444"/>
        <v>0</v>
      </c>
      <c r="AR175" s="14">
        <f t="shared" si="444"/>
        <v>0</v>
      </c>
      <c r="AS175" s="14">
        <f t="shared" si="444"/>
        <v>0</v>
      </c>
      <c r="AT175" s="14">
        <f t="shared" si="444"/>
        <v>0</v>
      </c>
      <c r="AU175" s="14">
        <f t="shared" si="444"/>
        <v>0</v>
      </c>
      <c r="AV175" s="557">
        <f t="shared" si="444"/>
        <v>0</v>
      </c>
      <c r="AW175" s="104">
        <f t="shared" si="444"/>
        <v>0</v>
      </c>
      <c r="AX175" s="14">
        <f t="shared" si="444"/>
        <v>0</v>
      </c>
      <c r="AY175" s="14">
        <f t="shared" si="444"/>
        <v>0</v>
      </c>
      <c r="AZ175" s="14">
        <f t="shared" si="444"/>
        <v>0</v>
      </c>
      <c r="BA175" s="14">
        <f t="shared" si="444"/>
        <v>0</v>
      </c>
      <c r="BB175" s="14">
        <f t="shared" si="444"/>
        <v>0</v>
      </c>
      <c r="BC175" s="557">
        <f t="shared" si="444"/>
        <v>0</v>
      </c>
    </row>
    <row r="176" spans="1:55" x14ac:dyDescent="0.2">
      <c r="D176" s="8"/>
      <c r="E176" s="4"/>
      <c r="F176" s="8"/>
      <c r="G176" s="4"/>
      <c r="H176" s="2">
        <v>3141</v>
      </c>
      <c r="I176" s="341">
        <f t="shared" ref="I176:BC176" si="445">SUMIF($F$12:$F$442,"=3141",I$12:I$442)</f>
        <v>0</v>
      </c>
      <c r="J176" s="14">
        <f t="shared" si="445"/>
        <v>0</v>
      </c>
      <c r="K176" s="14">
        <f t="shared" si="445"/>
        <v>0</v>
      </c>
      <c r="L176" s="14">
        <f t="shared" si="445"/>
        <v>0</v>
      </c>
      <c r="M176" s="14">
        <f t="shared" si="445"/>
        <v>0</v>
      </c>
      <c r="N176" s="14">
        <f t="shared" si="445"/>
        <v>0</v>
      </c>
      <c r="O176" s="557">
        <f t="shared" si="445"/>
        <v>0</v>
      </c>
      <c r="P176" s="105">
        <f t="shared" si="445"/>
        <v>0</v>
      </c>
      <c r="Q176" s="14">
        <f t="shared" si="445"/>
        <v>0</v>
      </c>
      <c r="R176" s="14">
        <f t="shared" si="445"/>
        <v>0</v>
      </c>
      <c r="S176" s="14">
        <f t="shared" si="445"/>
        <v>0</v>
      </c>
      <c r="T176" s="14">
        <f t="shared" si="445"/>
        <v>0</v>
      </c>
      <c r="U176" s="14">
        <f t="shared" si="445"/>
        <v>0</v>
      </c>
      <c r="V176" s="14">
        <f t="shared" si="445"/>
        <v>0</v>
      </c>
      <c r="W176" s="14">
        <f t="shared" si="445"/>
        <v>0</v>
      </c>
      <c r="X176" s="14">
        <f t="shared" si="445"/>
        <v>0</v>
      </c>
      <c r="Y176" s="14">
        <f t="shared" si="445"/>
        <v>0</v>
      </c>
      <c r="Z176" s="14">
        <f t="shared" si="445"/>
        <v>0</v>
      </c>
      <c r="AA176" s="14">
        <f t="shared" si="445"/>
        <v>0</v>
      </c>
      <c r="AB176" s="14">
        <f t="shared" si="445"/>
        <v>0</v>
      </c>
      <c r="AC176" s="14">
        <f t="shared" si="445"/>
        <v>0</v>
      </c>
      <c r="AD176" s="14">
        <f t="shared" si="445"/>
        <v>0</v>
      </c>
      <c r="AE176" s="14">
        <f t="shared" si="445"/>
        <v>0</v>
      </c>
      <c r="AF176" s="14">
        <f t="shared" si="445"/>
        <v>0</v>
      </c>
      <c r="AG176" s="14">
        <f t="shared" si="445"/>
        <v>0</v>
      </c>
      <c r="AH176" s="550">
        <f t="shared" si="445"/>
        <v>0</v>
      </c>
      <c r="AI176" s="556">
        <f t="shared" si="445"/>
        <v>0</v>
      </c>
      <c r="AJ176" s="11">
        <f t="shared" si="445"/>
        <v>0</v>
      </c>
      <c r="AK176" s="11">
        <f t="shared" si="445"/>
        <v>0</v>
      </c>
      <c r="AL176" s="11">
        <f t="shared" si="445"/>
        <v>0</v>
      </c>
      <c r="AM176" s="11">
        <f t="shared" si="445"/>
        <v>0</v>
      </c>
      <c r="AN176" s="11">
        <f t="shared" si="445"/>
        <v>0</v>
      </c>
      <c r="AO176" s="557">
        <f t="shared" si="445"/>
        <v>0</v>
      </c>
      <c r="AP176" s="104">
        <f t="shared" si="445"/>
        <v>0</v>
      </c>
      <c r="AQ176" s="14">
        <f t="shared" si="445"/>
        <v>0</v>
      </c>
      <c r="AR176" s="14">
        <f t="shared" si="445"/>
        <v>0</v>
      </c>
      <c r="AS176" s="14">
        <f t="shared" si="445"/>
        <v>0</v>
      </c>
      <c r="AT176" s="14">
        <f t="shared" si="445"/>
        <v>0</v>
      </c>
      <c r="AU176" s="14">
        <f t="shared" si="445"/>
        <v>0</v>
      </c>
      <c r="AV176" s="557">
        <f t="shared" si="445"/>
        <v>0</v>
      </c>
      <c r="AW176" s="104">
        <f t="shared" si="445"/>
        <v>0</v>
      </c>
      <c r="AX176" s="14">
        <f t="shared" si="445"/>
        <v>0</v>
      </c>
      <c r="AY176" s="14">
        <f t="shared" si="445"/>
        <v>0</v>
      </c>
      <c r="AZ176" s="14">
        <f t="shared" si="445"/>
        <v>0</v>
      </c>
      <c r="BA176" s="14">
        <f t="shared" si="445"/>
        <v>0</v>
      </c>
      <c r="BB176" s="14">
        <f t="shared" si="445"/>
        <v>0</v>
      </c>
      <c r="BC176" s="557">
        <f t="shared" si="445"/>
        <v>0</v>
      </c>
    </row>
    <row r="177" spans="4:55" ht="12.75" customHeight="1" x14ac:dyDescent="0.2">
      <c r="D177" s="8"/>
      <c r="E177" s="4"/>
      <c r="F177" s="8"/>
      <c r="G177" s="4"/>
      <c r="H177" s="2">
        <v>3143</v>
      </c>
      <c r="I177" s="341">
        <f t="shared" ref="I177:BC177" si="446">SUMIF($F$12:$F$442,"=3143",I$12:I$442)</f>
        <v>38594520</v>
      </c>
      <c r="J177" s="14">
        <f t="shared" si="446"/>
        <v>28481070</v>
      </c>
      <c r="K177" s="14">
        <f t="shared" si="446"/>
        <v>151000</v>
      </c>
      <c r="L177" s="14">
        <f t="shared" si="446"/>
        <v>9677639</v>
      </c>
      <c r="M177" s="14">
        <f t="shared" si="446"/>
        <v>284811</v>
      </c>
      <c r="N177" s="14">
        <f t="shared" si="446"/>
        <v>0</v>
      </c>
      <c r="O177" s="557">
        <f t="shared" si="446"/>
        <v>53.249999999999993</v>
      </c>
      <c r="P177" s="105">
        <f t="shared" si="446"/>
        <v>-86214</v>
      </c>
      <c r="Q177" s="14">
        <f t="shared" si="446"/>
        <v>0</v>
      </c>
      <c r="R177" s="14">
        <f t="shared" si="446"/>
        <v>0</v>
      </c>
      <c r="S177" s="14">
        <f t="shared" si="446"/>
        <v>0</v>
      </c>
      <c r="T177" s="14">
        <f t="shared" si="446"/>
        <v>0</v>
      </c>
      <c r="U177" s="14">
        <f t="shared" si="446"/>
        <v>0</v>
      </c>
      <c r="V177" s="14">
        <f t="shared" si="446"/>
        <v>0</v>
      </c>
      <c r="W177" s="14">
        <f t="shared" si="446"/>
        <v>-86214</v>
      </c>
      <c r="X177" s="14">
        <f t="shared" si="446"/>
        <v>86214</v>
      </c>
      <c r="Y177" s="14">
        <f t="shared" si="446"/>
        <v>0</v>
      </c>
      <c r="Z177" s="14">
        <f t="shared" si="446"/>
        <v>0</v>
      </c>
      <c r="AA177" s="14">
        <f t="shared" si="446"/>
        <v>86214</v>
      </c>
      <c r="AB177" s="14">
        <f t="shared" si="446"/>
        <v>0</v>
      </c>
      <c r="AC177" s="14">
        <f t="shared" si="446"/>
        <v>0</v>
      </c>
      <c r="AD177" s="14">
        <f t="shared" si="446"/>
        <v>0</v>
      </c>
      <c r="AE177" s="14">
        <f t="shared" si="446"/>
        <v>0</v>
      </c>
      <c r="AF177" s="14">
        <f t="shared" si="446"/>
        <v>-862</v>
      </c>
      <c r="AG177" s="14">
        <f t="shared" si="446"/>
        <v>0</v>
      </c>
      <c r="AH177" s="550">
        <f t="shared" si="446"/>
        <v>-862</v>
      </c>
      <c r="AI177" s="556">
        <f t="shared" si="446"/>
        <v>0</v>
      </c>
      <c r="AJ177" s="11">
        <f t="shared" si="446"/>
        <v>0</v>
      </c>
      <c r="AK177" s="11">
        <f t="shared" si="446"/>
        <v>0</v>
      </c>
      <c r="AL177" s="11">
        <f t="shared" si="446"/>
        <v>0</v>
      </c>
      <c r="AM177" s="11">
        <f t="shared" si="446"/>
        <v>0</v>
      </c>
      <c r="AN177" s="11">
        <f t="shared" si="446"/>
        <v>0</v>
      </c>
      <c r="AO177" s="557">
        <f t="shared" si="446"/>
        <v>0</v>
      </c>
      <c r="AP177" s="104">
        <f t="shared" si="446"/>
        <v>38593658</v>
      </c>
      <c r="AQ177" s="14">
        <f t="shared" si="446"/>
        <v>28394856</v>
      </c>
      <c r="AR177" s="14">
        <f t="shared" si="446"/>
        <v>237214</v>
      </c>
      <c r="AS177" s="14">
        <f t="shared" si="446"/>
        <v>9677639</v>
      </c>
      <c r="AT177" s="14">
        <f t="shared" si="446"/>
        <v>283949</v>
      </c>
      <c r="AU177" s="14">
        <f t="shared" si="446"/>
        <v>0</v>
      </c>
      <c r="AV177" s="557">
        <f t="shared" si="446"/>
        <v>53.249999999999993</v>
      </c>
      <c r="AW177" s="104">
        <f t="shared" si="446"/>
        <v>0</v>
      </c>
      <c r="AX177" s="14">
        <f t="shared" si="446"/>
        <v>0</v>
      </c>
      <c r="AY177" s="14">
        <f t="shared" si="446"/>
        <v>0</v>
      </c>
      <c r="AZ177" s="14">
        <f t="shared" si="446"/>
        <v>0</v>
      </c>
      <c r="BA177" s="14">
        <f t="shared" si="446"/>
        <v>0</v>
      </c>
      <c r="BB177" s="14">
        <f t="shared" si="446"/>
        <v>0</v>
      </c>
      <c r="BC177" s="557">
        <f t="shared" si="446"/>
        <v>0</v>
      </c>
    </row>
    <row r="178" spans="4:55" ht="12.75" customHeight="1" x14ac:dyDescent="0.2">
      <c r="D178" s="8"/>
      <c r="E178" s="4"/>
      <c r="F178" s="8"/>
      <c r="G178" s="4"/>
      <c r="H178" s="2">
        <v>3231</v>
      </c>
      <c r="I178" s="341">
        <f t="shared" ref="I178:BC178" si="447">SUMIF($F$12:$F$442,"=3231",I$12:I$442)</f>
        <v>33750260</v>
      </c>
      <c r="J178" s="14">
        <f t="shared" si="447"/>
        <v>24838768</v>
      </c>
      <c r="K178" s="14">
        <f t="shared" si="447"/>
        <v>200000</v>
      </c>
      <c r="L178" s="14">
        <f t="shared" si="447"/>
        <v>8463104</v>
      </c>
      <c r="M178" s="14">
        <f t="shared" si="447"/>
        <v>248388</v>
      </c>
      <c r="N178" s="14">
        <f t="shared" si="447"/>
        <v>0</v>
      </c>
      <c r="O178" s="557">
        <f t="shared" si="447"/>
        <v>37.459999999999994</v>
      </c>
      <c r="P178" s="105">
        <f t="shared" si="447"/>
        <v>-70000</v>
      </c>
      <c r="Q178" s="14">
        <f t="shared" si="447"/>
        <v>0</v>
      </c>
      <c r="R178" s="14">
        <f t="shared" si="447"/>
        <v>0</v>
      </c>
      <c r="S178" s="14">
        <f t="shared" si="447"/>
        <v>0</v>
      </c>
      <c r="T178" s="14">
        <f t="shared" si="447"/>
        <v>0</v>
      </c>
      <c r="U178" s="14">
        <f t="shared" si="447"/>
        <v>0</v>
      </c>
      <c r="V178" s="14">
        <f t="shared" si="447"/>
        <v>0</v>
      </c>
      <c r="W178" s="14">
        <f t="shared" si="447"/>
        <v>-70000</v>
      </c>
      <c r="X178" s="14">
        <f t="shared" si="447"/>
        <v>70000</v>
      </c>
      <c r="Y178" s="14">
        <f t="shared" si="447"/>
        <v>0</v>
      </c>
      <c r="Z178" s="14">
        <f t="shared" si="447"/>
        <v>0</v>
      </c>
      <c r="AA178" s="14">
        <f t="shared" si="447"/>
        <v>70000</v>
      </c>
      <c r="AB178" s="14">
        <f t="shared" si="447"/>
        <v>0</v>
      </c>
      <c r="AC178" s="14">
        <f t="shared" si="447"/>
        <v>0</v>
      </c>
      <c r="AD178" s="14">
        <f t="shared" si="447"/>
        <v>0</v>
      </c>
      <c r="AE178" s="14">
        <f t="shared" si="447"/>
        <v>0</v>
      </c>
      <c r="AF178" s="14">
        <f t="shared" si="447"/>
        <v>-700</v>
      </c>
      <c r="AG178" s="14">
        <f t="shared" si="447"/>
        <v>0</v>
      </c>
      <c r="AH178" s="550">
        <f t="shared" si="447"/>
        <v>-700</v>
      </c>
      <c r="AI178" s="556">
        <f t="shared" si="447"/>
        <v>-0.03</v>
      </c>
      <c r="AJ178" s="11">
        <f t="shared" si="447"/>
        <v>0</v>
      </c>
      <c r="AK178" s="11">
        <f t="shared" si="447"/>
        <v>0</v>
      </c>
      <c r="AL178" s="11">
        <f t="shared" si="447"/>
        <v>0</v>
      </c>
      <c r="AM178" s="11">
        <f t="shared" si="447"/>
        <v>0</v>
      </c>
      <c r="AN178" s="11">
        <f t="shared" si="447"/>
        <v>0</v>
      </c>
      <c r="AO178" s="557">
        <f t="shared" si="447"/>
        <v>-0.03</v>
      </c>
      <c r="AP178" s="104">
        <f t="shared" si="447"/>
        <v>33749560</v>
      </c>
      <c r="AQ178" s="14">
        <f t="shared" si="447"/>
        <v>24768768</v>
      </c>
      <c r="AR178" s="14">
        <f t="shared" si="447"/>
        <v>270000</v>
      </c>
      <c r="AS178" s="14">
        <f t="shared" si="447"/>
        <v>8463104</v>
      </c>
      <c r="AT178" s="14">
        <f t="shared" si="447"/>
        <v>247688</v>
      </c>
      <c r="AU178" s="14">
        <f t="shared" si="447"/>
        <v>0</v>
      </c>
      <c r="AV178" s="557">
        <f t="shared" si="447"/>
        <v>37.429999999999993</v>
      </c>
      <c r="AW178" s="104">
        <f t="shared" si="447"/>
        <v>0</v>
      </c>
      <c r="AX178" s="14">
        <f t="shared" si="447"/>
        <v>0</v>
      </c>
      <c r="AY178" s="14">
        <f t="shared" si="447"/>
        <v>0</v>
      </c>
      <c r="AZ178" s="14">
        <f t="shared" si="447"/>
        <v>0</v>
      </c>
      <c r="BA178" s="14">
        <f t="shared" si="447"/>
        <v>0</v>
      </c>
      <c r="BB178" s="14">
        <f t="shared" si="447"/>
        <v>0</v>
      </c>
      <c r="BC178" s="557">
        <f t="shared" si="447"/>
        <v>0</v>
      </c>
    </row>
    <row r="179" spans="4:55" ht="13.5" thickBot="1" x14ac:dyDescent="0.25">
      <c r="D179" s="8"/>
      <c r="E179" s="4"/>
      <c r="F179" s="8"/>
      <c r="G179" s="4"/>
      <c r="H179" s="88">
        <v>3233</v>
      </c>
      <c r="I179" s="635">
        <f t="shared" ref="I179:BC179" si="448">SUMIF($F$12:$F$442,"=3233",I$12:I$442)</f>
        <v>4155058</v>
      </c>
      <c r="J179" s="108">
        <f t="shared" si="448"/>
        <v>3082387</v>
      </c>
      <c r="K179" s="108">
        <f t="shared" si="448"/>
        <v>0</v>
      </c>
      <c r="L179" s="108">
        <f t="shared" si="448"/>
        <v>1041847</v>
      </c>
      <c r="M179" s="108">
        <f t="shared" si="448"/>
        <v>30824</v>
      </c>
      <c r="N179" s="108">
        <f t="shared" si="448"/>
        <v>0</v>
      </c>
      <c r="O179" s="559">
        <f t="shared" si="448"/>
        <v>5.22</v>
      </c>
      <c r="P179" s="110">
        <f t="shared" si="448"/>
        <v>0</v>
      </c>
      <c r="Q179" s="108">
        <f t="shared" si="448"/>
        <v>0</v>
      </c>
      <c r="R179" s="108">
        <f t="shared" si="448"/>
        <v>0</v>
      </c>
      <c r="S179" s="108">
        <f t="shared" si="448"/>
        <v>0</v>
      </c>
      <c r="T179" s="108">
        <f t="shared" si="448"/>
        <v>0</v>
      </c>
      <c r="U179" s="108">
        <f t="shared" si="448"/>
        <v>0</v>
      </c>
      <c r="V179" s="108">
        <f t="shared" si="448"/>
        <v>0</v>
      </c>
      <c r="W179" s="108">
        <f t="shared" si="448"/>
        <v>0</v>
      </c>
      <c r="X179" s="108">
        <f t="shared" si="448"/>
        <v>0</v>
      </c>
      <c r="Y179" s="108">
        <f t="shared" si="448"/>
        <v>0</v>
      </c>
      <c r="Z179" s="108">
        <f t="shared" si="448"/>
        <v>0</v>
      </c>
      <c r="AA179" s="108">
        <f t="shared" si="448"/>
        <v>0</v>
      </c>
      <c r="AB179" s="108">
        <f t="shared" si="448"/>
        <v>0</v>
      </c>
      <c r="AC179" s="108">
        <f t="shared" si="448"/>
        <v>0</v>
      </c>
      <c r="AD179" s="108">
        <f t="shared" si="448"/>
        <v>0</v>
      </c>
      <c r="AE179" s="108">
        <f t="shared" si="448"/>
        <v>0</v>
      </c>
      <c r="AF179" s="108">
        <f t="shared" si="448"/>
        <v>0</v>
      </c>
      <c r="AG179" s="108">
        <f t="shared" si="448"/>
        <v>0</v>
      </c>
      <c r="AH179" s="551">
        <f t="shared" si="448"/>
        <v>0</v>
      </c>
      <c r="AI179" s="558">
        <f t="shared" si="448"/>
        <v>0</v>
      </c>
      <c r="AJ179" s="109">
        <f t="shared" si="448"/>
        <v>0</v>
      </c>
      <c r="AK179" s="109">
        <f t="shared" si="448"/>
        <v>0</v>
      </c>
      <c r="AL179" s="109">
        <f t="shared" si="448"/>
        <v>0</v>
      </c>
      <c r="AM179" s="109">
        <f t="shared" si="448"/>
        <v>0</v>
      </c>
      <c r="AN179" s="109">
        <f t="shared" si="448"/>
        <v>0</v>
      </c>
      <c r="AO179" s="559">
        <f t="shared" si="448"/>
        <v>0</v>
      </c>
      <c r="AP179" s="107">
        <f t="shared" si="448"/>
        <v>4155058</v>
      </c>
      <c r="AQ179" s="108">
        <f t="shared" si="448"/>
        <v>3082387</v>
      </c>
      <c r="AR179" s="108">
        <f t="shared" si="448"/>
        <v>0</v>
      </c>
      <c r="AS179" s="108">
        <f t="shared" si="448"/>
        <v>1041847</v>
      </c>
      <c r="AT179" s="108">
        <f t="shared" si="448"/>
        <v>30824</v>
      </c>
      <c r="AU179" s="108">
        <f t="shared" si="448"/>
        <v>0</v>
      </c>
      <c r="AV179" s="559">
        <f t="shared" si="448"/>
        <v>5.22</v>
      </c>
      <c r="AW179" s="107">
        <f t="shared" si="448"/>
        <v>0</v>
      </c>
      <c r="AX179" s="108">
        <f t="shared" si="448"/>
        <v>0</v>
      </c>
      <c r="AY179" s="108">
        <f t="shared" si="448"/>
        <v>0</v>
      </c>
      <c r="AZ179" s="108">
        <f t="shared" si="448"/>
        <v>0</v>
      </c>
      <c r="BA179" s="108">
        <f t="shared" si="448"/>
        <v>0</v>
      </c>
      <c r="BB179" s="108">
        <f t="shared" si="448"/>
        <v>0</v>
      </c>
      <c r="BC179" s="559">
        <f t="shared" si="448"/>
        <v>0</v>
      </c>
    </row>
    <row r="180" spans="4:55" ht="12.75" customHeight="1" x14ac:dyDescent="0.2">
      <c r="D180" s="4"/>
      <c r="E180" s="4"/>
      <c r="F180" s="4"/>
      <c r="G180" s="4"/>
      <c r="H180" s="4"/>
    </row>
    <row r="181" spans="4:55" x14ac:dyDescent="0.2">
      <c r="X181" s="13"/>
      <c r="Y181" s="13"/>
      <c r="Z181" s="13"/>
      <c r="AA181" s="13"/>
    </row>
  </sheetData>
  <mergeCells count="52">
    <mergeCell ref="X7:AA8"/>
    <mergeCell ref="U9:U10"/>
    <mergeCell ref="AT9:AT10"/>
    <mergeCell ref="AP8:AP10"/>
    <mergeCell ref="AQ9:AQ10"/>
    <mergeCell ref="AH7:AH10"/>
    <mergeCell ref="AF7:AF10"/>
    <mergeCell ref="AM8:AM10"/>
    <mergeCell ref="AN8:AN10"/>
    <mergeCell ref="AO8:AO10"/>
    <mergeCell ref="AQ8:AT8"/>
    <mergeCell ref="X9:X10"/>
    <mergeCell ref="Z9:Z10"/>
    <mergeCell ref="O8:O10"/>
    <mergeCell ref="J9:J10"/>
    <mergeCell ref="L9:L10"/>
    <mergeCell ref="R9:R10"/>
    <mergeCell ref="S9:S10"/>
    <mergeCell ref="P9:P10"/>
    <mergeCell ref="J8:M8"/>
    <mergeCell ref="K9:K10"/>
    <mergeCell ref="Q9:Q10"/>
    <mergeCell ref="A3:E3"/>
    <mergeCell ref="I8:I10"/>
    <mergeCell ref="I6:O7"/>
    <mergeCell ref="AV8:AV10"/>
    <mergeCell ref="AA9:AA10"/>
    <mergeCell ref="W9:W10"/>
    <mergeCell ref="Y9:Y10"/>
    <mergeCell ref="AR9:AR10"/>
    <mergeCell ref="AU9:AU10"/>
    <mergeCell ref="P6:AO6"/>
    <mergeCell ref="AP6:AV7"/>
    <mergeCell ref="P7:W8"/>
    <mergeCell ref="M9:M10"/>
    <mergeCell ref="N9:N10"/>
    <mergeCell ref="T9:T10"/>
    <mergeCell ref="V9:V10"/>
    <mergeCell ref="AW6:BC6"/>
    <mergeCell ref="AW7:BC9"/>
    <mergeCell ref="AL8:AL10"/>
    <mergeCell ref="AB7:AB10"/>
    <mergeCell ref="AG7:AG10"/>
    <mergeCell ref="AI8:AI10"/>
    <mergeCell ref="AJ8:AJ10"/>
    <mergeCell ref="AK8:AK10"/>
    <mergeCell ref="AS9:AS10"/>
    <mergeCell ref="AI7:AO7"/>
    <mergeCell ref="AC7:AD8"/>
    <mergeCell ref="AE7:AE10"/>
    <mergeCell ref="AC9:AC10"/>
    <mergeCell ref="AD9:AD10"/>
  </mergeCells>
  <pageMargins left="0.7" right="0.7" top="0.78740157499999996" bottom="0.78740157499999996" header="0.3" footer="0.3"/>
  <pageSetup paperSize="8" scale="1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BC99"/>
  <sheetViews>
    <sheetView zoomScale="106" zoomScaleNormal="106" workbookViewId="0">
      <pane xSplit="8" ySplit="11" topLeftCell="X12" activePane="bottomRight" state="frozen"/>
      <selection activeCell="Q9" sqref="Q9:Q10"/>
      <selection pane="topRight" activeCell="Q9" sqref="Q9:Q10"/>
      <selection pane="bottomLeft" activeCell="Q9" sqref="Q9:Q10"/>
      <selection pane="bottomRight" activeCell="AH1" sqref="AH1:AH1048576"/>
    </sheetView>
  </sheetViews>
  <sheetFormatPr defaultRowHeight="12.75" x14ac:dyDescent="0.2"/>
  <cols>
    <col min="1" max="1" width="5" customWidth="1"/>
    <col min="2" max="2" width="7.140625" bestFit="1" customWidth="1"/>
    <col min="3" max="3" width="8.7109375" bestFit="1" customWidth="1"/>
    <col min="4" max="4" width="7.85546875" bestFit="1" customWidth="1"/>
    <col min="5" max="5" width="28.85546875" customWidth="1"/>
    <col min="6" max="6" width="4.42578125" customWidth="1"/>
    <col min="7" max="7" width="10.28515625" style="27" customWidth="1"/>
    <col min="8" max="8" width="8" customWidth="1"/>
    <col min="9" max="9" width="12.85546875" style="7" customWidth="1"/>
    <col min="10" max="10" width="12.42578125" style="7" customWidth="1"/>
    <col min="11" max="11" width="11.28515625" style="7" customWidth="1"/>
    <col min="12" max="12" width="12" style="7" customWidth="1"/>
    <col min="13" max="13" width="11.7109375" style="7" customWidth="1"/>
    <col min="14" max="14" width="10" style="7" customWidth="1"/>
    <col min="15" max="15" width="11.42578125" style="6" customWidth="1"/>
    <col min="16" max="16" width="10.28515625" style="7" customWidth="1"/>
    <col min="17" max="17" width="10" style="7" customWidth="1"/>
    <col min="18" max="19" width="10.28515625" style="7" customWidth="1"/>
    <col min="20" max="20" width="10.5703125" style="7" customWidth="1"/>
    <col min="21" max="21" width="9.5703125" style="7" customWidth="1"/>
    <col min="22" max="22" width="10.28515625" style="7" customWidth="1"/>
    <col min="23" max="23" width="9.5703125" style="7" customWidth="1"/>
    <col min="24" max="27" width="10.28515625" style="7" customWidth="1"/>
    <col min="28" max="28" width="10.140625" style="6" customWidth="1"/>
    <col min="29" max="31" width="9.28515625" style="6" customWidth="1"/>
    <col min="32" max="32" width="9.140625" style="7" customWidth="1"/>
    <col min="33" max="33" width="9.28515625" style="7" customWidth="1"/>
    <col min="34" max="34" width="9.7109375" style="7" customWidth="1"/>
    <col min="35" max="36" width="9.140625" style="6" customWidth="1"/>
    <col min="37" max="37" width="10.140625" style="6" customWidth="1"/>
    <col min="38" max="38" width="9.28515625" style="6" customWidth="1"/>
    <col min="39" max="39" width="10.5703125" style="6" customWidth="1"/>
    <col min="40" max="40" width="10.140625" style="6" customWidth="1"/>
    <col min="41" max="41" width="9.28515625" style="6" customWidth="1"/>
    <col min="42" max="42" width="13" style="6" customWidth="1"/>
    <col min="43" max="45" width="10.85546875" style="6" customWidth="1"/>
    <col min="46" max="46" width="12.42578125" style="6" customWidth="1"/>
    <col min="47" max="47" width="10.85546875" style="6" customWidth="1"/>
    <col min="48" max="48" width="11.140625" style="6" customWidth="1"/>
    <col min="49" max="54" width="9.140625" style="7" customWidth="1"/>
    <col min="55" max="55" width="9.140625" customWidth="1"/>
    <col min="151" max="151" width="7" customWidth="1"/>
    <col min="152" max="152" width="30.140625" customWidth="1"/>
    <col min="153" max="153" width="6.28515625" customWidth="1"/>
    <col min="154" max="154" width="31.42578125" customWidth="1"/>
    <col min="155" max="155" width="10.5703125" customWidth="1"/>
    <col min="156" max="156" width="10.42578125" customWidth="1"/>
    <col min="157" max="157" width="9.5703125" customWidth="1"/>
    <col min="158" max="158" width="8.42578125" customWidth="1"/>
    <col min="159" max="159" width="9" customWidth="1"/>
    <col min="160" max="160" width="10.42578125" customWidth="1"/>
    <col min="163" max="163" width="10.28515625" customWidth="1"/>
    <col min="407" max="407" width="7" customWidth="1"/>
    <col min="408" max="408" width="30.140625" customWidth="1"/>
    <col min="409" max="409" width="6.28515625" customWidth="1"/>
    <col min="410" max="410" width="31.42578125" customWidth="1"/>
    <col min="411" max="411" width="10.5703125" customWidth="1"/>
    <col min="412" max="412" width="10.42578125" customWidth="1"/>
    <col min="413" max="413" width="9.5703125" customWidth="1"/>
    <col min="414" max="414" width="8.42578125" customWidth="1"/>
    <col min="415" max="415" width="9" customWidth="1"/>
    <col min="416" max="416" width="10.42578125" customWidth="1"/>
    <col min="419" max="419" width="10.28515625" customWidth="1"/>
    <col min="663" max="663" width="7" customWidth="1"/>
    <col min="664" max="664" width="30.140625" customWidth="1"/>
    <col min="665" max="665" width="6.28515625" customWidth="1"/>
    <col min="666" max="666" width="31.42578125" customWidth="1"/>
    <col min="667" max="667" width="10.5703125" customWidth="1"/>
    <col min="668" max="668" width="10.42578125" customWidth="1"/>
    <col min="669" max="669" width="9.5703125" customWidth="1"/>
    <col min="670" max="670" width="8.42578125" customWidth="1"/>
    <col min="671" max="671" width="9" customWidth="1"/>
    <col min="672" max="672" width="10.42578125" customWidth="1"/>
    <col min="675" max="675" width="10.28515625" customWidth="1"/>
    <col min="919" max="919" width="7" customWidth="1"/>
    <col min="920" max="920" width="30.140625" customWidth="1"/>
    <col min="921" max="921" width="6.28515625" customWidth="1"/>
    <col min="922" max="922" width="31.42578125" customWidth="1"/>
    <col min="923" max="923" width="10.5703125" customWidth="1"/>
    <col min="924" max="924" width="10.42578125" customWidth="1"/>
    <col min="925" max="925" width="9.5703125" customWidth="1"/>
    <col min="926" max="926" width="8.42578125" customWidth="1"/>
    <col min="927" max="927" width="9" customWidth="1"/>
    <col min="928" max="928" width="10.42578125" customWidth="1"/>
    <col min="931" max="931" width="10.28515625" customWidth="1"/>
    <col min="1175" max="1175" width="7" customWidth="1"/>
    <col min="1176" max="1176" width="30.140625" customWidth="1"/>
    <col min="1177" max="1177" width="6.28515625" customWidth="1"/>
    <col min="1178" max="1178" width="31.42578125" customWidth="1"/>
    <col min="1179" max="1179" width="10.5703125" customWidth="1"/>
    <col min="1180" max="1180" width="10.42578125" customWidth="1"/>
    <col min="1181" max="1181" width="9.5703125" customWidth="1"/>
    <col min="1182" max="1182" width="8.42578125" customWidth="1"/>
    <col min="1183" max="1183" width="9" customWidth="1"/>
    <col min="1184" max="1184" width="10.42578125" customWidth="1"/>
    <col min="1187" max="1187" width="10.28515625" customWidth="1"/>
    <col min="1431" max="1431" width="7" customWidth="1"/>
    <col min="1432" max="1432" width="30.140625" customWidth="1"/>
    <col min="1433" max="1433" width="6.28515625" customWidth="1"/>
    <col min="1434" max="1434" width="31.42578125" customWidth="1"/>
    <col min="1435" max="1435" width="10.5703125" customWidth="1"/>
    <col min="1436" max="1436" width="10.42578125" customWidth="1"/>
    <col min="1437" max="1437" width="9.5703125" customWidth="1"/>
    <col min="1438" max="1438" width="8.42578125" customWidth="1"/>
    <col min="1439" max="1439" width="9" customWidth="1"/>
    <col min="1440" max="1440" width="10.42578125" customWidth="1"/>
    <col min="1443" max="1443" width="10.28515625" customWidth="1"/>
    <col min="1687" max="1687" width="7" customWidth="1"/>
    <col min="1688" max="1688" width="30.140625" customWidth="1"/>
    <col min="1689" max="1689" width="6.28515625" customWidth="1"/>
    <col min="1690" max="1690" width="31.42578125" customWidth="1"/>
    <col min="1691" max="1691" width="10.5703125" customWidth="1"/>
    <col min="1692" max="1692" width="10.42578125" customWidth="1"/>
    <col min="1693" max="1693" width="9.5703125" customWidth="1"/>
    <col min="1694" max="1694" width="8.42578125" customWidth="1"/>
    <col min="1695" max="1695" width="9" customWidth="1"/>
    <col min="1696" max="1696" width="10.42578125" customWidth="1"/>
    <col min="1699" max="1699" width="10.28515625" customWidth="1"/>
    <col min="1943" max="1943" width="7" customWidth="1"/>
    <col min="1944" max="1944" width="30.140625" customWidth="1"/>
    <col min="1945" max="1945" width="6.28515625" customWidth="1"/>
    <col min="1946" max="1946" width="31.42578125" customWidth="1"/>
    <col min="1947" max="1947" width="10.5703125" customWidth="1"/>
    <col min="1948" max="1948" width="10.42578125" customWidth="1"/>
    <col min="1949" max="1949" width="9.5703125" customWidth="1"/>
    <col min="1950" max="1950" width="8.42578125" customWidth="1"/>
    <col min="1951" max="1951" width="9" customWidth="1"/>
    <col min="1952" max="1952" width="10.42578125" customWidth="1"/>
    <col min="1955" max="1955" width="10.28515625" customWidth="1"/>
    <col min="2199" max="2199" width="7" customWidth="1"/>
    <col min="2200" max="2200" width="30.140625" customWidth="1"/>
    <col min="2201" max="2201" width="6.28515625" customWidth="1"/>
    <col min="2202" max="2202" width="31.42578125" customWidth="1"/>
    <col min="2203" max="2203" width="10.5703125" customWidth="1"/>
    <col min="2204" max="2204" width="10.42578125" customWidth="1"/>
    <col min="2205" max="2205" width="9.5703125" customWidth="1"/>
    <col min="2206" max="2206" width="8.42578125" customWidth="1"/>
    <col min="2207" max="2207" width="9" customWidth="1"/>
    <col min="2208" max="2208" width="10.42578125" customWidth="1"/>
    <col min="2211" max="2211" width="10.28515625" customWidth="1"/>
    <col min="2455" max="2455" width="7" customWidth="1"/>
    <col min="2456" max="2456" width="30.140625" customWidth="1"/>
    <col min="2457" max="2457" width="6.28515625" customWidth="1"/>
    <col min="2458" max="2458" width="31.42578125" customWidth="1"/>
    <col min="2459" max="2459" width="10.5703125" customWidth="1"/>
    <col min="2460" max="2460" width="10.42578125" customWidth="1"/>
    <col min="2461" max="2461" width="9.5703125" customWidth="1"/>
    <col min="2462" max="2462" width="8.42578125" customWidth="1"/>
    <col min="2463" max="2463" width="9" customWidth="1"/>
    <col min="2464" max="2464" width="10.42578125" customWidth="1"/>
    <col min="2467" max="2467" width="10.28515625" customWidth="1"/>
    <col min="2711" max="2711" width="7" customWidth="1"/>
    <col min="2712" max="2712" width="30.140625" customWidth="1"/>
    <col min="2713" max="2713" width="6.28515625" customWidth="1"/>
    <col min="2714" max="2714" width="31.42578125" customWidth="1"/>
    <col min="2715" max="2715" width="10.5703125" customWidth="1"/>
    <col min="2716" max="2716" width="10.42578125" customWidth="1"/>
    <col min="2717" max="2717" width="9.5703125" customWidth="1"/>
    <col min="2718" max="2718" width="8.42578125" customWidth="1"/>
    <col min="2719" max="2719" width="9" customWidth="1"/>
    <col min="2720" max="2720" width="10.42578125" customWidth="1"/>
    <col min="2723" max="2723" width="10.28515625" customWidth="1"/>
    <col min="2967" max="2967" width="7" customWidth="1"/>
    <col min="2968" max="2968" width="30.140625" customWidth="1"/>
    <col min="2969" max="2969" width="6.28515625" customWidth="1"/>
    <col min="2970" max="2970" width="31.42578125" customWidth="1"/>
    <col min="2971" max="2971" width="10.5703125" customWidth="1"/>
    <col min="2972" max="2972" width="10.42578125" customWidth="1"/>
    <col min="2973" max="2973" width="9.5703125" customWidth="1"/>
    <col min="2974" max="2974" width="8.42578125" customWidth="1"/>
    <col min="2975" max="2975" width="9" customWidth="1"/>
    <col min="2976" max="2976" width="10.42578125" customWidth="1"/>
    <col min="2979" max="2979" width="10.28515625" customWidth="1"/>
    <col min="3223" max="3223" width="7" customWidth="1"/>
    <col min="3224" max="3224" width="30.140625" customWidth="1"/>
    <col min="3225" max="3225" width="6.28515625" customWidth="1"/>
    <col min="3226" max="3226" width="31.42578125" customWidth="1"/>
    <col min="3227" max="3227" width="10.5703125" customWidth="1"/>
    <col min="3228" max="3228" width="10.42578125" customWidth="1"/>
    <col min="3229" max="3229" width="9.5703125" customWidth="1"/>
    <col min="3230" max="3230" width="8.42578125" customWidth="1"/>
    <col min="3231" max="3231" width="9" customWidth="1"/>
    <col min="3232" max="3232" width="10.42578125" customWidth="1"/>
    <col min="3235" max="3235" width="10.28515625" customWidth="1"/>
    <col min="3479" max="3479" width="7" customWidth="1"/>
    <col min="3480" max="3480" width="30.140625" customWidth="1"/>
    <col min="3481" max="3481" width="6.28515625" customWidth="1"/>
    <col min="3482" max="3482" width="31.42578125" customWidth="1"/>
    <col min="3483" max="3483" width="10.5703125" customWidth="1"/>
    <col min="3484" max="3484" width="10.42578125" customWidth="1"/>
    <col min="3485" max="3485" width="9.5703125" customWidth="1"/>
    <col min="3486" max="3486" width="8.42578125" customWidth="1"/>
    <col min="3487" max="3487" width="9" customWidth="1"/>
    <col min="3488" max="3488" width="10.42578125" customWidth="1"/>
    <col min="3491" max="3491" width="10.28515625" customWidth="1"/>
    <col min="3735" max="3735" width="7" customWidth="1"/>
    <col min="3736" max="3736" width="30.140625" customWidth="1"/>
    <col min="3737" max="3737" width="6.28515625" customWidth="1"/>
    <col min="3738" max="3738" width="31.42578125" customWidth="1"/>
    <col min="3739" max="3739" width="10.5703125" customWidth="1"/>
    <col min="3740" max="3740" width="10.42578125" customWidth="1"/>
    <col min="3741" max="3741" width="9.5703125" customWidth="1"/>
    <col min="3742" max="3742" width="8.42578125" customWidth="1"/>
    <col min="3743" max="3743" width="9" customWidth="1"/>
    <col min="3744" max="3744" width="10.42578125" customWidth="1"/>
    <col min="3747" max="3747" width="10.28515625" customWidth="1"/>
    <col min="3991" max="3991" width="7" customWidth="1"/>
    <col min="3992" max="3992" width="30.140625" customWidth="1"/>
    <col min="3993" max="3993" width="6.28515625" customWidth="1"/>
    <col min="3994" max="3994" width="31.42578125" customWidth="1"/>
    <col min="3995" max="3995" width="10.5703125" customWidth="1"/>
    <col min="3996" max="3996" width="10.42578125" customWidth="1"/>
    <col min="3997" max="3997" width="9.5703125" customWidth="1"/>
    <col min="3998" max="3998" width="8.42578125" customWidth="1"/>
    <col min="3999" max="3999" width="9" customWidth="1"/>
    <col min="4000" max="4000" width="10.42578125" customWidth="1"/>
    <col min="4003" max="4003" width="10.28515625" customWidth="1"/>
    <col min="4247" max="4247" width="7" customWidth="1"/>
    <col min="4248" max="4248" width="30.140625" customWidth="1"/>
    <col min="4249" max="4249" width="6.28515625" customWidth="1"/>
    <col min="4250" max="4250" width="31.42578125" customWidth="1"/>
    <col min="4251" max="4251" width="10.5703125" customWidth="1"/>
    <col min="4252" max="4252" width="10.42578125" customWidth="1"/>
    <col min="4253" max="4253" width="9.5703125" customWidth="1"/>
    <col min="4254" max="4254" width="8.42578125" customWidth="1"/>
    <col min="4255" max="4255" width="9" customWidth="1"/>
    <col min="4256" max="4256" width="10.42578125" customWidth="1"/>
    <col min="4259" max="4259" width="10.28515625" customWidth="1"/>
    <col min="4503" max="4503" width="7" customWidth="1"/>
    <col min="4504" max="4504" width="30.140625" customWidth="1"/>
    <col min="4505" max="4505" width="6.28515625" customWidth="1"/>
    <col min="4506" max="4506" width="31.42578125" customWidth="1"/>
    <col min="4507" max="4507" width="10.5703125" customWidth="1"/>
    <col min="4508" max="4508" width="10.42578125" customWidth="1"/>
    <col min="4509" max="4509" width="9.5703125" customWidth="1"/>
    <col min="4510" max="4510" width="8.42578125" customWidth="1"/>
    <col min="4511" max="4511" width="9" customWidth="1"/>
    <col min="4512" max="4512" width="10.42578125" customWidth="1"/>
    <col min="4515" max="4515" width="10.28515625" customWidth="1"/>
    <col min="4759" max="4759" width="7" customWidth="1"/>
    <col min="4760" max="4760" width="30.140625" customWidth="1"/>
    <col min="4761" max="4761" width="6.28515625" customWidth="1"/>
    <col min="4762" max="4762" width="31.42578125" customWidth="1"/>
    <col min="4763" max="4763" width="10.5703125" customWidth="1"/>
    <col min="4764" max="4764" width="10.42578125" customWidth="1"/>
    <col min="4765" max="4765" width="9.5703125" customWidth="1"/>
    <col min="4766" max="4766" width="8.42578125" customWidth="1"/>
    <col min="4767" max="4767" width="9" customWidth="1"/>
    <col min="4768" max="4768" width="10.42578125" customWidth="1"/>
    <col min="4771" max="4771" width="10.28515625" customWidth="1"/>
    <col min="5015" max="5015" width="7" customWidth="1"/>
    <col min="5016" max="5016" width="30.140625" customWidth="1"/>
    <col min="5017" max="5017" width="6.28515625" customWidth="1"/>
    <col min="5018" max="5018" width="31.42578125" customWidth="1"/>
    <col min="5019" max="5019" width="10.5703125" customWidth="1"/>
    <col min="5020" max="5020" width="10.42578125" customWidth="1"/>
    <col min="5021" max="5021" width="9.5703125" customWidth="1"/>
    <col min="5022" max="5022" width="8.42578125" customWidth="1"/>
    <col min="5023" max="5023" width="9" customWidth="1"/>
    <col min="5024" max="5024" width="10.42578125" customWidth="1"/>
    <col min="5027" max="5027" width="10.28515625" customWidth="1"/>
    <col min="5271" max="5271" width="7" customWidth="1"/>
    <col min="5272" max="5272" width="30.140625" customWidth="1"/>
    <col min="5273" max="5273" width="6.28515625" customWidth="1"/>
    <col min="5274" max="5274" width="31.42578125" customWidth="1"/>
    <col min="5275" max="5275" width="10.5703125" customWidth="1"/>
    <col min="5276" max="5276" width="10.42578125" customWidth="1"/>
    <col min="5277" max="5277" width="9.5703125" customWidth="1"/>
    <col min="5278" max="5278" width="8.42578125" customWidth="1"/>
    <col min="5279" max="5279" width="9" customWidth="1"/>
    <col min="5280" max="5280" width="10.42578125" customWidth="1"/>
    <col min="5283" max="5283" width="10.28515625" customWidth="1"/>
    <col min="5527" max="5527" width="7" customWidth="1"/>
    <col min="5528" max="5528" width="30.140625" customWidth="1"/>
    <col min="5529" max="5529" width="6.28515625" customWidth="1"/>
    <col min="5530" max="5530" width="31.42578125" customWidth="1"/>
    <col min="5531" max="5531" width="10.5703125" customWidth="1"/>
    <col min="5532" max="5532" width="10.42578125" customWidth="1"/>
    <col min="5533" max="5533" width="9.5703125" customWidth="1"/>
    <col min="5534" max="5534" width="8.42578125" customWidth="1"/>
    <col min="5535" max="5535" width="9" customWidth="1"/>
    <col min="5536" max="5536" width="10.42578125" customWidth="1"/>
    <col min="5539" max="5539" width="10.28515625" customWidth="1"/>
    <col min="5783" max="5783" width="7" customWidth="1"/>
    <col min="5784" max="5784" width="30.140625" customWidth="1"/>
    <col min="5785" max="5785" width="6.28515625" customWidth="1"/>
    <col min="5786" max="5786" width="31.42578125" customWidth="1"/>
    <col min="5787" max="5787" width="10.5703125" customWidth="1"/>
    <col min="5788" max="5788" width="10.42578125" customWidth="1"/>
    <col min="5789" max="5789" width="9.5703125" customWidth="1"/>
    <col min="5790" max="5790" width="8.42578125" customWidth="1"/>
    <col min="5791" max="5791" width="9" customWidth="1"/>
    <col min="5792" max="5792" width="10.42578125" customWidth="1"/>
    <col min="5795" max="5795" width="10.28515625" customWidth="1"/>
    <col min="6039" max="6039" width="7" customWidth="1"/>
    <col min="6040" max="6040" width="30.140625" customWidth="1"/>
    <col min="6041" max="6041" width="6.28515625" customWidth="1"/>
    <col min="6042" max="6042" width="31.42578125" customWidth="1"/>
    <col min="6043" max="6043" width="10.5703125" customWidth="1"/>
    <col min="6044" max="6044" width="10.42578125" customWidth="1"/>
    <col min="6045" max="6045" width="9.5703125" customWidth="1"/>
    <col min="6046" max="6046" width="8.42578125" customWidth="1"/>
    <col min="6047" max="6047" width="9" customWidth="1"/>
    <col min="6048" max="6048" width="10.42578125" customWidth="1"/>
    <col min="6051" max="6051" width="10.28515625" customWidth="1"/>
    <col min="6295" max="6295" width="7" customWidth="1"/>
    <col min="6296" max="6296" width="30.140625" customWidth="1"/>
    <col min="6297" max="6297" width="6.28515625" customWidth="1"/>
    <col min="6298" max="6298" width="31.42578125" customWidth="1"/>
    <col min="6299" max="6299" width="10.5703125" customWidth="1"/>
    <col min="6300" max="6300" width="10.42578125" customWidth="1"/>
    <col min="6301" max="6301" width="9.5703125" customWidth="1"/>
    <col min="6302" max="6302" width="8.42578125" customWidth="1"/>
    <col min="6303" max="6303" width="9" customWidth="1"/>
    <col min="6304" max="6304" width="10.42578125" customWidth="1"/>
    <col min="6307" max="6307" width="10.28515625" customWidth="1"/>
    <col min="6551" max="6551" width="7" customWidth="1"/>
    <col min="6552" max="6552" width="30.140625" customWidth="1"/>
    <col min="6553" max="6553" width="6.28515625" customWidth="1"/>
    <col min="6554" max="6554" width="31.42578125" customWidth="1"/>
    <col min="6555" max="6555" width="10.5703125" customWidth="1"/>
    <col min="6556" max="6556" width="10.42578125" customWidth="1"/>
    <col min="6557" max="6557" width="9.5703125" customWidth="1"/>
    <col min="6558" max="6558" width="8.42578125" customWidth="1"/>
    <col min="6559" max="6559" width="9" customWidth="1"/>
    <col min="6560" max="6560" width="10.42578125" customWidth="1"/>
    <col min="6563" max="6563" width="10.28515625" customWidth="1"/>
    <col min="6807" max="6807" width="7" customWidth="1"/>
    <col min="6808" max="6808" width="30.140625" customWidth="1"/>
    <col min="6809" max="6809" width="6.28515625" customWidth="1"/>
    <col min="6810" max="6810" width="31.42578125" customWidth="1"/>
    <col min="6811" max="6811" width="10.5703125" customWidth="1"/>
    <col min="6812" max="6812" width="10.42578125" customWidth="1"/>
    <col min="6813" max="6813" width="9.5703125" customWidth="1"/>
    <col min="6814" max="6814" width="8.42578125" customWidth="1"/>
    <col min="6815" max="6815" width="9" customWidth="1"/>
    <col min="6816" max="6816" width="10.42578125" customWidth="1"/>
    <col min="6819" max="6819" width="10.28515625" customWidth="1"/>
    <col min="7063" max="7063" width="7" customWidth="1"/>
    <col min="7064" max="7064" width="30.140625" customWidth="1"/>
    <col min="7065" max="7065" width="6.28515625" customWidth="1"/>
    <col min="7066" max="7066" width="31.42578125" customWidth="1"/>
    <col min="7067" max="7067" width="10.5703125" customWidth="1"/>
    <col min="7068" max="7068" width="10.42578125" customWidth="1"/>
    <col min="7069" max="7069" width="9.5703125" customWidth="1"/>
    <col min="7070" max="7070" width="8.42578125" customWidth="1"/>
    <col min="7071" max="7071" width="9" customWidth="1"/>
    <col min="7072" max="7072" width="10.42578125" customWidth="1"/>
    <col min="7075" max="7075" width="10.28515625" customWidth="1"/>
    <col min="7319" max="7319" width="7" customWidth="1"/>
    <col min="7320" max="7320" width="30.140625" customWidth="1"/>
    <col min="7321" max="7321" width="6.28515625" customWidth="1"/>
    <col min="7322" max="7322" width="31.42578125" customWidth="1"/>
    <col min="7323" max="7323" width="10.5703125" customWidth="1"/>
    <col min="7324" max="7324" width="10.42578125" customWidth="1"/>
    <col min="7325" max="7325" width="9.5703125" customWidth="1"/>
    <col min="7326" max="7326" width="8.42578125" customWidth="1"/>
    <col min="7327" max="7327" width="9" customWidth="1"/>
    <col min="7328" max="7328" width="10.42578125" customWidth="1"/>
    <col min="7331" max="7331" width="10.28515625" customWidth="1"/>
    <col min="7575" max="7575" width="7" customWidth="1"/>
    <col min="7576" max="7576" width="30.140625" customWidth="1"/>
    <col min="7577" max="7577" width="6.28515625" customWidth="1"/>
    <col min="7578" max="7578" width="31.42578125" customWidth="1"/>
    <col min="7579" max="7579" width="10.5703125" customWidth="1"/>
    <col min="7580" max="7580" width="10.42578125" customWidth="1"/>
    <col min="7581" max="7581" width="9.5703125" customWidth="1"/>
    <col min="7582" max="7582" width="8.42578125" customWidth="1"/>
    <col min="7583" max="7583" width="9" customWidth="1"/>
    <col min="7584" max="7584" width="10.42578125" customWidth="1"/>
    <col min="7587" max="7587" width="10.28515625" customWidth="1"/>
    <col min="7831" max="7831" width="7" customWidth="1"/>
    <col min="7832" max="7832" width="30.140625" customWidth="1"/>
    <col min="7833" max="7833" width="6.28515625" customWidth="1"/>
    <col min="7834" max="7834" width="31.42578125" customWidth="1"/>
    <col min="7835" max="7835" width="10.5703125" customWidth="1"/>
    <col min="7836" max="7836" width="10.42578125" customWidth="1"/>
    <col min="7837" max="7837" width="9.5703125" customWidth="1"/>
    <col min="7838" max="7838" width="8.42578125" customWidth="1"/>
    <col min="7839" max="7839" width="9" customWidth="1"/>
    <col min="7840" max="7840" width="10.42578125" customWidth="1"/>
    <col min="7843" max="7843" width="10.28515625" customWidth="1"/>
    <col min="8087" max="8087" width="7" customWidth="1"/>
    <col min="8088" max="8088" width="30.140625" customWidth="1"/>
    <col min="8089" max="8089" width="6.28515625" customWidth="1"/>
    <col min="8090" max="8090" width="31.42578125" customWidth="1"/>
    <col min="8091" max="8091" width="10.5703125" customWidth="1"/>
    <col min="8092" max="8092" width="10.42578125" customWidth="1"/>
    <col min="8093" max="8093" width="9.5703125" customWidth="1"/>
    <col min="8094" max="8094" width="8.42578125" customWidth="1"/>
    <col min="8095" max="8095" width="9" customWidth="1"/>
    <col min="8096" max="8096" width="10.42578125" customWidth="1"/>
    <col min="8099" max="8099" width="10.28515625" customWidth="1"/>
    <col min="8343" max="8343" width="7" customWidth="1"/>
    <col min="8344" max="8344" width="30.140625" customWidth="1"/>
    <col min="8345" max="8345" width="6.28515625" customWidth="1"/>
    <col min="8346" max="8346" width="31.42578125" customWidth="1"/>
    <col min="8347" max="8347" width="10.5703125" customWidth="1"/>
    <col min="8348" max="8348" width="10.42578125" customWidth="1"/>
    <col min="8349" max="8349" width="9.5703125" customWidth="1"/>
    <col min="8350" max="8350" width="8.42578125" customWidth="1"/>
    <col min="8351" max="8351" width="9" customWidth="1"/>
    <col min="8352" max="8352" width="10.42578125" customWidth="1"/>
    <col min="8355" max="8355" width="10.28515625" customWidth="1"/>
    <col min="8599" max="8599" width="7" customWidth="1"/>
    <col min="8600" max="8600" width="30.140625" customWidth="1"/>
    <col min="8601" max="8601" width="6.28515625" customWidth="1"/>
    <col min="8602" max="8602" width="31.42578125" customWidth="1"/>
    <col min="8603" max="8603" width="10.5703125" customWidth="1"/>
    <col min="8604" max="8604" width="10.42578125" customWidth="1"/>
    <col min="8605" max="8605" width="9.5703125" customWidth="1"/>
    <col min="8606" max="8606" width="8.42578125" customWidth="1"/>
    <col min="8607" max="8607" width="9" customWidth="1"/>
    <col min="8608" max="8608" width="10.42578125" customWidth="1"/>
    <col min="8611" max="8611" width="10.28515625" customWidth="1"/>
    <col min="8855" max="8855" width="7" customWidth="1"/>
    <col min="8856" max="8856" width="30.140625" customWidth="1"/>
    <col min="8857" max="8857" width="6.28515625" customWidth="1"/>
    <col min="8858" max="8858" width="31.42578125" customWidth="1"/>
    <col min="8859" max="8859" width="10.5703125" customWidth="1"/>
    <col min="8860" max="8860" width="10.42578125" customWidth="1"/>
    <col min="8861" max="8861" width="9.5703125" customWidth="1"/>
    <col min="8862" max="8862" width="8.42578125" customWidth="1"/>
    <col min="8863" max="8863" width="9" customWidth="1"/>
    <col min="8864" max="8864" width="10.42578125" customWidth="1"/>
    <col min="8867" max="8867" width="10.28515625" customWidth="1"/>
    <col min="9111" max="9111" width="7" customWidth="1"/>
    <col min="9112" max="9112" width="30.140625" customWidth="1"/>
    <col min="9113" max="9113" width="6.28515625" customWidth="1"/>
    <col min="9114" max="9114" width="31.42578125" customWidth="1"/>
    <col min="9115" max="9115" width="10.5703125" customWidth="1"/>
    <col min="9116" max="9116" width="10.42578125" customWidth="1"/>
    <col min="9117" max="9117" width="9.5703125" customWidth="1"/>
    <col min="9118" max="9118" width="8.42578125" customWidth="1"/>
    <col min="9119" max="9119" width="9" customWidth="1"/>
    <col min="9120" max="9120" width="10.42578125" customWidth="1"/>
    <col min="9123" max="9123" width="10.28515625" customWidth="1"/>
    <col min="9367" max="9367" width="7" customWidth="1"/>
    <col min="9368" max="9368" width="30.140625" customWidth="1"/>
    <col min="9369" max="9369" width="6.28515625" customWidth="1"/>
    <col min="9370" max="9370" width="31.42578125" customWidth="1"/>
    <col min="9371" max="9371" width="10.5703125" customWidth="1"/>
    <col min="9372" max="9372" width="10.42578125" customWidth="1"/>
    <col min="9373" max="9373" width="9.5703125" customWidth="1"/>
    <col min="9374" max="9374" width="8.42578125" customWidth="1"/>
    <col min="9375" max="9375" width="9" customWidth="1"/>
    <col min="9376" max="9376" width="10.42578125" customWidth="1"/>
    <col min="9379" max="9379" width="10.28515625" customWidth="1"/>
    <col min="9623" max="9623" width="7" customWidth="1"/>
    <col min="9624" max="9624" width="30.140625" customWidth="1"/>
    <col min="9625" max="9625" width="6.28515625" customWidth="1"/>
    <col min="9626" max="9626" width="31.42578125" customWidth="1"/>
    <col min="9627" max="9627" width="10.5703125" customWidth="1"/>
    <col min="9628" max="9628" width="10.42578125" customWidth="1"/>
    <col min="9629" max="9629" width="9.5703125" customWidth="1"/>
    <col min="9630" max="9630" width="8.42578125" customWidth="1"/>
    <col min="9631" max="9631" width="9" customWidth="1"/>
    <col min="9632" max="9632" width="10.42578125" customWidth="1"/>
    <col min="9635" max="9635" width="10.28515625" customWidth="1"/>
    <col min="9879" max="9879" width="7" customWidth="1"/>
    <col min="9880" max="9880" width="30.140625" customWidth="1"/>
    <col min="9881" max="9881" width="6.28515625" customWidth="1"/>
    <col min="9882" max="9882" width="31.42578125" customWidth="1"/>
    <col min="9883" max="9883" width="10.5703125" customWidth="1"/>
    <col min="9884" max="9884" width="10.42578125" customWidth="1"/>
    <col min="9885" max="9885" width="9.5703125" customWidth="1"/>
    <col min="9886" max="9886" width="8.42578125" customWidth="1"/>
    <col min="9887" max="9887" width="9" customWidth="1"/>
    <col min="9888" max="9888" width="10.42578125" customWidth="1"/>
    <col min="9891" max="9891" width="10.28515625" customWidth="1"/>
    <col min="10135" max="10135" width="7" customWidth="1"/>
    <col min="10136" max="10136" width="30.140625" customWidth="1"/>
    <col min="10137" max="10137" width="6.28515625" customWidth="1"/>
    <col min="10138" max="10138" width="31.42578125" customWidth="1"/>
    <col min="10139" max="10139" width="10.5703125" customWidth="1"/>
    <col min="10140" max="10140" width="10.42578125" customWidth="1"/>
    <col min="10141" max="10141" width="9.5703125" customWidth="1"/>
    <col min="10142" max="10142" width="8.42578125" customWidth="1"/>
    <col min="10143" max="10143" width="9" customWidth="1"/>
    <col min="10144" max="10144" width="10.42578125" customWidth="1"/>
    <col min="10147" max="10147" width="10.28515625" customWidth="1"/>
    <col min="10391" max="10391" width="7" customWidth="1"/>
    <col min="10392" max="10392" width="30.140625" customWidth="1"/>
    <col min="10393" max="10393" width="6.28515625" customWidth="1"/>
    <col min="10394" max="10394" width="31.42578125" customWidth="1"/>
    <col min="10395" max="10395" width="10.5703125" customWidth="1"/>
    <col min="10396" max="10396" width="10.42578125" customWidth="1"/>
    <col min="10397" max="10397" width="9.5703125" customWidth="1"/>
    <col min="10398" max="10398" width="8.42578125" customWidth="1"/>
    <col min="10399" max="10399" width="9" customWidth="1"/>
    <col min="10400" max="10400" width="10.42578125" customWidth="1"/>
    <col min="10403" max="10403" width="10.28515625" customWidth="1"/>
    <col min="10647" max="10647" width="7" customWidth="1"/>
    <col min="10648" max="10648" width="30.140625" customWidth="1"/>
    <col min="10649" max="10649" width="6.28515625" customWidth="1"/>
    <col min="10650" max="10650" width="31.42578125" customWidth="1"/>
    <col min="10651" max="10651" width="10.5703125" customWidth="1"/>
    <col min="10652" max="10652" width="10.42578125" customWidth="1"/>
    <col min="10653" max="10653" width="9.5703125" customWidth="1"/>
    <col min="10654" max="10654" width="8.42578125" customWidth="1"/>
    <col min="10655" max="10655" width="9" customWidth="1"/>
    <col min="10656" max="10656" width="10.42578125" customWidth="1"/>
    <col min="10659" max="10659" width="10.28515625" customWidth="1"/>
    <col min="10903" max="10903" width="7" customWidth="1"/>
    <col min="10904" max="10904" width="30.140625" customWidth="1"/>
    <col min="10905" max="10905" width="6.28515625" customWidth="1"/>
    <col min="10906" max="10906" width="31.42578125" customWidth="1"/>
    <col min="10907" max="10907" width="10.5703125" customWidth="1"/>
    <col min="10908" max="10908" width="10.42578125" customWidth="1"/>
    <col min="10909" max="10909" width="9.5703125" customWidth="1"/>
    <col min="10910" max="10910" width="8.42578125" customWidth="1"/>
    <col min="10911" max="10911" width="9" customWidth="1"/>
    <col min="10912" max="10912" width="10.42578125" customWidth="1"/>
    <col min="10915" max="10915" width="10.28515625" customWidth="1"/>
    <col min="11159" max="11159" width="7" customWidth="1"/>
    <col min="11160" max="11160" width="30.140625" customWidth="1"/>
    <col min="11161" max="11161" width="6.28515625" customWidth="1"/>
    <col min="11162" max="11162" width="31.42578125" customWidth="1"/>
    <col min="11163" max="11163" width="10.5703125" customWidth="1"/>
    <col min="11164" max="11164" width="10.42578125" customWidth="1"/>
    <col min="11165" max="11165" width="9.5703125" customWidth="1"/>
    <col min="11166" max="11166" width="8.42578125" customWidth="1"/>
    <col min="11167" max="11167" width="9" customWidth="1"/>
    <col min="11168" max="11168" width="10.42578125" customWidth="1"/>
    <col min="11171" max="11171" width="10.28515625" customWidth="1"/>
    <col min="11415" max="11415" width="7" customWidth="1"/>
    <col min="11416" max="11416" width="30.140625" customWidth="1"/>
    <col min="11417" max="11417" width="6.28515625" customWidth="1"/>
    <col min="11418" max="11418" width="31.42578125" customWidth="1"/>
    <col min="11419" max="11419" width="10.5703125" customWidth="1"/>
    <col min="11420" max="11420" width="10.42578125" customWidth="1"/>
    <col min="11421" max="11421" width="9.5703125" customWidth="1"/>
    <col min="11422" max="11422" width="8.42578125" customWidth="1"/>
    <col min="11423" max="11423" width="9" customWidth="1"/>
    <col min="11424" max="11424" width="10.42578125" customWidth="1"/>
    <col min="11427" max="11427" width="10.28515625" customWidth="1"/>
    <col min="11671" max="11671" width="7" customWidth="1"/>
    <col min="11672" max="11672" width="30.140625" customWidth="1"/>
    <col min="11673" max="11673" width="6.28515625" customWidth="1"/>
    <col min="11674" max="11674" width="31.42578125" customWidth="1"/>
    <col min="11675" max="11675" width="10.5703125" customWidth="1"/>
    <col min="11676" max="11676" width="10.42578125" customWidth="1"/>
    <col min="11677" max="11677" width="9.5703125" customWidth="1"/>
    <col min="11678" max="11678" width="8.42578125" customWidth="1"/>
    <col min="11679" max="11679" width="9" customWidth="1"/>
    <col min="11680" max="11680" width="10.42578125" customWidth="1"/>
    <col min="11683" max="11683" width="10.28515625" customWidth="1"/>
    <col min="11927" max="11927" width="7" customWidth="1"/>
    <col min="11928" max="11928" width="30.140625" customWidth="1"/>
    <col min="11929" max="11929" width="6.28515625" customWidth="1"/>
    <col min="11930" max="11930" width="31.42578125" customWidth="1"/>
    <col min="11931" max="11931" width="10.5703125" customWidth="1"/>
    <col min="11932" max="11932" width="10.42578125" customWidth="1"/>
    <col min="11933" max="11933" width="9.5703125" customWidth="1"/>
    <col min="11934" max="11934" width="8.42578125" customWidth="1"/>
    <col min="11935" max="11935" width="9" customWidth="1"/>
    <col min="11936" max="11936" width="10.42578125" customWidth="1"/>
    <col min="11939" max="11939" width="10.28515625" customWidth="1"/>
    <col min="12183" max="12183" width="7" customWidth="1"/>
    <col min="12184" max="12184" width="30.140625" customWidth="1"/>
    <col min="12185" max="12185" width="6.28515625" customWidth="1"/>
    <col min="12186" max="12186" width="31.42578125" customWidth="1"/>
    <col min="12187" max="12187" width="10.5703125" customWidth="1"/>
    <col min="12188" max="12188" width="10.42578125" customWidth="1"/>
    <col min="12189" max="12189" width="9.5703125" customWidth="1"/>
    <col min="12190" max="12190" width="8.42578125" customWidth="1"/>
    <col min="12191" max="12191" width="9" customWidth="1"/>
    <col min="12192" max="12192" width="10.42578125" customWidth="1"/>
    <col min="12195" max="12195" width="10.28515625" customWidth="1"/>
    <col min="12439" max="12439" width="7" customWidth="1"/>
    <col min="12440" max="12440" width="30.140625" customWidth="1"/>
    <col min="12441" max="12441" width="6.28515625" customWidth="1"/>
    <col min="12442" max="12442" width="31.42578125" customWidth="1"/>
    <col min="12443" max="12443" width="10.5703125" customWidth="1"/>
    <col min="12444" max="12444" width="10.42578125" customWidth="1"/>
    <col min="12445" max="12445" width="9.5703125" customWidth="1"/>
    <col min="12446" max="12446" width="8.42578125" customWidth="1"/>
    <col min="12447" max="12447" width="9" customWidth="1"/>
    <col min="12448" max="12448" width="10.42578125" customWidth="1"/>
    <col min="12451" max="12451" width="10.28515625" customWidth="1"/>
    <col min="12695" max="12695" width="7" customWidth="1"/>
    <col min="12696" max="12696" width="30.140625" customWidth="1"/>
    <col min="12697" max="12697" width="6.28515625" customWidth="1"/>
    <col min="12698" max="12698" width="31.42578125" customWidth="1"/>
    <col min="12699" max="12699" width="10.5703125" customWidth="1"/>
    <col min="12700" max="12700" width="10.42578125" customWidth="1"/>
    <col min="12701" max="12701" width="9.5703125" customWidth="1"/>
    <col min="12702" max="12702" width="8.42578125" customWidth="1"/>
    <col min="12703" max="12703" width="9" customWidth="1"/>
    <col min="12704" max="12704" width="10.42578125" customWidth="1"/>
    <col min="12707" max="12707" width="10.28515625" customWidth="1"/>
    <col min="12951" max="12951" width="7" customWidth="1"/>
    <col min="12952" max="12952" width="30.140625" customWidth="1"/>
    <col min="12953" max="12953" width="6.28515625" customWidth="1"/>
    <col min="12954" max="12954" width="31.42578125" customWidth="1"/>
    <col min="12955" max="12955" width="10.5703125" customWidth="1"/>
    <col min="12956" max="12956" width="10.42578125" customWidth="1"/>
    <col min="12957" max="12957" width="9.5703125" customWidth="1"/>
    <col min="12958" max="12958" width="8.42578125" customWidth="1"/>
    <col min="12959" max="12959" width="9" customWidth="1"/>
    <col min="12960" max="12960" width="10.42578125" customWidth="1"/>
    <col min="12963" max="12963" width="10.28515625" customWidth="1"/>
    <col min="13207" max="13207" width="7" customWidth="1"/>
    <col min="13208" max="13208" width="30.140625" customWidth="1"/>
    <col min="13209" max="13209" width="6.28515625" customWidth="1"/>
    <col min="13210" max="13210" width="31.42578125" customWidth="1"/>
    <col min="13211" max="13211" width="10.5703125" customWidth="1"/>
    <col min="13212" max="13212" width="10.42578125" customWidth="1"/>
    <col min="13213" max="13213" width="9.5703125" customWidth="1"/>
    <col min="13214" max="13214" width="8.42578125" customWidth="1"/>
    <col min="13215" max="13215" width="9" customWidth="1"/>
    <col min="13216" max="13216" width="10.42578125" customWidth="1"/>
    <col min="13219" max="13219" width="10.28515625" customWidth="1"/>
    <col min="13463" max="13463" width="7" customWidth="1"/>
    <col min="13464" max="13464" width="30.140625" customWidth="1"/>
    <col min="13465" max="13465" width="6.28515625" customWidth="1"/>
    <col min="13466" max="13466" width="31.42578125" customWidth="1"/>
    <col min="13467" max="13467" width="10.5703125" customWidth="1"/>
    <col min="13468" max="13468" width="10.42578125" customWidth="1"/>
    <col min="13469" max="13469" width="9.5703125" customWidth="1"/>
    <col min="13470" max="13470" width="8.42578125" customWidth="1"/>
    <col min="13471" max="13471" width="9" customWidth="1"/>
    <col min="13472" max="13472" width="10.42578125" customWidth="1"/>
    <col min="13475" max="13475" width="10.28515625" customWidth="1"/>
    <col min="13719" max="13719" width="7" customWidth="1"/>
    <col min="13720" max="13720" width="30.140625" customWidth="1"/>
    <col min="13721" max="13721" width="6.28515625" customWidth="1"/>
    <col min="13722" max="13722" width="31.42578125" customWidth="1"/>
    <col min="13723" max="13723" width="10.5703125" customWidth="1"/>
    <col min="13724" max="13724" width="10.42578125" customWidth="1"/>
    <col min="13725" max="13725" width="9.5703125" customWidth="1"/>
    <col min="13726" max="13726" width="8.42578125" customWidth="1"/>
    <col min="13727" max="13727" width="9" customWidth="1"/>
    <col min="13728" max="13728" width="10.42578125" customWidth="1"/>
    <col min="13731" max="13731" width="10.28515625" customWidth="1"/>
    <col min="13975" max="13975" width="7" customWidth="1"/>
    <col min="13976" max="13976" width="30.140625" customWidth="1"/>
    <col min="13977" max="13977" width="6.28515625" customWidth="1"/>
    <col min="13978" max="13978" width="31.42578125" customWidth="1"/>
    <col min="13979" max="13979" width="10.5703125" customWidth="1"/>
    <col min="13980" max="13980" width="10.42578125" customWidth="1"/>
    <col min="13981" max="13981" width="9.5703125" customWidth="1"/>
    <col min="13982" max="13982" width="8.42578125" customWidth="1"/>
    <col min="13983" max="13983" width="9" customWidth="1"/>
    <col min="13984" max="13984" width="10.42578125" customWidth="1"/>
    <col min="13987" max="13987" width="10.28515625" customWidth="1"/>
    <col min="14231" max="14231" width="7" customWidth="1"/>
    <col min="14232" max="14232" width="30.140625" customWidth="1"/>
    <col min="14233" max="14233" width="6.28515625" customWidth="1"/>
    <col min="14234" max="14234" width="31.42578125" customWidth="1"/>
    <col min="14235" max="14235" width="10.5703125" customWidth="1"/>
    <col min="14236" max="14236" width="10.42578125" customWidth="1"/>
    <col min="14237" max="14237" width="9.5703125" customWidth="1"/>
    <col min="14238" max="14238" width="8.42578125" customWidth="1"/>
    <col min="14239" max="14239" width="9" customWidth="1"/>
    <col min="14240" max="14240" width="10.42578125" customWidth="1"/>
    <col min="14243" max="14243" width="10.28515625" customWidth="1"/>
    <col min="14487" max="14487" width="7" customWidth="1"/>
    <col min="14488" max="14488" width="30.140625" customWidth="1"/>
    <col min="14489" max="14489" width="6.28515625" customWidth="1"/>
    <col min="14490" max="14490" width="31.42578125" customWidth="1"/>
    <col min="14491" max="14491" width="10.5703125" customWidth="1"/>
    <col min="14492" max="14492" width="10.42578125" customWidth="1"/>
    <col min="14493" max="14493" width="9.5703125" customWidth="1"/>
    <col min="14494" max="14494" width="8.42578125" customWidth="1"/>
    <col min="14495" max="14495" width="9" customWidth="1"/>
    <col min="14496" max="14496" width="10.42578125" customWidth="1"/>
    <col min="14499" max="14499" width="10.28515625" customWidth="1"/>
    <col min="14743" max="14743" width="7" customWidth="1"/>
    <col min="14744" max="14744" width="30.140625" customWidth="1"/>
    <col min="14745" max="14745" width="6.28515625" customWidth="1"/>
    <col min="14746" max="14746" width="31.42578125" customWidth="1"/>
    <col min="14747" max="14747" width="10.5703125" customWidth="1"/>
    <col min="14748" max="14748" width="10.42578125" customWidth="1"/>
    <col min="14749" max="14749" width="9.5703125" customWidth="1"/>
    <col min="14750" max="14750" width="8.42578125" customWidth="1"/>
    <col min="14751" max="14751" width="9" customWidth="1"/>
    <col min="14752" max="14752" width="10.42578125" customWidth="1"/>
    <col min="14755" max="14755" width="10.28515625" customWidth="1"/>
    <col min="14999" max="14999" width="7" customWidth="1"/>
    <col min="15000" max="15000" width="30.140625" customWidth="1"/>
    <col min="15001" max="15001" width="6.28515625" customWidth="1"/>
    <col min="15002" max="15002" width="31.42578125" customWidth="1"/>
    <col min="15003" max="15003" width="10.5703125" customWidth="1"/>
    <col min="15004" max="15004" width="10.42578125" customWidth="1"/>
    <col min="15005" max="15005" width="9.5703125" customWidth="1"/>
    <col min="15006" max="15006" width="8.42578125" customWidth="1"/>
    <col min="15007" max="15007" width="9" customWidth="1"/>
    <col min="15008" max="15008" width="10.42578125" customWidth="1"/>
    <col min="15011" max="15011" width="10.28515625" customWidth="1"/>
    <col min="15255" max="15255" width="7" customWidth="1"/>
    <col min="15256" max="15256" width="30.140625" customWidth="1"/>
    <col min="15257" max="15257" width="6.28515625" customWidth="1"/>
    <col min="15258" max="15258" width="31.42578125" customWidth="1"/>
    <col min="15259" max="15259" width="10.5703125" customWidth="1"/>
    <col min="15260" max="15260" width="10.42578125" customWidth="1"/>
    <col min="15261" max="15261" width="9.5703125" customWidth="1"/>
    <col min="15262" max="15262" width="8.42578125" customWidth="1"/>
    <col min="15263" max="15263" width="9" customWidth="1"/>
    <col min="15264" max="15264" width="10.42578125" customWidth="1"/>
    <col min="15267" max="15267" width="10.28515625" customWidth="1"/>
    <col min="15511" max="15511" width="7" customWidth="1"/>
    <col min="15512" max="15512" width="30.140625" customWidth="1"/>
    <col min="15513" max="15513" width="6.28515625" customWidth="1"/>
    <col min="15514" max="15514" width="31.42578125" customWidth="1"/>
    <col min="15515" max="15515" width="10.5703125" customWidth="1"/>
    <col min="15516" max="15516" width="10.42578125" customWidth="1"/>
    <col min="15517" max="15517" width="9.5703125" customWidth="1"/>
    <col min="15518" max="15518" width="8.42578125" customWidth="1"/>
    <col min="15519" max="15519" width="9" customWidth="1"/>
    <col min="15520" max="15520" width="10.42578125" customWidth="1"/>
    <col min="15523" max="15523" width="10.28515625" customWidth="1"/>
    <col min="15767" max="15767" width="7" customWidth="1"/>
    <col min="15768" max="15768" width="30.140625" customWidth="1"/>
    <col min="15769" max="15769" width="6.28515625" customWidth="1"/>
    <col min="15770" max="15770" width="31.42578125" customWidth="1"/>
    <col min="15771" max="15771" width="10.5703125" customWidth="1"/>
    <col min="15772" max="15772" width="10.42578125" customWidth="1"/>
    <col min="15773" max="15773" width="9.5703125" customWidth="1"/>
    <col min="15774" max="15774" width="8.42578125" customWidth="1"/>
    <col min="15775" max="15775" width="9" customWidth="1"/>
    <col min="15776" max="15776" width="10.42578125" customWidth="1"/>
    <col min="15779" max="15779" width="10.28515625" customWidth="1"/>
    <col min="16023" max="16023" width="7" customWidth="1"/>
    <col min="16024" max="16024" width="30.140625" customWidth="1"/>
    <col min="16025" max="16025" width="6.28515625" customWidth="1"/>
    <col min="16026" max="16026" width="31.42578125" customWidth="1"/>
    <col min="16027" max="16027" width="10.5703125" customWidth="1"/>
    <col min="16028" max="16028" width="10.42578125" customWidth="1"/>
    <col min="16029" max="16029" width="9.5703125" customWidth="1"/>
    <col min="16030" max="16030" width="8.42578125" customWidth="1"/>
    <col min="16031" max="16031" width="9" customWidth="1"/>
    <col min="16032" max="16032" width="10.42578125" customWidth="1"/>
    <col min="16035" max="16035" width="10.28515625" customWidth="1"/>
  </cols>
  <sheetData>
    <row r="1" spans="1:55" ht="15" x14ac:dyDescent="0.25">
      <c r="A1" s="35" t="s">
        <v>2</v>
      </c>
      <c r="B1" s="35"/>
      <c r="C1" s="27"/>
      <c r="D1" s="35"/>
      <c r="E1" s="35"/>
      <c r="F1" s="50"/>
      <c r="G1" s="868" t="s">
        <v>760</v>
      </c>
      <c r="H1" s="50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ht="15" x14ac:dyDescent="0.25">
      <c r="A2" s="35" t="s">
        <v>3</v>
      </c>
      <c r="B2" s="35"/>
      <c r="C2" s="27"/>
      <c r="D2" s="35"/>
      <c r="E2" s="35"/>
      <c r="F2" s="50"/>
      <c r="G2" s="50"/>
      <c r="H2" s="50"/>
    </row>
    <row r="3" spans="1:55" ht="12.75" customHeight="1" x14ac:dyDescent="0.25">
      <c r="A3" s="1158" t="s">
        <v>4</v>
      </c>
      <c r="B3" s="1158"/>
      <c r="C3" s="1158"/>
      <c r="D3" s="1158"/>
      <c r="E3" s="1158"/>
      <c r="F3" s="50"/>
      <c r="G3" s="50"/>
      <c r="H3" s="50"/>
      <c r="AG3" s="349"/>
    </row>
    <row r="4" spans="1:55" ht="15" x14ac:dyDescent="0.25">
      <c r="A4" s="49"/>
      <c r="B4" s="35"/>
      <c r="C4" s="35"/>
      <c r="D4" s="35"/>
      <c r="E4" s="35"/>
      <c r="F4" s="50"/>
      <c r="G4" s="50"/>
      <c r="H4" s="50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50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9.5" customHeight="1" thickBot="1" x14ac:dyDescent="0.3">
      <c r="A7" s="49"/>
      <c r="B7" s="5"/>
      <c r="D7" s="9"/>
      <c r="E7" s="5"/>
      <c r="F7" s="50"/>
      <c r="G7" s="50"/>
      <c r="H7" s="50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76"/>
      <c r="B8" s="51"/>
      <c r="C8" s="51"/>
      <c r="D8" s="51"/>
      <c r="E8" s="51"/>
      <c r="F8" s="51"/>
      <c r="G8" s="51"/>
      <c r="H8" s="51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25">
      <c r="A9" s="10" t="s">
        <v>740</v>
      </c>
      <c r="D9" s="10"/>
      <c r="F9" s="40"/>
      <c r="G9" s="41"/>
      <c r="H9" s="4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3.25" customHeight="1" thickBot="1" x14ac:dyDescent="0.25">
      <c r="A10" s="42" t="s">
        <v>723</v>
      </c>
      <c r="B10" s="43" t="s">
        <v>506</v>
      </c>
      <c r="C10" s="43" t="s">
        <v>507</v>
      </c>
      <c r="D10" s="43" t="s">
        <v>248</v>
      </c>
      <c r="E10" s="100" t="s">
        <v>725</v>
      </c>
      <c r="F10" s="43" t="s">
        <v>0</v>
      </c>
      <c r="G10" s="79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9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80" customFormat="1" ht="11.25" customHeight="1" thickBot="1" x14ac:dyDescent="0.25">
      <c r="A11" s="81" t="s">
        <v>508</v>
      </c>
      <c r="B11" s="82" t="s">
        <v>509</v>
      </c>
      <c r="C11" s="82" t="s">
        <v>250</v>
      </c>
      <c r="D11" s="82" t="s">
        <v>251</v>
      </c>
      <c r="E11" s="82" t="s">
        <v>510</v>
      </c>
      <c r="F11" s="82" t="s">
        <v>0</v>
      </c>
      <c r="G11" s="82" t="s">
        <v>511</v>
      </c>
      <c r="H11" s="155" t="s">
        <v>719</v>
      </c>
      <c r="I11" s="474" t="s">
        <v>252</v>
      </c>
      <c r="J11" s="473" t="s">
        <v>253</v>
      </c>
      <c r="K11" s="473" t="s">
        <v>258</v>
      </c>
      <c r="L11" s="473" t="s">
        <v>254</v>
      </c>
      <c r="M11" s="473" t="s">
        <v>255</v>
      </c>
      <c r="N11" s="473" t="s">
        <v>793</v>
      </c>
      <c r="O11" s="533" t="s">
        <v>800</v>
      </c>
      <c r="P11" s="510" t="s">
        <v>768</v>
      </c>
      <c r="Q11" s="471" t="s">
        <v>781</v>
      </c>
      <c r="R11" s="471" t="s">
        <v>781</v>
      </c>
      <c r="S11" s="471" t="s">
        <v>768</v>
      </c>
      <c r="T11" s="471" t="s">
        <v>768</v>
      </c>
      <c r="U11" s="471" t="s">
        <v>781</v>
      </c>
      <c r="V11" s="471" t="s">
        <v>781</v>
      </c>
      <c r="W11" s="471" t="s">
        <v>768</v>
      </c>
      <c r="X11" s="472" t="s">
        <v>769</v>
      </c>
      <c r="Y11" s="471" t="s">
        <v>769</v>
      </c>
      <c r="Z11" s="471" t="s">
        <v>769</v>
      </c>
      <c r="AA11" s="471" t="s">
        <v>769</v>
      </c>
      <c r="AB11" s="472" t="s">
        <v>767</v>
      </c>
      <c r="AC11" s="471" t="s">
        <v>271</v>
      </c>
      <c r="AD11" s="471" t="s">
        <v>271</v>
      </c>
      <c r="AE11" s="471" t="s">
        <v>271</v>
      </c>
      <c r="AF11" s="471" t="s">
        <v>272</v>
      </c>
      <c r="AG11" s="471" t="s">
        <v>792</v>
      </c>
      <c r="AH11" s="878" t="s">
        <v>274</v>
      </c>
      <c r="AI11" s="653" t="s">
        <v>799</v>
      </c>
      <c r="AJ11" s="654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2.95" customHeight="1" x14ac:dyDescent="0.2">
      <c r="A12" s="144">
        <v>1</v>
      </c>
      <c r="B12" s="145">
        <v>3440</v>
      </c>
      <c r="C12" s="145">
        <v>600078078</v>
      </c>
      <c r="D12" s="145">
        <v>72743441</v>
      </c>
      <c r="E12" s="146" t="s">
        <v>81</v>
      </c>
      <c r="F12" s="145">
        <v>3111</v>
      </c>
      <c r="G12" s="147" t="s">
        <v>275</v>
      </c>
      <c r="H12" s="612" t="s">
        <v>260</v>
      </c>
      <c r="I12" s="516">
        <v>10316766</v>
      </c>
      <c r="J12" s="462">
        <v>7454871</v>
      </c>
      <c r="K12" s="462">
        <v>200000</v>
      </c>
      <c r="L12" s="607">
        <v>2587346</v>
      </c>
      <c r="M12" s="607">
        <v>74549</v>
      </c>
      <c r="N12" s="607">
        <v>0</v>
      </c>
      <c r="O12" s="641">
        <v>12.4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0</v>
      </c>
      <c r="AG12" s="396">
        <v>0</v>
      </c>
      <c r="AH12" s="904">
        <f>AB12+AE12+AF12+AG12</f>
        <v>0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</v>
      </c>
      <c r="AP12" s="866">
        <f>I12+AH12</f>
        <v>10316766</v>
      </c>
      <c r="AQ12" s="512">
        <f>J12+W12</f>
        <v>7454871</v>
      </c>
      <c r="AR12" s="512">
        <f>K12+AA12</f>
        <v>200000</v>
      </c>
      <c r="AS12" s="464">
        <f t="shared" ref="AS12:AU13" si="0">L12+AE12</f>
        <v>2587346</v>
      </c>
      <c r="AT12" s="512">
        <f t="shared" si="0"/>
        <v>74549</v>
      </c>
      <c r="AU12" s="512">
        <f t="shared" si="0"/>
        <v>0</v>
      </c>
      <c r="AV12" s="578">
        <f>O12+AO12</f>
        <v>12.4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2.95" customHeight="1" x14ac:dyDescent="0.2">
      <c r="A13" s="119">
        <v>1</v>
      </c>
      <c r="B13" s="120">
        <v>3440</v>
      </c>
      <c r="C13" s="120">
        <v>600078078</v>
      </c>
      <c r="D13" s="120">
        <v>72743441</v>
      </c>
      <c r="E13" s="118" t="s">
        <v>81</v>
      </c>
      <c r="F13" s="120">
        <v>3111</v>
      </c>
      <c r="G13" s="121" t="s">
        <v>276</v>
      </c>
      <c r="H13" s="498" t="s">
        <v>261</v>
      </c>
      <c r="I13" s="517">
        <v>1277943</v>
      </c>
      <c r="J13" s="432">
        <v>948029</v>
      </c>
      <c r="K13" s="494">
        <v>0</v>
      </c>
      <c r="L13" s="394">
        <v>320434</v>
      </c>
      <c r="M13" s="394">
        <v>9480</v>
      </c>
      <c r="N13" s="394">
        <v>0</v>
      </c>
      <c r="O13" s="570">
        <v>2.39</v>
      </c>
      <c r="P13" s="579">
        <f t="shared" ref="P13:P81" si="1">X13*-1</f>
        <v>0</v>
      </c>
      <c r="Q13" s="434">
        <v>0</v>
      </c>
      <c r="R13" s="434">
        <v>18374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81" si="2">SUM(P13:V13)</f>
        <v>18374</v>
      </c>
      <c r="X13" s="434">
        <v>0</v>
      </c>
      <c r="Y13" s="434">
        <v>0</v>
      </c>
      <c r="Z13" s="434">
        <v>0</v>
      </c>
      <c r="AA13" s="434">
        <f t="shared" ref="AA13:AA81" si="3">X13+Y13+Z13</f>
        <v>0</v>
      </c>
      <c r="AB13" s="434">
        <f t="shared" ref="AB13:AB81" si="4">W13+AA13</f>
        <v>18374</v>
      </c>
      <c r="AC13" s="435">
        <f t="shared" ref="AC13:AC80" si="5">ROUND((W13+X13+Y13)*33.8%,0)</f>
        <v>6210</v>
      </c>
      <c r="AD13" s="434">
        <v>0</v>
      </c>
      <c r="AE13" s="434">
        <f t="shared" ref="AE13:AE81" si="6">AC13+AD13</f>
        <v>6210</v>
      </c>
      <c r="AF13" s="435">
        <f t="shared" ref="AF13:AF81" si="7">ROUND(W13*1%,0)</f>
        <v>184</v>
      </c>
      <c r="AG13" s="14">
        <v>0</v>
      </c>
      <c r="AH13" s="905">
        <f>AB13+AE13+AF13+AG13</f>
        <v>24768</v>
      </c>
      <c r="AI13" s="870">
        <v>0</v>
      </c>
      <c r="AJ13" s="433">
        <v>0.05</v>
      </c>
      <c r="AK13" s="433">
        <v>0</v>
      </c>
      <c r="AL13" s="433">
        <v>0</v>
      </c>
      <c r="AM13" s="433">
        <v>0</v>
      </c>
      <c r="AN13" s="433">
        <v>0</v>
      </c>
      <c r="AO13" s="535">
        <f t="shared" ref="AO13:AO81" si="8">SUM(AI13:AN13)</f>
        <v>0.05</v>
      </c>
      <c r="AP13" s="854">
        <f>I13+AH13</f>
        <v>1302711</v>
      </c>
      <c r="AQ13" s="434">
        <f>J13+W13</f>
        <v>966403</v>
      </c>
      <c r="AR13" s="512">
        <f>K13+AA13</f>
        <v>0</v>
      </c>
      <c r="AS13" s="434">
        <f t="shared" si="0"/>
        <v>326644</v>
      </c>
      <c r="AT13" s="434">
        <f t="shared" si="0"/>
        <v>9664</v>
      </c>
      <c r="AU13" s="434">
        <f t="shared" si="0"/>
        <v>0</v>
      </c>
      <c r="AV13" s="535">
        <f>O13+AO13</f>
        <v>2.44</v>
      </c>
      <c r="AW13" s="517">
        <f t="shared" ref="AW13:AW81" si="9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ht="12.95" customHeight="1" x14ac:dyDescent="0.2">
      <c r="A14" s="92">
        <v>1</v>
      </c>
      <c r="B14" s="15">
        <v>3440</v>
      </c>
      <c r="C14" s="15">
        <v>600078078</v>
      </c>
      <c r="D14" s="15">
        <v>72743441</v>
      </c>
      <c r="E14" s="101" t="s">
        <v>82</v>
      </c>
      <c r="F14" s="15"/>
      <c r="G14" s="91"/>
      <c r="H14" s="495"/>
      <c r="I14" s="613">
        <v>11594709</v>
      </c>
      <c r="J14" s="321">
        <v>8402900</v>
      </c>
      <c r="K14" s="321">
        <v>200000</v>
      </c>
      <c r="L14" s="321">
        <v>2907780</v>
      </c>
      <c r="M14" s="321">
        <v>84029</v>
      </c>
      <c r="N14" s="321">
        <v>0</v>
      </c>
      <c r="O14" s="681">
        <v>14.790000000000001</v>
      </c>
      <c r="P14" s="613">
        <f t="shared" ref="P14:BC14" si="10">SUM(P12:P13)</f>
        <v>0</v>
      </c>
      <c r="Q14" s="321">
        <f t="shared" ref="Q14" si="11">SUM(Q12:Q13)</f>
        <v>0</v>
      </c>
      <c r="R14" s="321">
        <f t="shared" si="10"/>
        <v>18374</v>
      </c>
      <c r="S14" s="321">
        <f t="shared" si="10"/>
        <v>0</v>
      </c>
      <c r="T14" s="321">
        <f t="shared" si="10"/>
        <v>0</v>
      </c>
      <c r="U14" s="321">
        <f t="shared" si="10"/>
        <v>0</v>
      </c>
      <c r="V14" s="321">
        <f t="shared" si="10"/>
        <v>0</v>
      </c>
      <c r="W14" s="321">
        <f t="shared" si="10"/>
        <v>18374</v>
      </c>
      <c r="X14" s="321">
        <f t="shared" si="10"/>
        <v>0</v>
      </c>
      <c r="Y14" s="321">
        <f t="shared" si="10"/>
        <v>0</v>
      </c>
      <c r="Z14" s="321">
        <f t="shared" si="10"/>
        <v>0</v>
      </c>
      <c r="AA14" s="321">
        <f t="shared" si="10"/>
        <v>0</v>
      </c>
      <c r="AB14" s="321">
        <f t="shared" si="10"/>
        <v>18374</v>
      </c>
      <c r="AC14" s="321">
        <f t="shared" si="10"/>
        <v>6210</v>
      </c>
      <c r="AD14" s="321">
        <f t="shared" si="10"/>
        <v>0</v>
      </c>
      <c r="AE14" s="321">
        <f t="shared" si="10"/>
        <v>6210</v>
      </c>
      <c r="AF14" s="321">
        <f t="shared" si="10"/>
        <v>184</v>
      </c>
      <c r="AG14" s="321">
        <f t="shared" si="10"/>
        <v>0</v>
      </c>
      <c r="AH14" s="895">
        <f t="shared" si="10"/>
        <v>24768</v>
      </c>
      <c r="AI14" s="901">
        <f t="shared" si="10"/>
        <v>0</v>
      </c>
      <c r="AJ14" s="322">
        <f t="shared" si="10"/>
        <v>0.05</v>
      </c>
      <c r="AK14" s="322">
        <f t="shared" si="10"/>
        <v>0</v>
      </c>
      <c r="AL14" s="322">
        <f t="shared" si="10"/>
        <v>0</v>
      </c>
      <c r="AM14" s="322">
        <f t="shared" si="10"/>
        <v>0</v>
      </c>
      <c r="AN14" s="322">
        <f t="shared" si="10"/>
        <v>0</v>
      </c>
      <c r="AO14" s="26">
        <f t="shared" si="10"/>
        <v>0.05</v>
      </c>
      <c r="AP14" s="882">
        <f t="shared" si="10"/>
        <v>11619477</v>
      </c>
      <c r="AQ14" s="321">
        <f t="shared" si="10"/>
        <v>8421274</v>
      </c>
      <c r="AR14" s="321">
        <f t="shared" si="10"/>
        <v>200000</v>
      </c>
      <c r="AS14" s="321">
        <f t="shared" si="10"/>
        <v>2913990</v>
      </c>
      <c r="AT14" s="321">
        <f t="shared" si="10"/>
        <v>84213</v>
      </c>
      <c r="AU14" s="321">
        <f t="shared" si="10"/>
        <v>0</v>
      </c>
      <c r="AV14" s="26">
        <f t="shared" si="10"/>
        <v>14.84</v>
      </c>
      <c r="AW14" s="823">
        <f t="shared" si="10"/>
        <v>0</v>
      </c>
      <c r="AX14" s="824">
        <f t="shared" si="10"/>
        <v>0</v>
      </c>
      <c r="AY14" s="824">
        <f t="shared" si="10"/>
        <v>0</v>
      </c>
      <c r="AZ14" s="824">
        <f t="shared" si="10"/>
        <v>0</v>
      </c>
      <c r="BA14" s="824">
        <f t="shared" si="10"/>
        <v>0</v>
      </c>
      <c r="BB14" s="824">
        <f t="shared" si="10"/>
        <v>0</v>
      </c>
      <c r="BC14" s="819">
        <f t="shared" si="10"/>
        <v>0</v>
      </c>
    </row>
    <row r="15" spans="1:55" ht="12.95" customHeight="1" x14ac:dyDescent="0.2">
      <c r="A15" s="119">
        <v>2</v>
      </c>
      <c r="B15" s="120">
        <v>3458</v>
      </c>
      <c r="C15" s="120">
        <v>600029069</v>
      </c>
      <c r="D15" s="120">
        <v>75121557</v>
      </c>
      <c r="E15" s="118" t="s">
        <v>83</v>
      </c>
      <c r="F15" s="120">
        <v>3233</v>
      </c>
      <c r="G15" s="121" t="s">
        <v>281</v>
      </c>
      <c r="H15" s="498" t="s">
        <v>261</v>
      </c>
      <c r="I15" s="536">
        <v>1964826</v>
      </c>
      <c r="J15" s="494">
        <v>1358328</v>
      </c>
      <c r="K15" s="494">
        <v>100000</v>
      </c>
      <c r="L15" s="394">
        <v>492915</v>
      </c>
      <c r="M15" s="394">
        <v>13583</v>
      </c>
      <c r="N15" s="394">
        <v>0</v>
      </c>
      <c r="O15" s="715">
        <v>2.2800000000000002</v>
      </c>
      <c r="P15" s="579">
        <f t="shared" si="1"/>
        <v>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2"/>
        <v>0</v>
      </c>
      <c r="X15" s="434">
        <v>0</v>
      </c>
      <c r="Y15" s="434">
        <v>0</v>
      </c>
      <c r="Z15" s="434">
        <v>0</v>
      </c>
      <c r="AA15" s="434">
        <f t="shared" si="3"/>
        <v>0</v>
      </c>
      <c r="AB15" s="434">
        <f t="shared" si="4"/>
        <v>0</v>
      </c>
      <c r="AC15" s="435">
        <f t="shared" si="5"/>
        <v>0</v>
      </c>
      <c r="AD15" s="434">
        <v>0</v>
      </c>
      <c r="AE15" s="434">
        <f t="shared" si="6"/>
        <v>0</v>
      </c>
      <c r="AF15" s="435">
        <f t="shared" si="7"/>
        <v>0</v>
      </c>
      <c r="AG15" s="14">
        <v>0</v>
      </c>
      <c r="AH15" s="905">
        <f>AB15+AE15+AF15+AG15</f>
        <v>0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8"/>
        <v>0</v>
      </c>
      <c r="AP15" s="854">
        <f>I15+AH15</f>
        <v>1964826</v>
      </c>
      <c r="AQ15" s="434">
        <f>J15+W15</f>
        <v>1358328</v>
      </c>
      <c r="AR15" s="512">
        <f>K15+AA15</f>
        <v>100000</v>
      </c>
      <c r="AS15" s="434">
        <f>L15+AE15</f>
        <v>492915</v>
      </c>
      <c r="AT15" s="434">
        <f>M15+AF15</f>
        <v>13583</v>
      </c>
      <c r="AU15" s="434">
        <f>N15+AG15</f>
        <v>0</v>
      </c>
      <c r="AV15" s="535">
        <f>O15+AO15</f>
        <v>2.2800000000000002</v>
      </c>
      <c r="AW15" s="517">
        <f t="shared" si="9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ht="12.95" customHeight="1" x14ac:dyDescent="0.2">
      <c r="A16" s="92">
        <v>2</v>
      </c>
      <c r="B16" s="15">
        <v>3458</v>
      </c>
      <c r="C16" s="15">
        <v>600029069</v>
      </c>
      <c r="D16" s="15">
        <v>75121557</v>
      </c>
      <c r="E16" s="101" t="s">
        <v>84</v>
      </c>
      <c r="F16" s="15"/>
      <c r="G16" s="91"/>
      <c r="H16" s="495"/>
      <c r="I16" s="613">
        <v>1964826</v>
      </c>
      <c r="J16" s="321">
        <v>1358328</v>
      </c>
      <c r="K16" s="321">
        <v>100000</v>
      </c>
      <c r="L16" s="321">
        <v>492915</v>
      </c>
      <c r="M16" s="321">
        <v>13583</v>
      </c>
      <c r="N16" s="321">
        <v>0</v>
      </c>
      <c r="O16" s="681">
        <v>2.2800000000000002</v>
      </c>
      <c r="P16" s="613">
        <f t="shared" ref="P16:BC16" si="12">SUM(P15)</f>
        <v>0</v>
      </c>
      <c r="Q16" s="321">
        <f t="shared" ref="Q16" si="13">SUM(Q15)</f>
        <v>0</v>
      </c>
      <c r="R16" s="321">
        <f t="shared" si="12"/>
        <v>0</v>
      </c>
      <c r="S16" s="321">
        <f t="shared" si="12"/>
        <v>0</v>
      </c>
      <c r="T16" s="321">
        <f t="shared" si="12"/>
        <v>0</v>
      </c>
      <c r="U16" s="321">
        <f t="shared" si="12"/>
        <v>0</v>
      </c>
      <c r="V16" s="321">
        <f t="shared" si="12"/>
        <v>0</v>
      </c>
      <c r="W16" s="321">
        <f t="shared" si="12"/>
        <v>0</v>
      </c>
      <c r="X16" s="321">
        <f t="shared" si="12"/>
        <v>0</v>
      </c>
      <c r="Y16" s="321">
        <f t="shared" si="12"/>
        <v>0</v>
      </c>
      <c r="Z16" s="321">
        <f t="shared" si="12"/>
        <v>0</v>
      </c>
      <c r="AA16" s="321">
        <f t="shared" si="12"/>
        <v>0</v>
      </c>
      <c r="AB16" s="321">
        <f t="shared" si="12"/>
        <v>0</v>
      </c>
      <c r="AC16" s="321">
        <f t="shared" si="12"/>
        <v>0</v>
      </c>
      <c r="AD16" s="321">
        <f t="shared" si="12"/>
        <v>0</v>
      </c>
      <c r="AE16" s="321">
        <f t="shared" si="12"/>
        <v>0</v>
      </c>
      <c r="AF16" s="321">
        <f t="shared" si="12"/>
        <v>0</v>
      </c>
      <c r="AG16" s="321">
        <f t="shared" si="12"/>
        <v>0</v>
      </c>
      <c r="AH16" s="895">
        <f t="shared" si="12"/>
        <v>0</v>
      </c>
      <c r="AI16" s="901">
        <f t="shared" si="12"/>
        <v>0</v>
      </c>
      <c r="AJ16" s="322">
        <f t="shared" si="12"/>
        <v>0</v>
      </c>
      <c r="AK16" s="322">
        <f t="shared" si="12"/>
        <v>0</v>
      </c>
      <c r="AL16" s="322">
        <f t="shared" si="12"/>
        <v>0</v>
      </c>
      <c r="AM16" s="322">
        <f t="shared" si="12"/>
        <v>0</v>
      </c>
      <c r="AN16" s="322">
        <f t="shared" si="12"/>
        <v>0</v>
      </c>
      <c r="AO16" s="26">
        <f t="shared" si="12"/>
        <v>0</v>
      </c>
      <c r="AP16" s="882">
        <f t="shared" si="12"/>
        <v>1964826</v>
      </c>
      <c r="AQ16" s="321">
        <f t="shared" si="12"/>
        <v>1358328</v>
      </c>
      <c r="AR16" s="321">
        <f t="shared" si="12"/>
        <v>100000</v>
      </c>
      <c r="AS16" s="321">
        <f t="shared" si="12"/>
        <v>492915</v>
      </c>
      <c r="AT16" s="321">
        <f t="shared" si="12"/>
        <v>13583</v>
      </c>
      <c r="AU16" s="321">
        <f t="shared" si="12"/>
        <v>0</v>
      </c>
      <c r="AV16" s="26">
        <f t="shared" si="12"/>
        <v>2.2800000000000002</v>
      </c>
      <c r="AW16" s="823">
        <f t="shared" si="12"/>
        <v>0</v>
      </c>
      <c r="AX16" s="824">
        <f t="shared" si="12"/>
        <v>0</v>
      </c>
      <c r="AY16" s="824">
        <f t="shared" si="12"/>
        <v>0</v>
      </c>
      <c r="AZ16" s="824">
        <f t="shared" si="12"/>
        <v>0</v>
      </c>
      <c r="BA16" s="824">
        <f t="shared" si="12"/>
        <v>0</v>
      </c>
      <c r="BB16" s="824">
        <f t="shared" si="12"/>
        <v>0</v>
      </c>
      <c r="BC16" s="819">
        <f t="shared" si="12"/>
        <v>0</v>
      </c>
    </row>
    <row r="17" spans="1:55" ht="12.95" customHeight="1" x14ac:dyDescent="0.2">
      <c r="A17" s="119">
        <v>3</v>
      </c>
      <c r="B17" s="120">
        <v>3439</v>
      </c>
      <c r="C17" s="120">
        <v>600010473</v>
      </c>
      <c r="D17" s="120">
        <v>43256791</v>
      </c>
      <c r="E17" s="118" t="s">
        <v>734</v>
      </c>
      <c r="F17" s="120">
        <v>3113</v>
      </c>
      <c r="G17" s="121" t="s">
        <v>278</v>
      </c>
      <c r="H17" s="498" t="s">
        <v>260</v>
      </c>
      <c r="I17" s="536">
        <v>25506205</v>
      </c>
      <c r="J17" s="494">
        <v>18674974</v>
      </c>
      <c r="K17" s="494">
        <v>130000</v>
      </c>
      <c r="L17" s="394">
        <v>6356082</v>
      </c>
      <c r="M17" s="394">
        <v>186749</v>
      </c>
      <c r="N17" s="394">
        <v>158400</v>
      </c>
      <c r="O17" s="715">
        <v>28.459999999999997</v>
      </c>
      <c r="P17" s="579">
        <f t="shared" si="1"/>
        <v>65000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2"/>
        <v>65000</v>
      </c>
      <c r="X17" s="434">
        <v>-65000</v>
      </c>
      <c r="Y17" s="434">
        <v>0</v>
      </c>
      <c r="Z17" s="434">
        <v>0</v>
      </c>
      <c r="AA17" s="434">
        <f t="shared" si="3"/>
        <v>-65000</v>
      </c>
      <c r="AB17" s="434">
        <f t="shared" si="4"/>
        <v>0</v>
      </c>
      <c r="AC17" s="435">
        <f t="shared" si="5"/>
        <v>0</v>
      </c>
      <c r="AD17" s="434">
        <v>0</v>
      </c>
      <c r="AE17" s="434">
        <f t="shared" si="6"/>
        <v>0</v>
      </c>
      <c r="AF17" s="435">
        <f t="shared" si="7"/>
        <v>650</v>
      </c>
      <c r="AG17" s="14">
        <v>0</v>
      </c>
      <c r="AH17" s="905">
        <f t="shared" ref="AH17:AH21" si="14">AB17+AE17+AF17+AG17</f>
        <v>650</v>
      </c>
      <c r="AI17" s="870">
        <v>-0.08</v>
      </c>
      <c r="AJ17" s="433">
        <v>0</v>
      </c>
      <c r="AK17" s="433">
        <v>0</v>
      </c>
      <c r="AL17" s="433">
        <v>0</v>
      </c>
      <c r="AM17" s="433">
        <v>0</v>
      </c>
      <c r="AN17" s="433">
        <v>0</v>
      </c>
      <c r="AO17" s="535">
        <f t="shared" si="8"/>
        <v>-0.08</v>
      </c>
      <c r="AP17" s="854">
        <f>I17+AH17</f>
        <v>25506855</v>
      </c>
      <c r="AQ17" s="434">
        <f>J17+W17</f>
        <v>18739974</v>
      </c>
      <c r="AR17" s="512">
        <f t="shared" ref="AR17:AR21" si="15">K17+AA17</f>
        <v>65000</v>
      </c>
      <c r="AS17" s="434">
        <f>L17+AE17</f>
        <v>6356082</v>
      </c>
      <c r="AT17" s="434">
        <f t="shared" ref="AT17:AU21" si="16">M17+AF17</f>
        <v>187399</v>
      </c>
      <c r="AU17" s="434">
        <f t="shared" si="16"/>
        <v>158400</v>
      </c>
      <c r="AV17" s="535">
        <f t="shared" ref="AV17:AV21" si="17">O17+AO17</f>
        <v>28.38</v>
      </c>
      <c r="AW17" s="517">
        <f t="shared" si="9"/>
        <v>356407</v>
      </c>
      <c r="AX17" s="432">
        <v>146890</v>
      </c>
      <c r="AY17" s="432">
        <v>0</v>
      </c>
      <c r="AZ17" s="432">
        <v>49649</v>
      </c>
      <c r="BA17" s="432">
        <v>1468</v>
      </c>
      <c r="BB17" s="432">
        <v>158400</v>
      </c>
      <c r="BC17" s="600">
        <v>0.27</v>
      </c>
    </row>
    <row r="18" spans="1:55" ht="12.95" customHeight="1" x14ac:dyDescent="0.2">
      <c r="A18" s="119">
        <v>3</v>
      </c>
      <c r="B18" s="120">
        <v>3439</v>
      </c>
      <c r="C18" s="120">
        <v>600010473</v>
      </c>
      <c r="D18" s="120">
        <v>43256791</v>
      </c>
      <c r="E18" s="118" t="s">
        <v>734</v>
      </c>
      <c r="F18" s="120">
        <v>3113</v>
      </c>
      <c r="G18" s="121" t="s">
        <v>789</v>
      </c>
      <c r="H18" s="498" t="s">
        <v>260</v>
      </c>
      <c r="I18" s="536">
        <v>341548</v>
      </c>
      <c r="J18" s="494">
        <v>253374</v>
      </c>
      <c r="K18" s="494">
        <v>0</v>
      </c>
      <c r="L18" s="394">
        <v>85640</v>
      </c>
      <c r="M18" s="394">
        <v>2534</v>
      </c>
      <c r="N18" s="394">
        <v>0</v>
      </c>
      <c r="O18" s="715">
        <v>0.5</v>
      </c>
      <c r="P18" s="579">
        <f t="shared" si="1"/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2"/>
        <v>0</v>
      </c>
      <c r="X18" s="434">
        <v>0</v>
      </c>
      <c r="Y18" s="434">
        <v>0</v>
      </c>
      <c r="Z18" s="434">
        <v>0</v>
      </c>
      <c r="AA18" s="434">
        <f t="shared" si="3"/>
        <v>0</v>
      </c>
      <c r="AB18" s="434">
        <f t="shared" si="4"/>
        <v>0</v>
      </c>
      <c r="AC18" s="435">
        <f t="shared" si="5"/>
        <v>0</v>
      </c>
      <c r="AD18" s="434">
        <v>0</v>
      </c>
      <c r="AE18" s="434">
        <f t="shared" si="6"/>
        <v>0</v>
      </c>
      <c r="AF18" s="435">
        <f t="shared" si="7"/>
        <v>0</v>
      </c>
      <c r="AG18" s="14">
        <v>0</v>
      </c>
      <c r="AH18" s="905">
        <f t="shared" si="14"/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8"/>
        <v>0</v>
      </c>
      <c r="AP18" s="854">
        <f>I18+AH18</f>
        <v>341548</v>
      </c>
      <c r="AQ18" s="434">
        <f>J18+W18</f>
        <v>253374</v>
      </c>
      <c r="AR18" s="512">
        <f t="shared" si="15"/>
        <v>0</v>
      </c>
      <c r="AS18" s="434">
        <f>L18+AE18</f>
        <v>85640</v>
      </c>
      <c r="AT18" s="434">
        <f t="shared" si="16"/>
        <v>2534</v>
      </c>
      <c r="AU18" s="434">
        <f t="shared" si="16"/>
        <v>0</v>
      </c>
      <c r="AV18" s="535">
        <f t="shared" si="17"/>
        <v>0.5</v>
      </c>
      <c r="AW18" s="517">
        <f t="shared" si="9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2.95" customHeight="1" x14ac:dyDescent="0.2">
      <c r="A19" s="119">
        <v>3</v>
      </c>
      <c r="B19" s="120">
        <v>3439</v>
      </c>
      <c r="C19" s="120">
        <v>600010473</v>
      </c>
      <c r="D19" s="120">
        <v>43256791</v>
      </c>
      <c r="E19" s="118" t="s">
        <v>734</v>
      </c>
      <c r="F19" s="120">
        <v>3113</v>
      </c>
      <c r="G19" s="121" t="s">
        <v>276</v>
      </c>
      <c r="H19" s="498" t="s">
        <v>261</v>
      </c>
      <c r="I19" s="517">
        <v>9443172</v>
      </c>
      <c r="J19" s="432">
        <v>7005320</v>
      </c>
      <c r="K19" s="494">
        <v>0</v>
      </c>
      <c r="L19" s="394">
        <v>2367799</v>
      </c>
      <c r="M19" s="394">
        <v>70053</v>
      </c>
      <c r="N19" s="394">
        <v>0</v>
      </c>
      <c r="O19" s="570">
        <v>17.12</v>
      </c>
      <c r="P19" s="579">
        <f t="shared" si="1"/>
        <v>0</v>
      </c>
      <c r="Q19" s="434">
        <v>0</v>
      </c>
      <c r="R19" s="434">
        <v>-157069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2"/>
        <v>-157069</v>
      </c>
      <c r="X19" s="434">
        <v>0</v>
      </c>
      <c r="Y19" s="434">
        <v>0</v>
      </c>
      <c r="Z19" s="434">
        <v>0</v>
      </c>
      <c r="AA19" s="434">
        <f t="shared" si="3"/>
        <v>0</v>
      </c>
      <c r="AB19" s="434">
        <f t="shared" si="4"/>
        <v>-157069</v>
      </c>
      <c r="AC19" s="435">
        <f t="shared" si="5"/>
        <v>-53089</v>
      </c>
      <c r="AD19" s="434">
        <v>0</v>
      </c>
      <c r="AE19" s="434">
        <f t="shared" si="6"/>
        <v>-53089</v>
      </c>
      <c r="AF19" s="435">
        <f t="shared" si="7"/>
        <v>-1571</v>
      </c>
      <c r="AG19" s="14">
        <v>0</v>
      </c>
      <c r="AH19" s="905">
        <f t="shared" si="14"/>
        <v>-211729</v>
      </c>
      <c r="AI19" s="870">
        <v>0</v>
      </c>
      <c r="AJ19" s="433">
        <v>-0.43</v>
      </c>
      <c r="AK19" s="433">
        <v>0</v>
      </c>
      <c r="AL19" s="433">
        <v>0</v>
      </c>
      <c r="AM19" s="433">
        <v>0</v>
      </c>
      <c r="AN19" s="433">
        <v>0</v>
      </c>
      <c r="AO19" s="535">
        <f t="shared" si="8"/>
        <v>-0.43</v>
      </c>
      <c r="AP19" s="854">
        <f>I19+AH19</f>
        <v>9231443</v>
      </c>
      <c r="AQ19" s="434">
        <f>J19+W19</f>
        <v>6848251</v>
      </c>
      <c r="AR19" s="512">
        <f t="shared" si="15"/>
        <v>0</v>
      </c>
      <c r="AS19" s="434">
        <f>L19+AE19</f>
        <v>2314710</v>
      </c>
      <c r="AT19" s="434">
        <f t="shared" si="16"/>
        <v>68482</v>
      </c>
      <c r="AU19" s="434">
        <f t="shared" si="16"/>
        <v>0</v>
      </c>
      <c r="AV19" s="535">
        <f t="shared" si="17"/>
        <v>16.690000000000001</v>
      </c>
      <c r="AW19" s="517">
        <f t="shared" si="9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ht="12.95" customHeight="1" x14ac:dyDescent="0.2">
      <c r="A20" s="119">
        <v>3</v>
      </c>
      <c r="B20" s="120">
        <v>3439</v>
      </c>
      <c r="C20" s="120">
        <v>600010473</v>
      </c>
      <c r="D20" s="120">
        <v>43256791</v>
      </c>
      <c r="E20" s="118" t="s">
        <v>734</v>
      </c>
      <c r="F20" s="120">
        <v>3143</v>
      </c>
      <c r="G20" s="121" t="s">
        <v>785</v>
      </c>
      <c r="H20" s="140" t="s">
        <v>260</v>
      </c>
      <c r="I20" s="517">
        <v>3625023</v>
      </c>
      <c r="J20" s="432">
        <v>2606911</v>
      </c>
      <c r="K20" s="494">
        <v>82890</v>
      </c>
      <c r="L20" s="394">
        <v>909153</v>
      </c>
      <c r="M20" s="394">
        <v>26069</v>
      </c>
      <c r="N20" s="394">
        <v>0</v>
      </c>
      <c r="O20" s="570">
        <v>5.03</v>
      </c>
      <c r="P20" s="579">
        <f t="shared" si="1"/>
        <v>-30950</v>
      </c>
      <c r="Q20" s="434">
        <v>0</v>
      </c>
      <c r="R20" s="434">
        <v>0</v>
      </c>
      <c r="S20" s="434">
        <v>0</v>
      </c>
      <c r="T20" s="434">
        <v>0</v>
      </c>
      <c r="U20" s="434">
        <v>0</v>
      </c>
      <c r="V20" s="434">
        <v>0</v>
      </c>
      <c r="W20" s="434">
        <f t="shared" si="2"/>
        <v>-30950</v>
      </c>
      <c r="X20" s="434">
        <v>30950</v>
      </c>
      <c r="Y20" s="434">
        <v>0</v>
      </c>
      <c r="Z20" s="434">
        <v>0</v>
      </c>
      <c r="AA20" s="434">
        <f t="shared" si="3"/>
        <v>30950</v>
      </c>
      <c r="AB20" s="434">
        <f t="shared" si="4"/>
        <v>0</v>
      </c>
      <c r="AC20" s="435">
        <f t="shared" si="5"/>
        <v>0</v>
      </c>
      <c r="AD20" s="434">
        <v>0</v>
      </c>
      <c r="AE20" s="434">
        <f t="shared" si="6"/>
        <v>0</v>
      </c>
      <c r="AF20" s="435">
        <f t="shared" si="7"/>
        <v>-310</v>
      </c>
      <c r="AG20" s="14">
        <v>0</v>
      </c>
      <c r="AH20" s="905">
        <f t="shared" si="14"/>
        <v>-310</v>
      </c>
      <c r="AI20" s="870">
        <v>-0.08</v>
      </c>
      <c r="AJ20" s="433">
        <v>0</v>
      </c>
      <c r="AK20" s="433">
        <v>0</v>
      </c>
      <c r="AL20" s="433">
        <v>0</v>
      </c>
      <c r="AM20" s="433">
        <v>0</v>
      </c>
      <c r="AN20" s="433">
        <v>0</v>
      </c>
      <c r="AO20" s="535">
        <f t="shared" si="8"/>
        <v>-0.08</v>
      </c>
      <c r="AP20" s="854">
        <f>I20+AH20</f>
        <v>3624713</v>
      </c>
      <c r="AQ20" s="434">
        <f>J20+W20</f>
        <v>2575961</v>
      </c>
      <c r="AR20" s="512">
        <f t="shared" si="15"/>
        <v>113840</v>
      </c>
      <c r="AS20" s="434">
        <f>L20+AE20</f>
        <v>909153</v>
      </c>
      <c r="AT20" s="434">
        <f t="shared" si="16"/>
        <v>25759</v>
      </c>
      <c r="AU20" s="434">
        <f t="shared" si="16"/>
        <v>0</v>
      </c>
      <c r="AV20" s="535">
        <f t="shared" si="17"/>
        <v>4.95</v>
      </c>
      <c r="AW20" s="517">
        <f t="shared" si="9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ht="12.95" customHeight="1" x14ac:dyDescent="0.2">
      <c r="A21" s="119">
        <v>3</v>
      </c>
      <c r="B21" s="120">
        <v>3439</v>
      </c>
      <c r="C21" s="120">
        <v>600010473</v>
      </c>
      <c r="D21" s="120">
        <v>43256791</v>
      </c>
      <c r="E21" s="118" t="s">
        <v>734</v>
      </c>
      <c r="F21" s="120">
        <v>3143</v>
      </c>
      <c r="G21" s="121" t="s">
        <v>280</v>
      </c>
      <c r="H21" s="498" t="s">
        <v>261</v>
      </c>
      <c r="I21" s="517">
        <v>642881</v>
      </c>
      <c r="J21" s="432">
        <v>422323</v>
      </c>
      <c r="K21" s="494">
        <v>55000</v>
      </c>
      <c r="L21" s="394">
        <v>161335</v>
      </c>
      <c r="M21" s="394">
        <v>4223</v>
      </c>
      <c r="N21" s="394">
        <v>0</v>
      </c>
      <c r="O21" s="570">
        <v>0.77</v>
      </c>
      <c r="P21" s="579">
        <f t="shared" si="1"/>
        <v>-90000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2"/>
        <v>-90000</v>
      </c>
      <c r="X21" s="434">
        <v>90000</v>
      </c>
      <c r="Y21" s="434">
        <v>0</v>
      </c>
      <c r="Z21" s="434">
        <v>0</v>
      </c>
      <c r="AA21" s="434">
        <f t="shared" si="3"/>
        <v>90000</v>
      </c>
      <c r="AB21" s="434">
        <f t="shared" si="4"/>
        <v>0</v>
      </c>
      <c r="AC21" s="435">
        <f t="shared" si="5"/>
        <v>0</v>
      </c>
      <c r="AD21" s="434">
        <v>0</v>
      </c>
      <c r="AE21" s="434">
        <f t="shared" si="6"/>
        <v>0</v>
      </c>
      <c r="AF21" s="435">
        <f t="shared" si="7"/>
        <v>-900</v>
      </c>
      <c r="AG21" s="14">
        <v>0</v>
      </c>
      <c r="AH21" s="905">
        <f t="shared" si="14"/>
        <v>-900</v>
      </c>
      <c r="AI21" s="870">
        <v>-0.2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8"/>
        <v>-0.2</v>
      </c>
      <c r="AP21" s="854">
        <f>I21+AH21</f>
        <v>641981</v>
      </c>
      <c r="AQ21" s="434">
        <f>J21+W21</f>
        <v>332323</v>
      </c>
      <c r="AR21" s="512">
        <f t="shared" si="15"/>
        <v>145000</v>
      </c>
      <c r="AS21" s="434">
        <f>L21+AE21</f>
        <v>161335</v>
      </c>
      <c r="AT21" s="434">
        <f t="shared" si="16"/>
        <v>3323</v>
      </c>
      <c r="AU21" s="434">
        <f t="shared" si="16"/>
        <v>0</v>
      </c>
      <c r="AV21" s="535">
        <f t="shared" si="17"/>
        <v>0.57000000000000006</v>
      </c>
      <c r="AW21" s="517">
        <f t="shared" si="9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ht="12.95" customHeight="1" x14ac:dyDescent="0.2">
      <c r="A22" s="92">
        <v>3</v>
      </c>
      <c r="B22" s="15">
        <v>3439</v>
      </c>
      <c r="C22" s="15">
        <v>600010473</v>
      </c>
      <c r="D22" s="15">
        <v>43256791</v>
      </c>
      <c r="E22" s="101" t="s">
        <v>85</v>
      </c>
      <c r="F22" s="15"/>
      <c r="G22" s="91"/>
      <c r="H22" s="495"/>
      <c r="I22" s="614">
        <v>39558829</v>
      </c>
      <c r="J22" s="323">
        <v>28962902</v>
      </c>
      <c r="K22" s="323">
        <v>267890</v>
      </c>
      <c r="L22" s="323">
        <v>9880009</v>
      </c>
      <c r="M22" s="323">
        <v>289628</v>
      </c>
      <c r="N22" s="323">
        <v>158400</v>
      </c>
      <c r="O22" s="680">
        <v>51.88</v>
      </c>
      <c r="P22" s="614">
        <f t="shared" ref="P22:BC22" si="18">SUM(P17:P21)</f>
        <v>-55950</v>
      </c>
      <c r="Q22" s="323">
        <f t="shared" ref="Q22" si="19">SUM(Q17:Q21)</f>
        <v>0</v>
      </c>
      <c r="R22" s="323">
        <f t="shared" si="18"/>
        <v>-157069</v>
      </c>
      <c r="S22" s="323">
        <f t="shared" si="18"/>
        <v>0</v>
      </c>
      <c r="T22" s="323">
        <f t="shared" si="18"/>
        <v>0</v>
      </c>
      <c r="U22" s="323">
        <f t="shared" si="18"/>
        <v>0</v>
      </c>
      <c r="V22" s="323">
        <f t="shared" si="18"/>
        <v>0</v>
      </c>
      <c r="W22" s="323">
        <f t="shared" si="18"/>
        <v>-213019</v>
      </c>
      <c r="X22" s="323">
        <f t="shared" si="18"/>
        <v>55950</v>
      </c>
      <c r="Y22" s="323">
        <f t="shared" si="18"/>
        <v>0</v>
      </c>
      <c r="Z22" s="323">
        <f t="shared" si="18"/>
        <v>0</v>
      </c>
      <c r="AA22" s="323">
        <f t="shared" si="18"/>
        <v>55950</v>
      </c>
      <c r="AB22" s="323">
        <f t="shared" si="18"/>
        <v>-157069</v>
      </c>
      <c r="AC22" s="323">
        <f t="shared" si="18"/>
        <v>-53089</v>
      </c>
      <c r="AD22" s="323">
        <f t="shared" si="18"/>
        <v>0</v>
      </c>
      <c r="AE22" s="323">
        <f t="shared" si="18"/>
        <v>-53089</v>
      </c>
      <c r="AF22" s="323">
        <f t="shared" si="18"/>
        <v>-2131</v>
      </c>
      <c r="AG22" s="323">
        <f t="shared" si="18"/>
        <v>0</v>
      </c>
      <c r="AH22" s="894">
        <f t="shared" si="18"/>
        <v>-212289</v>
      </c>
      <c r="AI22" s="900">
        <f t="shared" si="18"/>
        <v>-0.36</v>
      </c>
      <c r="AJ22" s="324">
        <f t="shared" si="18"/>
        <v>-0.43</v>
      </c>
      <c r="AK22" s="324">
        <f t="shared" si="18"/>
        <v>0</v>
      </c>
      <c r="AL22" s="324">
        <f t="shared" si="18"/>
        <v>0</v>
      </c>
      <c r="AM22" s="324">
        <f t="shared" si="18"/>
        <v>0</v>
      </c>
      <c r="AN22" s="324">
        <f t="shared" si="18"/>
        <v>0</v>
      </c>
      <c r="AO22" s="25">
        <f t="shared" si="18"/>
        <v>-0.79</v>
      </c>
      <c r="AP22" s="325">
        <f t="shared" si="18"/>
        <v>39346540</v>
      </c>
      <c r="AQ22" s="323">
        <f t="shared" si="18"/>
        <v>28749883</v>
      </c>
      <c r="AR22" s="323">
        <f t="shared" si="18"/>
        <v>323840</v>
      </c>
      <c r="AS22" s="323">
        <f t="shared" si="18"/>
        <v>9826920</v>
      </c>
      <c r="AT22" s="323">
        <f t="shared" si="18"/>
        <v>287497</v>
      </c>
      <c r="AU22" s="323">
        <f t="shared" si="18"/>
        <v>158400</v>
      </c>
      <c r="AV22" s="25">
        <f t="shared" si="18"/>
        <v>51.09</v>
      </c>
      <c r="AW22" s="825">
        <f t="shared" si="18"/>
        <v>356407</v>
      </c>
      <c r="AX22" s="826">
        <f t="shared" si="18"/>
        <v>146890</v>
      </c>
      <c r="AY22" s="826">
        <f t="shared" si="18"/>
        <v>0</v>
      </c>
      <c r="AZ22" s="826">
        <f t="shared" si="18"/>
        <v>49649</v>
      </c>
      <c r="BA22" s="826">
        <f t="shared" si="18"/>
        <v>1468</v>
      </c>
      <c r="BB22" s="826">
        <f t="shared" si="18"/>
        <v>158400</v>
      </c>
      <c r="BC22" s="820">
        <f t="shared" si="18"/>
        <v>0.27</v>
      </c>
    </row>
    <row r="23" spans="1:55" ht="12.95" customHeight="1" x14ac:dyDescent="0.2">
      <c r="A23" s="119">
        <v>4</v>
      </c>
      <c r="B23" s="120">
        <v>3438</v>
      </c>
      <c r="C23" s="120">
        <v>600078493</v>
      </c>
      <c r="D23" s="120">
        <v>43257089</v>
      </c>
      <c r="E23" s="118" t="s">
        <v>86</v>
      </c>
      <c r="F23" s="120">
        <v>3113</v>
      </c>
      <c r="G23" s="121" t="s">
        <v>278</v>
      </c>
      <c r="H23" s="498" t="s">
        <v>260</v>
      </c>
      <c r="I23" s="536">
        <v>29525339</v>
      </c>
      <c r="J23" s="494">
        <v>21588438</v>
      </c>
      <c r="K23" s="494">
        <v>149270</v>
      </c>
      <c r="L23" s="394">
        <v>7347345</v>
      </c>
      <c r="M23" s="394">
        <v>215886</v>
      </c>
      <c r="N23" s="394">
        <v>224400</v>
      </c>
      <c r="O23" s="715">
        <v>29.96</v>
      </c>
      <c r="P23" s="579">
        <f t="shared" si="1"/>
        <v>-730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2"/>
        <v>-730</v>
      </c>
      <c r="X23" s="434">
        <v>730</v>
      </c>
      <c r="Y23" s="434">
        <v>0</v>
      </c>
      <c r="Z23" s="434">
        <v>0</v>
      </c>
      <c r="AA23" s="434">
        <f t="shared" si="3"/>
        <v>730</v>
      </c>
      <c r="AB23" s="434">
        <f t="shared" si="4"/>
        <v>0</v>
      </c>
      <c r="AC23" s="435">
        <f t="shared" si="5"/>
        <v>0</v>
      </c>
      <c r="AD23" s="434">
        <v>0</v>
      </c>
      <c r="AE23" s="434">
        <f t="shared" si="6"/>
        <v>0</v>
      </c>
      <c r="AF23" s="435">
        <f t="shared" si="7"/>
        <v>-7</v>
      </c>
      <c r="AG23" s="14">
        <v>0</v>
      </c>
      <c r="AH23" s="905">
        <f t="shared" ref="AH23:AH27" si="20">AB23+AE23+AF23+AG23</f>
        <v>-7</v>
      </c>
      <c r="AI23" s="870">
        <v>-0.03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8"/>
        <v>-0.03</v>
      </c>
      <c r="AP23" s="854">
        <f>I23+AH23</f>
        <v>29525332</v>
      </c>
      <c r="AQ23" s="434">
        <f>J23+W23</f>
        <v>21587708</v>
      </c>
      <c r="AR23" s="512">
        <f t="shared" ref="AR23:AR27" si="21">K23+AA23</f>
        <v>150000</v>
      </c>
      <c r="AS23" s="434">
        <f>L23+AE23</f>
        <v>7347345</v>
      </c>
      <c r="AT23" s="434">
        <f t="shared" ref="AT23:AU27" si="22">M23+AF23</f>
        <v>215879</v>
      </c>
      <c r="AU23" s="434">
        <f t="shared" si="22"/>
        <v>224400</v>
      </c>
      <c r="AV23" s="535">
        <f t="shared" ref="AV23:AV27" si="23">O23+AO23</f>
        <v>29.93</v>
      </c>
      <c r="AW23" s="517">
        <f t="shared" si="9"/>
        <v>595664</v>
      </c>
      <c r="AX23" s="432">
        <v>275418</v>
      </c>
      <c r="AY23" s="432">
        <v>0</v>
      </c>
      <c r="AZ23" s="432">
        <v>93091</v>
      </c>
      <c r="BA23" s="432">
        <v>2755</v>
      </c>
      <c r="BB23" s="432">
        <v>224400</v>
      </c>
      <c r="BC23" s="600">
        <v>0.5</v>
      </c>
    </row>
    <row r="24" spans="1:55" ht="12.95" customHeight="1" x14ac:dyDescent="0.2">
      <c r="A24" s="119">
        <v>4</v>
      </c>
      <c r="B24" s="120">
        <v>3438</v>
      </c>
      <c r="C24" s="120">
        <v>600078493</v>
      </c>
      <c r="D24" s="120">
        <v>43257089</v>
      </c>
      <c r="E24" s="118" t="s">
        <v>86</v>
      </c>
      <c r="F24" s="120">
        <v>3113</v>
      </c>
      <c r="G24" s="121" t="s">
        <v>789</v>
      </c>
      <c r="H24" s="498" t="s">
        <v>260</v>
      </c>
      <c r="I24" s="536">
        <v>782302</v>
      </c>
      <c r="J24" s="494">
        <v>580343</v>
      </c>
      <c r="K24" s="494">
        <v>0</v>
      </c>
      <c r="L24" s="394">
        <v>196156</v>
      </c>
      <c r="M24" s="394">
        <v>5803</v>
      </c>
      <c r="N24" s="394">
        <v>0</v>
      </c>
      <c r="O24" s="715">
        <v>1.1000000000000001</v>
      </c>
      <c r="P24" s="579">
        <f t="shared" si="1"/>
        <v>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0</v>
      </c>
      <c r="W24" s="434">
        <f t="shared" si="2"/>
        <v>0</v>
      </c>
      <c r="X24" s="434">
        <v>0</v>
      </c>
      <c r="Y24" s="434">
        <v>0</v>
      </c>
      <c r="Z24" s="434">
        <v>0</v>
      </c>
      <c r="AA24" s="434">
        <f t="shared" si="3"/>
        <v>0</v>
      </c>
      <c r="AB24" s="434">
        <f t="shared" si="4"/>
        <v>0</v>
      </c>
      <c r="AC24" s="435">
        <f t="shared" si="5"/>
        <v>0</v>
      </c>
      <c r="AD24" s="434">
        <v>0</v>
      </c>
      <c r="AE24" s="434">
        <f t="shared" si="6"/>
        <v>0</v>
      </c>
      <c r="AF24" s="435">
        <f t="shared" si="7"/>
        <v>0</v>
      </c>
      <c r="AG24" s="14">
        <v>0</v>
      </c>
      <c r="AH24" s="905">
        <f t="shared" si="20"/>
        <v>0</v>
      </c>
      <c r="AI24" s="870">
        <v>0</v>
      </c>
      <c r="AJ24" s="433">
        <v>0</v>
      </c>
      <c r="AK24" s="433">
        <v>0</v>
      </c>
      <c r="AL24" s="433">
        <v>0</v>
      </c>
      <c r="AM24" s="433">
        <v>0</v>
      </c>
      <c r="AN24" s="433">
        <v>0</v>
      </c>
      <c r="AO24" s="535">
        <f t="shared" si="8"/>
        <v>0</v>
      </c>
      <c r="AP24" s="854">
        <f>I24+AH24</f>
        <v>782302</v>
      </c>
      <c r="AQ24" s="434">
        <f>J24+W24</f>
        <v>580343</v>
      </c>
      <c r="AR24" s="512">
        <f t="shared" si="21"/>
        <v>0</v>
      </c>
      <c r="AS24" s="434">
        <f>L24+AE24</f>
        <v>196156</v>
      </c>
      <c r="AT24" s="434">
        <f t="shared" si="22"/>
        <v>5803</v>
      </c>
      <c r="AU24" s="434">
        <f t="shared" si="22"/>
        <v>0</v>
      </c>
      <c r="AV24" s="535">
        <f t="shared" si="23"/>
        <v>1.1000000000000001</v>
      </c>
      <c r="AW24" s="517">
        <f t="shared" si="9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2.95" customHeight="1" x14ac:dyDescent="0.2">
      <c r="A25" s="119">
        <v>4</v>
      </c>
      <c r="B25" s="120">
        <v>3438</v>
      </c>
      <c r="C25" s="120">
        <v>600078493</v>
      </c>
      <c r="D25" s="120">
        <v>43257089</v>
      </c>
      <c r="E25" s="118" t="s">
        <v>86</v>
      </c>
      <c r="F25" s="120">
        <v>3113</v>
      </c>
      <c r="G25" s="121" t="s">
        <v>829</v>
      </c>
      <c r="H25" s="498" t="s">
        <v>260</v>
      </c>
      <c r="I25" s="536">
        <v>0</v>
      </c>
      <c r="J25" s="494">
        <v>0</v>
      </c>
      <c r="K25" s="494">
        <v>0</v>
      </c>
      <c r="L25" s="394">
        <v>0</v>
      </c>
      <c r="M25" s="394">
        <v>0</v>
      </c>
      <c r="N25" s="394">
        <v>0</v>
      </c>
      <c r="O25" s="715">
        <v>0</v>
      </c>
      <c r="P25" s="579">
        <f t="shared" ref="P25" si="24">X25*-1</f>
        <v>0</v>
      </c>
      <c r="Q25" s="434">
        <v>0</v>
      </c>
      <c r="R25" s="434">
        <v>0</v>
      </c>
      <c r="S25" s="434">
        <v>0</v>
      </c>
      <c r="T25" s="434">
        <v>0</v>
      </c>
      <c r="U25" s="434">
        <v>157114</v>
      </c>
      <c r="V25" s="434">
        <v>0</v>
      </c>
      <c r="W25" s="434">
        <f t="shared" ref="W25" si="25">SUM(P25:V25)</f>
        <v>157114</v>
      </c>
      <c r="X25" s="434">
        <v>0</v>
      </c>
      <c r="Y25" s="434">
        <v>0</v>
      </c>
      <c r="Z25" s="434">
        <v>0</v>
      </c>
      <c r="AA25" s="434">
        <f t="shared" ref="AA25" si="26">X25+Y25+Z25</f>
        <v>0</v>
      </c>
      <c r="AB25" s="434">
        <f t="shared" ref="AB25" si="27">W25+AA25</f>
        <v>157114</v>
      </c>
      <c r="AC25" s="435">
        <f t="shared" ref="AC25" si="28">ROUND((W25+X25+Y25)*33.8%,0)</f>
        <v>53105</v>
      </c>
      <c r="AD25" s="434">
        <v>0</v>
      </c>
      <c r="AE25" s="434">
        <f t="shared" ref="AE25" si="29">AC25+AD25</f>
        <v>53105</v>
      </c>
      <c r="AF25" s="435">
        <f t="shared" ref="AF25" si="30">ROUND(W25*1%,0)</f>
        <v>1571</v>
      </c>
      <c r="AG25" s="14">
        <v>0</v>
      </c>
      <c r="AH25" s="905">
        <f t="shared" ref="AH25" si="31">AB25+AE25+AF25+AG25</f>
        <v>211790</v>
      </c>
      <c r="AI25" s="870">
        <v>0</v>
      </c>
      <c r="AJ25" s="433">
        <v>0</v>
      </c>
      <c r="AK25" s="433">
        <v>0</v>
      </c>
      <c r="AL25" s="433">
        <v>0</v>
      </c>
      <c r="AM25" s="433">
        <v>0.37</v>
      </c>
      <c r="AN25" s="433">
        <v>0</v>
      </c>
      <c r="AO25" s="535">
        <f t="shared" ref="AO25" si="32">SUM(AI25:AN25)</f>
        <v>0.37</v>
      </c>
      <c r="AP25" s="854">
        <f>I25+AH25</f>
        <v>211790</v>
      </c>
      <c r="AQ25" s="434">
        <f>J25+W25</f>
        <v>157114</v>
      </c>
      <c r="AR25" s="512">
        <f t="shared" ref="AR25" si="33">K25+AA25</f>
        <v>0</v>
      </c>
      <c r="AS25" s="434">
        <f>L25+AE25</f>
        <v>53105</v>
      </c>
      <c r="AT25" s="434">
        <f t="shared" ref="AT25" si="34">M25+AF25</f>
        <v>1571</v>
      </c>
      <c r="AU25" s="434">
        <f t="shared" ref="AU25" si="35">N25+AG25</f>
        <v>0</v>
      </c>
      <c r="AV25" s="535">
        <f t="shared" ref="AV25" si="36">O25+AO25</f>
        <v>0.37</v>
      </c>
      <c r="AW25" s="517">
        <f t="shared" ref="AW25" si="37">SUM(AX25:BB25)</f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ht="12.95" customHeight="1" x14ac:dyDescent="0.2">
      <c r="A26" s="119">
        <v>4</v>
      </c>
      <c r="B26" s="120">
        <v>3438</v>
      </c>
      <c r="C26" s="120">
        <v>600078493</v>
      </c>
      <c r="D26" s="120">
        <v>43257089</v>
      </c>
      <c r="E26" s="118" t="s">
        <v>86</v>
      </c>
      <c r="F26" s="120">
        <v>3113</v>
      </c>
      <c r="G26" s="121" t="s">
        <v>276</v>
      </c>
      <c r="H26" s="498" t="s">
        <v>261</v>
      </c>
      <c r="I26" s="517">
        <v>5129262</v>
      </c>
      <c r="J26" s="432">
        <v>3805091</v>
      </c>
      <c r="K26" s="494">
        <v>0</v>
      </c>
      <c r="L26" s="394">
        <v>1286120</v>
      </c>
      <c r="M26" s="394">
        <v>38051</v>
      </c>
      <c r="N26" s="394">
        <v>0</v>
      </c>
      <c r="O26" s="570">
        <v>9.18</v>
      </c>
      <c r="P26" s="579">
        <f t="shared" si="1"/>
        <v>0</v>
      </c>
      <c r="Q26" s="434">
        <v>0</v>
      </c>
      <c r="R26" s="434">
        <v>-123745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2"/>
        <v>-123745</v>
      </c>
      <c r="X26" s="434">
        <v>0</v>
      </c>
      <c r="Y26" s="434">
        <v>0</v>
      </c>
      <c r="Z26" s="434">
        <v>0</v>
      </c>
      <c r="AA26" s="434">
        <f t="shared" si="3"/>
        <v>0</v>
      </c>
      <c r="AB26" s="434">
        <f t="shared" si="4"/>
        <v>-123745</v>
      </c>
      <c r="AC26" s="435">
        <f t="shared" si="5"/>
        <v>-41826</v>
      </c>
      <c r="AD26" s="434">
        <v>0</v>
      </c>
      <c r="AE26" s="434">
        <f t="shared" si="6"/>
        <v>-41826</v>
      </c>
      <c r="AF26" s="435">
        <f t="shared" si="7"/>
        <v>-1237</v>
      </c>
      <c r="AG26" s="14">
        <v>0</v>
      </c>
      <c r="AH26" s="905">
        <f t="shared" si="20"/>
        <v>-166808</v>
      </c>
      <c r="AI26" s="870">
        <v>0</v>
      </c>
      <c r="AJ26" s="433">
        <v>-0.3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8"/>
        <v>-0.3</v>
      </c>
      <c r="AP26" s="854">
        <f>I26+AH26</f>
        <v>4962454</v>
      </c>
      <c r="AQ26" s="434">
        <f>J26+W26</f>
        <v>3681346</v>
      </c>
      <c r="AR26" s="512">
        <f t="shared" si="21"/>
        <v>0</v>
      </c>
      <c r="AS26" s="434">
        <f>L26+AE26</f>
        <v>1244294</v>
      </c>
      <c r="AT26" s="434">
        <f t="shared" si="22"/>
        <v>36814</v>
      </c>
      <c r="AU26" s="434">
        <f t="shared" si="22"/>
        <v>0</v>
      </c>
      <c r="AV26" s="535">
        <f t="shared" si="23"/>
        <v>8.879999999999999</v>
      </c>
      <c r="AW26" s="517">
        <f t="shared" si="9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2.95" customHeight="1" x14ac:dyDescent="0.2">
      <c r="A27" s="119">
        <v>4</v>
      </c>
      <c r="B27" s="120">
        <v>3438</v>
      </c>
      <c r="C27" s="120">
        <v>600078493</v>
      </c>
      <c r="D27" s="120">
        <v>43257089</v>
      </c>
      <c r="E27" s="118" t="s">
        <v>86</v>
      </c>
      <c r="F27" s="120">
        <v>3143</v>
      </c>
      <c r="G27" s="121" t="s">
        <v>785</v>
      </c>
      <c r="H27" s="140" t="s">
        <v>260</v>
      </c>
      <c r="I27" s="517">
        <v>2062682</v>
      </c>
      <c r="J27" s="432">
        <v>1525217</v>
      </c>
      <c r="K27" s="494">
        <v>5000</v>
      </c>
      <c r="L27" s="394">
        <v>517213</v>
      </c>
      <c r="M27" s="394">
        <v>15252</v>
      </c>
      <c r="N27" s="394">
        <v>0</v>
      </c>
      <c r="O27" s="570">
        <v>2.66</v>
      </c>
      <c r="P27" s="579">
        <f t="shared" si="1"/>
        <v>-15000</v>
      </c>
      <c r="Q27" s="434">
        <v>0</v>
      </c>
      <c r="R27" s="434">
        <v>0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2"/>
        <v>-15000</v>
      </c>
      <c r="X27" s="434">
        <v>15000</v>
      </c>
      <c r="Y27" s="434">
        <v>0</v>
      </c>
      <c r="Z27" s="434">
        <v>0</v>
      </c>
      <c r="AA27" s="434">
        <f t="shared" si="3"/>
        <v>15000</v>
      </c>
      <c r="AB27" s="434">
        <f t="shared" si="4"/>
        <v>0</v>
      </c>
      <c r="AC27" s="435">
        <f t="shared" si="5"/>
        <v>0</v>
      </c>
      <c r="AD27" s="434">
        <v>0</v>
      </c>
      <c r="AE27" s="434">
        <f t="shared" si="6"/>
        <v>0</v>
      </c>
      <c r="AF27" s="435">
        <f t="shared" si="7"/>
        <v>-150</v>
      </c>
      <c r="AG27" s="14">
        <v>0</v>
      </c>
      <c r="AH27" s="905">
        <f t="shared" si="20"/>
        <v>-150</v>
      </c>
      <c r="AI27" s="870">
        <v>0</v>
      </c>
      <c r="AJ27" s="433">
        <v>0</v>
      </c>
      <c r="AK27" s="433">
        <v>0</v>
      </c>
      <c r="AL27" s="433">
        <v>0</v>
      </c>
      <c r="AM27" s="433">
        <v>0</v>
      </c>
      <c r="AN27" s="433">
        <v>0</v>
      </c>
      <c r="AO27" s="535">
        <f t="shared" si="8"/>
        <v>0</v>
      </c>
      <c r="AP27" s="854">
        <f>I27+AH27</f>
        <v>2062532</v>
      </c>
      <c r="AQ27" s="434">
        <f>J27+W27</f>
        <v>1510217</v>
      </c>
      <c r="AR27" s="512">
        <f t="shared" si="21"/>
        <v>20000</v>
      </c>
      <c r="AS27" s="434">
        <f>L27+AE27</f>
        <v>517213</v>
      </c>
      <c r="AT27" s="434">
        <f t="shared" si="22"/>
        <v>15102</v>
      </c>
      <c r="AU27" s="434">
        <f t="shared" si="22"/>
        <v>0</v>
      </c>
      <c r="AV27" s="535">
        <f t="shared" si="23"/>
        <v>2.66</v>
      </c>
      <c r="AW27" s="517">
        <f t="shared" si="9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ht="12.95" customHeight="1" x14ac:dyDescent="0.2">
      <c r="A28" s="92">
        <v>4</v>
      </c>
      <c r="B28" s="15">
        <v>3438</v>
      </c>
      <c r="C28" s="15">
        <v>600078493</v>
      </c>
      <c r="D28" s="15">
        <v>43257089</v>
      </c>
      <c r="E28" s="101" t="s">
        <v>87</v>
      </c>
      <c r="F28" s="15"/>
      <c r="G28" s="91"/>
      <c r="H28" s="495"/>
      <c r="I28" s="614">
        <v>37499585</v>
      </c>
      <c r="J28" s="323">
        <v>27499089</v>
      </c>
      <c r="K28" s="323">
        <v>154270</v>
      </c>
      <c r="L28" s="323">
        <v>9346834</v>
      </c>
      <c r="M28" s="323">
        <v>274992</v>
      </c>
      <c r="N28" s="323">
        <v>224400</v>
      </c>
      <c r="O28" s="680">
        <v>42.900000000000006</v>
      </c>
      <c r="P28" s="614">
        <f t="shared" ref="P28:BC28" si="38">SUM(P23:P27)</f>
        <v>-15730</v>
      </c>
      <c r="Q28" s="323">
        <f t="shared" ref="Q28" si="39">SUM(Q23:Q27)</f>
        <v>0</v>
      </c>
      <c r="R28" s="323">
        <f t="shared" si="38"/>
        <v>-123745</v>
      </c>
      <c r="S28" s="323">
        <f t="shared" si="38"/>
        <v>0</v>
      </c>
      <c r="T28" s="323">
        <f t="shared" si="38"/>
        <v>0</v>
      </c>
      <c r="U28" s="323">
        <f t="shared" si="38"/>
        <v>157114</v>
      </c>
      <c r="V28" s="323">
        <f t="shared" si="38"/>
        <v>0</v>
      </c>
      <c r="W28" s="323">
        <f t="shared" si="38"/>
        <v>17639</v>
      </c>
      <c r="X28" s="323">
        <f t="shared" si="38"/>
        <v>15730</v>
      </c>
      <c r="Y28" s="323">
        <f t="shared" si="38"/>
        <v>0</v>
      </c>
      <c r="Z28" s="323">
        <f t="shared" si="38"/>
        <v>0</v>
      </c>
      <c r="AA28" s="323">
        <f t="shared" si="38"/>
        <v>15730</v>
      </c>
      <c r="AB28" s="323">
        <f t="shared" si="38"/>
        <v>33369</v>
      </c>
      <c r="AC28" s="323">
        <f t="shared" si="38"/>
        <v>11279</v>
      </c>
      <c r="AD28" s="323">
        <f t="shared" si="38"/>
        <v>0</v>
      </c>
      <c r="AE28" s="323">
        <f t="shared" si="38"/>
        <v>11279</v>
      </c>
      <c r="AF28" s="323">
        <f t="shared" si="38"/>
        <v>177</v>
      </c>
      <c r="AG28" s="323">
        <f t="shared" si="38"/>
        <v>0</v>
      </c>
      <c r="AH28" s="894">
        <f t="shared" si="38"/>
        <v>44825</v>
      </c>
      <c r="AI28" s="900">
        <f t="shared" si="38"/>
        <v>-0.03</v>
      </c>
      <c r="AJ28" s="324">
        <f t="shared" si="38"/>
        <v>-0.3</v>
      </c>
      <c r="AK28" s="324">
        <f t="shared" si="38"/>
        <v>0</v>
      </c>
      <c r="AL28" s="324">
        <f t="shared" si="38"/>
        <v>0</v>
      </c>
      <c r="AM28" s="324">
        <f t="shared" si="38"/>
        <v>0.37</v>
      </c>
      <c r="AN28" s="324">
        <f t="shared" si="38"/>
        <v>0</v>
      </c>
      <c r="AO28" s="25">
        <f t="shared" si="38"/>
        <v>3.999999999999998E-2</v>
      </c>
      <c r="AP28" s="325">
        <f t="shared" si="38"/>
        <v>37544410</v>
      </c>
      <c r="AQ28" s="323">
        <f t="shared" si="38"/>
        <v>27516728</v>
      </c>
      <c r="AR28" s="323">
        <f t="shared" si="38"/>
        <v>170000</v>
      </c>
      <c r="AS28" s="323">
        <f t="shared" si="38"/>
        <v>9358113</v>
      </c>
      <c r="AT28" s="323">
        <f t="shared" si="38"/>
        <v>275169</v>
      </c>
      <c r="AU28" s="323">
        <f t="shared" si="38"/>
        <v>224400</v>
      </c>
      <c r="AV28" s="25">
        <f t="shared" si="38"/>
        <v>42.94</v>
      </c>
      <c r="AW28" s="825">
        <f t="shared" si="38"/>
        <v>595664</v>
      </c>
      <c r="AX28" s="826">
        <f t="shared" si="38"/>
        <v>275418</v>
      </c>
      <c r="AY28" s="826">
        <f t="shared" si="38"/>
        <v>0</v>
      </c>
      <c r="AZ28" s="826">
        <f t="shared" si="38"/>
        <v>93091</v>
      </c>
      <c r="BA28" s="826">
        <f t="shared" si="38"/>
        <v>2755</v>
      </c>
      <c r="BB28" s="826">
        <f t="shared" si="38"/>
        <v>224400</v>
      </c>
      <c r="BC28" s="820">
        <f t="shared" si="38"/>
        <v>0.5</v>
      </c>
    </row>
    <row r="29" spans="1:55" s="3" customFormat="1" ht="12.95" customHeight="1" x14ac:dyDescent="0.2">
      <c r="A29" s="119">
        <v>5</v>
      </c>
      <c r="B29" s="120">
        <v>3459</v>
      </c>
      <c r="C29" s="120">
        <v>651040264</v>
      </c>
      <c r="D29" s="120">
        <v>75121531</v>
      </c>
      <c r="E29" s="118" t="s">
        <v>88</v>
      </c>
      <c r="F29" s="120">
        <v>3231</v>
      </c>
      <c r="G29" s="121" t="s">
        <v>279</v>
      </c>
      <c r="H29" s="140" t="s">
        <v>260</v>
      </c>
      <c r="I29" s="536">
        <v>17938943</v>
      </c>
      <c r="J29" s="494">
        <v>13287969</v>
      </c>
      <c r="K29" s="494">
        <v>20000</v>
      </c>
      <c r="L29" s="394">
        <v>4498094</v>
      </c>
      <c r="M29" s="394">
        <v>132880</v>
      </c>
      <c r="N29" s="394">
        <v>0</v>
      </c>
      <c r="O29" s="715">
        <v>19.95</v>
      </c>
      <c r="P29" s="579">
        <f t="shared" si="1"/>
        <v>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2"/>
        <v>0</v>
      </c>
      <c r="X29" s="434">
        <v>0</v>
      </c>
      <c r="Y29" s="434">
        <v>0</v>
      </c>
      <c r="Z29" s="434">
        <v>0</v>
      </c>
      <c r="AA29" s="434">
        <f t="shared" si="3"/>
        <v>0</v>
      </c>
      <c r="AB29" s="434">
        <f t="shared" si="4"/>
        <v>0</v>
      </c>
      <c r="AC29" s="435">
        <f t="shared" si="5"/>
        <v>0</v>
      </c>
      <c r="AD29" s="434">
        <v>0</v>
      </c>
      <c r="AE29" s="434">
        <f t="shared" si="6"/>
        <v>0</v>
      </c>
      <c r="AF29" s="435">
        <f t="shared" si="7"/>
        <v>0</v>
      </c>
      <c r="AG29" s="14">
        <v>0</v>
      </c>
      <c r="AH29" s="905">
        <f>AB29+AE29+AF29+AG29</f>
        <v>0</v>
      </c>
      <c r="AI29" s="870">
        <v>0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8"/>
        <v>0</v>
      </c>
      <c r="AP29" s="854">
        <f>I29+AH29</f>
        <v>17938943</v>
      </c>
      <c r="AQ29" s="434">
        <f>J29+W29</f>
        <v>13287969</v>
      </c>
      <c r="AR29" s="512">
        <f>K29+AA29</f>
        <v>20000</v>
      </c>
      <c r="AS29" s="434">
        <f>L29+AE29</f>
        <v>4498094</v>
      </c>
      <c r="AT29" s="434">
        <f>M29+AF29</f>
        <v>132880</v>
      </c>
      <c r="AU29" s="434">
        <f>N29+AG29</f>
        <v>0</v>
      </c>
      <c r="AV29" s="535">
        <f>O29+AO29</f>
        <v>19.95</v>
      </c>
      <c r="AW29" s="517">
        <f t="shared" si="9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s="3" customFormat="1" ht="12.95" customHeight="1" x14ac:dyDescent="0.2">
      <c r="A30" s="92">
        <v>5</v>
      </c>
      <c r="B30" s="15">
        <v>3459</v>
      </c>
      <c r="C30" s="15">
        <v>651040264</v>
      </c>
      <c r="D30" s="15">
        <v>75121531</v>
      </c>
      <c r="E30" s="101" t="s">
        <v>89</v>
      </c>
      <c r="F30" s="15"/>
      <c r="G30" s="91"/>
      <c r="H30" s="495"/>
      <c r="I30" s="613">
        <v>17938943</v>
      </c>
      <c r="J30" s="321">
        <v>13287969</v>
      </c>
      <c r="K30" s="321">
        <v>20000</v>
      </c>
      <c r="L30" s="321">
        <v>4498094</v>
      </c>
      <c r="M30" s="321">
        <v>132880</v>
      </c>
      <c r="N30" s="321">
        <v>0</v>
      </c>
      <c r="O30" s="681">
        <v>19.95</v>
      </c>
      <c r="P30" s="613">
        <f t="shared" ref="P30:BC30" si="40">SUM(P29)</f>
        <v>0</v>
      </c>
      <c r="Q30" s="321">
        <f t="shared" ref="Q30" si="41">SUM(Q29)</f>
        <v>0</v>
      </c>
      <c r="R30" s="321">
        <f t="shared" si="40"/>
        <v>0</v>
      </c>
      <c r="S30" s="321">
        <f t="shared" si="40"/>
        <v>0</v>
      </c>
      <c r="T30" s="321">
        <f t="shared" si="40"/>
        <v>0</v>
      </c>
      <c r="U30" s="321">
        <f t="shared" si="40"/>
        <v>0</v>
      </c>
      <c r="V30" s="321">
        <f t="shared" si="40"/>
        <v>0</v>
      </c>
      <c r="W30" s="321">
        <f t="shared" si="40"/>
        <v>0</v>
      </c>
      <c r="X30" s="321">
        <f t="shared" si="40"/>
        <v>0</v>
      </c>
      <c r="Y30" s="321">
        <f t="shared" si="40"/>
        <v>0</v>
      </c>
      <c r="Z30" s="321">
        <f t="shared" si="40"/>
        <v>0</v>
      </c>
      <c r="AA30" s="321">
        <f t="shared" si="40"/>
        <v>0</v>
      </c>
      <c r="AB30" s="321">
        <f t="shared" si="40"/>
        <v>0</v>
      </c>
      <c r="AC30" s="321">
        <f t="shared" si="40"/>
        <v>0</v>
      </c>
      <c r="AD30" s="321">
        <f t="shared" si="40"/>
        <v>0</v>
      </c>
      <c r="AE30" s="321">
        <f t="shared" si="40"/>
        <v>0</v>
      </c>
      <c r="AF30" s="321">
        <f t="shared" si="40"/>
        <v>0</v>
      </c>
      <c r="AG30" s="321">
        <f t="shared" si="40"/>
        <v>0</v>
      </c>
      <c r="AH30" s="895">
        <f t="shared" si="40"/>
        <v>0</v>
      </c>
      <c r="AI30" s="901">
        <f t="shared" si="40"/>
        <v>0</v>
      </c>
      <c r="AJ30" s="322">
        <f t="shared" si="40"/>
        <v>0</v>
      </c>
      <c r="AK30" s="322">
        <f t="shared" si="40"/>
        <v>0</v>
      </c>
      <c r="AL30" s="322">
        <f t="shared" si="40"/>
        <v>0</v>
      </c>
      <c r="AM30" s="322">
        <f t="shared" si="40"/>
        <v>0</v>
      </c>
      <c r="AN30" s="322">
        <f t="shared" si="40"/>
        <v>0</v>
      </c>
      <c r="AO30" s="26">
        <f t="shared" si="40"/>
        <v>0</v>
      </c>
      <c r="AP30" s="882">
        <f t="shared" si="40"/>
        <v>17938943</v>
      </c>
      <c r="AQ30" s="321">
        <f t="shared" si="40"/>
        <v>13287969</v>
      </c>
      <c r="AR30" s="321">
        <f t="shared" si="40"/>
        <v>20000</v>
      </c>
      <c r="AS30" s="321">
        <f t="shared" si="40"/>
        <v>4498094</v>
      </c>
      <c r="AT30" s="321">
        <f t="shared" si="40"/>
        <v>132880</v>
      </c>
      <c r="AU30" s="321">
        <f t="shared" si="40"/>
        <v>0</v>
      </c>
      <c r="AV30" s="26">
        <f t="shared" si="40"/>
        <v>19.95</v>
      </c>
      <c r="AW30" s="823">
        <f t="shared" si="40"/>
        <v>0</v>
      </c>
      <c r="AX30" s="824">
        <f t="shared" si="40"/>
        <v>0</v>
      </c>
      <c r="AY30" s="824">
        <f t="shared" si="40"/>
        <v>0</v>
      </c>
      <c r="AZ30" s="824">
        <f t="shared" si="40"/>
        <v>0</v>
      </c>
      <c r="BA30" s="824">
        <f t="shared" si="40"/>
        <v>0</v>
      </c>
      <c r="BB30" s="824">
        <f t="shared" si="40"/>
        <v>0</v>
      </c>
      <c r="BC30" s="819">
        <f t="shared" si="40"/>
        <v>0</v>
      </c>
    </row>
    <row r="31" spans="1:55" s="3" customFormat="1" ht="12.95" customHeight="1" x14ac:dyDescent="0.2">
      <c r="A31" s="119">
        <v>6</v>
      </c>
      <c r="B31" s="120">
        <v>3401</v>
      </c>
      <c r="C31" s="120">
        <v>650023404</v>
      </c>
      <c r="D31" s="120">
        <v>70981477</v>
      </c>
      <c r="E31" s="118" t="s">
        <v>90</v>
      </c>
      <c r="F31" s="120">
        <v>3111</v>
      </c>
      <c r="G31" s="121" t="s">
        <v>275</v>
      </c>
      <c r="H31" s="498" t="s">
        <v>260</v>
      </c>
      <c r="I31" s="536">
        <v>1597013</v>
      </c>
      <c r="J31" s="494">
        <v>1184728</v>
      </c>
      <c r="K31" s="494">
        <v>0</v>
      </c>
      <c r="L31" s="394">
        <v>400438</v>
      </c>
      <c r="M31" s="394">
        <v>11847</v>
      </c>
      <c r="N31" s="394">
        <v>0</v>
      </c>
      <c r="O31" s="715">
        <v>2</v>
      </c>
      <c r="P31" s="579">
        <f t="shared" si="1"/>
        <v>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2"/>
        <v>0</v>
      </c>
      <c r="X31" s="434">
        <v>0</v>
      </c>
      <c r="Y31" s="434">
        <v>0</v>
      </c>
      <c r="Z31" s="434">
        <v>0</v>
      </c>
      <c r="AA31" s="434">
        <f t="shared" si="3"/>
        <v>0</v>
      </c>
      <c r="AB31" s="434">
        <f t="shared" si="4"/>
        <v>0</v>
      </c>
      <c r="AC31" s="435">
        <f t="shared" si="5"/>
        <v>0</v>
      </c>
      <c r="AD31" s="434">
        <v>0</v>
      </c>
      <c r="AE31" s="434">
        <f t="shared" si="6"/>
        <v>0</v>
      </c>
      <c r="AF31" s="435">
        <f t="shared" si="7"/>
        <v>0</v>
      </c>
      <c r="AG31" s="14">
        <v>0</v>
      </c>
      <c r="AH31" s="905">
        <f t="shared" ref="AH31:AH34" si="42">AB31+AE31+AF31+AG31</f>
        <v>0</v>
      </c>
      <c r="AI31" s="870">
        <v>0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 t="shared" si="8"/>
        <v>0</v>
      </c>
      <c r="AP31" s="854">
        <f>I31+AH31</f>
        <v>1597013</v>
      </c>
      <c r="AQ31" s="434">
        <f>J31+W31</f>
        <v>1184728</v>
      </c>
      <c r="AR31" s="512">
        <f t="shared" ref="AR31:AR34" si="43">K31+AA31</f>
        <v>0</v>
      </c>
      <c r="AS31" s="434">
        <f>L31+AE31</f>
        <v>400438</v>
      </c>
      <c r="AT31" s="434">
        <f t="shared" ref="AT31:AU34" si="44">M31+AF31</f>
        <v>11847</v>
      </c>
      <c r="AU31" s="434">
        <f t="shared" si="44"/>
        <v>0</v>
      </c>
      <c r="AV31" s="535">
        <f t="shared" ref="AV31:AV34" si="45">O31+AO31</f>
        <v>2</v>
      </c>
      <c r="AW31" s="517">
        <f t="shared" si="9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ht="12.95" customHeight="1" x14ac:dyDescent="0.2">
      <c r="A32" s="119">
        <v>6</v>
      </c>
      <c r="B32" s="120">
        <v>3401</v>
      </c>
      <c r="C32" s="120">
        <v>650023404</v>
      </c>
      <c r="D32" s="120">
        <v>70981477</v>
      </c>
      <c r="E32" s="118" t="s">
        <v>90</v>
      </c>
      <c r="F32" s="120">
        <v>3117</v>
      </c>
      <c r="G32" s="121" t="s">
        <v>278</v>
      </c>
      <c r="H32" s="498" t="s">
        <v>260</v>
      </c>
      <c r="I32" s="517">
        <v>3024444</v>
      </c>
      <c r="J32" s="432">
        <v>2231741</v>
      </c>
      <c r="K32" s="494">
        <v>12000</v>
      </c>
      <c r="L32" s="394">
        <v>758385</v>
      </c>
      <c r="M32" s="394">
        <v>22318</v>
      </c>
      <c r="N32" s="394">
        <v>0</v>
      </c>
      <c r="O32" s="570">
        <v>3.5700000000000003</v>
      </c>
      <c r="P32" s="579">
        <f t="shared" si="1"/>
        <v>5700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2"/>
        <v>5700</v>
      </c>
      <c r="X32" s="434">
        <v>-5700</v>
      </c>
      <c r="Y32" s="434">
        <v>0</v>
      </c>
      <c r="Z32" s="434">
        <v>0</v>
      </c>
      <c r="AA32" s="434">
        <f t="shared" si="3"/>
        <v>-5700</v>
      </c>
      <c r="AB32" s="434">
        <f t="shared" si="4"/>
        <v>0</v>
      </c>
      <c r="AC32" s="435">
        <f t="shared" si="5"/>
        <v>0</v>
      </c>
      <c r="AD32" s="434">
        <v>0</v>
      </c>
      <c r="AE32" s="434">
        <f t="shared" si="6"/>
        <v>0</v>
      </c>
      <c r="AF32" s="435">
        <f t="shared" si="7"/>
        <v>57</v>
      </c>
      <c r="AG32" s="14">
        <v>0</v>
      </c>
      <c r="AH32" s="905">
        <f t="shared" si="42"/>
        <v>57</v>
      </c>
      <c r="AI32" s="870">
        <v>0.01</v>
      </c>
      <c r="AJ32" s="433">
        <v>0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8"/>
        <v>0.01</v>
      </c>
      <c r="AP32" s="854">
        <f>I32+AH32</f>
        <v>3024501</v>
      </c>
      <c r="AQ32" s="434">
        <f>J32+W32</f>
        <v>2237441</v>
      </c>
      <c r="AR32" s="512">
        <f t="shared" si="43"/>
        <v>6300</v>
      </c>
      <c r="AS32" s="434">
        <f>L32+AE32</f>
        <v>758385</v>
      </c>
      <c r="AT32" s="434">
        <f t="shared" si="44"/>
        <v>22375</v>
      </c>
      <c r="AU32" s="434">
        <f t="shared" si="44"/>
        <v>0</v>
      </c>
      <c r="AV32" s="535">
        <f t="shared" si="45"/>
        <v>3.58</v>
      </c>
      <c r="AW32" s="517">
        <f t="shared" si="9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2.95" customHeight="1" x14ac:dyDescent="0.2">
      <c r="A33" s="119">
        <v>6</v>
      </c>
      <c r="B33" s="120">
        <v>3401</v>
      </c>
      <c r="C33" s="120">
        <v>650023404</v>
      </c>
      <c r="D33" s="120">
        <v>70981477</v>
      </c>
      <c r="E33" s="118" t="s">
        <v>90</v>
      </c>
      <c r="F33" s="120">
        <v>3117</v>
      </c>
      <c r="G33" s="121" t="s">
        <v>282</v>
      </c>
      <c r="H33" s="498" t="s">
        <v>261</v>
      </c>
      <c r="I33" s="517">
        <v>436922</v>
      </c>
      <c r="J33" s="432">
        <v>324126</v>
      </c>
      <c r="K33" s="494">
        <v>0</v>
      </c>
      <c r="L33" s="394">
        <v>109555</v>
      </c>
      <c r="M33" s="394">
        <v>3241</v>
      </c>
      <c r="N33" s="394">
        <v>0</v>
      </c>
      <c r="O33" s="570">
        <v>0.8</v>
      </c>
      <c r="P33" s="579">
        <f t="shared" si="1"/>
        <v>0</v>
      </c>
      <c r="Q33" s="434">
        <v>0</v>
      </c>
      <c r="R33" s="434">
        <v>-108042</v>
      </c>
      <c r="S33" s="434">
        <v>0</v>
      </c>
      <c r="T33" s="434">
        <v>0</v>
      </c>
      <c r="U33" s="434">
        <v>0</v>
      </c>
      <c r="V33" s="434">
        <v>0</v>
      </c>
      <c r="W33" s="434">
        <f t="shared" si="2"/>
        <v>-108042</v>
      </c>
      <c r="X33" s="434">
        <v>0</v>
      </c>
      <c r="Y33" s="434">
        <v>0</v>
      </c>
      <c r="Z33" s="434">
        <v>0</v>
      </c>
      <c r="AA33" s="434">
        <f t="shared" si="3"/>
        <v>0</v>
      </c>
      <c r="AB33" s="434">
        <f t="shared" si="4"/>
        <v>-108042</v>
      </c>
      <c r="AC33" s="435">
        <f t="shared" si="5"/>
        <v>-36518</v>
      </c>
      <c r="AD33" s="434">
        <v>0</v>
      </c>
      <c r="AE33" s="434">
        <f t="shared" si="6"/>
        <v>-36518</v>
      </c>
      <c r="AF33" s="435">
        <f t="shared" si="7"/>
        <v>-1080</v>
      </c>
      <c r="AG33" s="14">
        <v>0</v>
      </c>
      <c r="AH33" s="905">
        <f t="shared" si="42"/>
        <v>-145640</v>
      </c>
      <c r="AI33" s="870">
        <v>0</v>
      </c>
      <c r="AJ33" s="433">
        <v>-0.27</v>
      </c>
      <c r="AK33" s="433">
        <v>0</v>
      </c>
      <c r="AL33" s="433">
        <v>0</v>
      </c>
      <c r="AM33" s="433">
        <v>0</v>
      </c>
      <c r="AN33" s="433">
        <v>0</v>
      </c>
      <c r="AO33" s="535">
        <f t="shared" si="8"/>
        <v>-0.27</v>
      </c>
      <c r="AP33" s="854">
        <f>I33+AH33</f>
        <v>291282</v>
      </c>
      <c r="AQ33" s="434">
        <f>J33+W33</f>
        <v>216084</v>
      </c>
      <c r="AR33" s="512">
        <f t="shared" si="43"/>
        <v>0</v>
      </c>
      <c r="AS33" s="434">
        <f>L33+AE33</f>
        <v>73037</v>
      </c>
      <c r="AT33" s="434">
        <f t="shared" si="44"/>
        <v>2161</v>
      </c>
      <c r="AU33" s="434">
        <f t="shared" si="44"/>
        <v>0</v>
      </c>
      <c r="AV33" s="535">
        <f t="shared" si="45"/>
        <v>0.53</v>
      </c>
      <c r="AW33" s="517">
        <f t="shared" si="9"/>
        <v>0</v>
      </c>
      <c r="AX33" s="432">
        <v>0</v>
      </c>
      <c r="AY33" s="432">
        <v>0</v>
      </c>
      <c r="AZ33" s="432">
        <v>0</v>
      </c>
      <c r="BA33" s="432">
        <v>0</v>
      </c>
      <c r="BB33" s="432">
        <v>0</v>
      </c>
      <c r="BC33" s="600">
        <v>0</v>
      </c>
    </row>
    <row r="34" spans="1:55" ht="12.95" customHeight="1" x14ac:dyDescent="0.2">
      <c r="A34" s="119">
        <v>6</v>
      </c>
      <c r="B34" s="120">
        <v>3401</v>
      </c>
      <c r="C34" s="120">
        <v>650023404</v>
      </c>
      <c r="D34" s="120">
        <v>70981477</v>
      </c>
      <c r="E34" s="118" t="s">
        <v>90</v>
      </c>
      <c r="F34" s="120">
        <v>3143</v>
      </c>
      <c r="G34" s="121" t="s">
        <v>784</v>
      </c>
      <c r="H34" s="140" t="s">
        <v>260</v>
      </c>
      <c r="I34" s="517">
        <v>731335</v>
      </c>
      <c r="J34" s="432">
        <v>542534</v>
      </c>
      <c r="K34" s="494">
        <v>0</v>
      </c>
      <c r="L34" s="394">
        <v>183376</v>
      </c>
      <c r="M34" s="394">
        <v>5425</v>
      </c>
      <c r="N34" s="394">
        <v>0</v>
      </c>
      <c r="O34" s="570">
        <v>0.94</v>
      </c>
      <c r="P34" s="579">
        <f t="shared" si="1"/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2"/>
        <v>0</v>
      </c>
      <c r="X34" s="434">
        <v>0</v>
      </c>
      <c r="Y34" s="434">
        <v>0</v>
      </c>
      <c r="Z34" s="434">
        <v>0</v>
      </c>
      <c r="AA34" s="434">
        <f t="shared" si="3"/>
        <v>0</v>
      </c>
      <c r="AB34" s="434">
        <f t="shared" si="4"/>
        <v>0</v>
      </c>
      <c r="AC34" s="435">
        <f t="shared" si="5"/>
        <v>0</v>
      </c>
      <c r="AD34" s="434">
        <v>0</v>
      </c>
      <c r="AE34" s="434">
        <f t="shared" si="6"/>
        <v>0</v>
      </c>
      <c r="AF34" s="435">
        <f t="shared" si="7"/>
        <v>0</v>
      </c>
      <c r="AG34" s="14">
        <v>0</v>
      </c>
      <c r="AH34" s="905">
        <f t="shared" si="42"/>
        <v>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8"/>
        <v>0</v>
      </c>
      <c r="AP34" s="854">
        <f>I34+AH34</f>
        <v>731335</v>
      </c>
      <c r="AQ34" s="434">
        <f>J34+W34</f>
        <v>542534</v>
      </c>
      <c r="AR34" s="512">
        <f t="shared" si="43"/>
        <v>0</v>
      </c>
      <c r="AS34" s="434">
        <f>L34+AE34</f>
        <v>183376</v>
      </c>
      <c r="AT34" s="434">
        <f t="shared" si="44"/>
        <v>5425</v>
      </c>
      <c r="AU34" s="434">
        <f t="shared" si="44"/>
        <v>0</v>
      </c>
      <c r="AV34" s="535">
        <f t="shared" si="45"/>
        <v>0.94</v>
      </c>
      <c r="AW34" s="517">
        <f t="shared" si="9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ht="12.95" customHeight="1" x14ac:dyDescent="0.2">
      <c r="A35" s="92">
        <v>6</v>
      </c>
      <c r="B35" s="15">
        <v>3401</v>
      </c>
      <c r="C35" s="15">
        <v>650023404</v>
      </c>
      <c r="D35" s="15">
        <v>70981477</v>
      </c>
      <c r="E35" s="101" t="s">
        <v>91</v>
      </c>
      <c r="F35" s="15"/>
      <c r="G35" s="91"/>
      <c r="H35" s="495"/>
      <c r="I35" s="613">
        <v>5789714</v>
      </c>
      <c r="J35" s="321">
        <v>4283129</v>
      </c>
      <c r="K35" s="321">
        <v>12000</v>
      </c>
      <c r="L35" s="321">
        <v>1451754</v>
      </c>
      <c r="M35" s="321">
        <v>42831</v>
      </c>
      <c r="N35" s="321">
        <v>0</v>
      </c>
      <c r="O35" s="681">
        <v>7.3100000000000005</v>
      </c>
      <c r="P35" s="613">
        <f t="shared" ref="P35:BC35" si="46">SUM(P31:P34)</f>
        <v>5700</v>
      </c>
      <c r="Q35" s="321">
        <f t="shared" ref="Q35" si="47">SUM(Q31:Q34)</f>
        <v>0</v>
      </c>
      <c r="R35" s="321">
        <f t="shared" si="46"/>
        <v>-108042</v>
      </c>
      <c r="S35" s="321">
        <f t="shared" si="46"/>
        <v>0</v>
      </c>
      <c r="T35" s="321">
        <f t="shared" si="46"/>
        <v>0</v>
      </c>
      <c r="U35" s="321">
        <f t="shared" si="46"/>
        <v>0</v>
      </c>
      <c r="V35" s="321">
        <f t="shared" si="46"/>
        <v>0</v>
      </c>
      <c r="W35" s="321">
        <f t="shared" si="46"/>
        <v>-102342</v>
      </c>
      <c r="X35" s="321">
        <f t="shared" si="46"/>
        <v>-5700</v>
      </c>
      <c r="Y35" s="321">
        <f t="shared" si="46"/>
        <v>0</v>
      </c>
      <c r="Z35" s="321">
        <f t="shared" si="46"/>
        <v>0</v>
      </c>
      <c r="AA35" s="321">
        <f t="shared" si="46"/>
        <v>-5700</v>
      </c>
      <c r="AB35" s="321">
        <f t="shared" si="46"/>
        <v>-108042</v>
      </c>
      <c r="AC35" s="321">
        <f t="shared" si="46"/>
        <v>-36518</v>
      </c>
      <c r="AD35" s="321">
        <f t="shared" si="46"/>
        <v>0</v>
      </c>
      <c r="AE35" s="321">
        <f t="shared" si="46"/>
        <v>-36518</v>
      </c>
      <c r="AF35" s="321">
        <f t="shared" si="46"/>
        <v>-1023</v>
      </c>
      <c r="AG35" s="321">
        <f t="shared" si="46"/>
        <v>0</v>
      </c>
      <c r="AH35" s="895">
        <f t="shared" si="46"/>
        <v>-145583</v>
      </c>
      <c r="AI35" s="901">
        <f t="shared" si="46"/>
        <v>0.01</v>
      </c>
      <c r="AJ35" s="322">
        <f t="shared" si="46"/>
        <v>-0.27</v>
      </c>
      <c r="AK35" s="322">
        <f t="shared" si="46"/>
        <v>0</v>
      </c>
      <c r="AL35" s="322">
        <f t="shared" si="46"/>
        <v>0</v>
      </c>
      <c r="AM35" s="322">
        <f t="shared" si="46"/>
        <v>0</v>
      </c>
      <c r="AN35" s="322">
        <f t="shared" si="46"/>
        <v>0</v>
      </c>
      <c r="AO35" s="26">
        <f t="shared" si="46"/>
        <v>-0.26</v>
      </c>
      <c r="AP35" s="882">
        <f t="shared" si="46"/>
        <v>5644131</v>
      </c>
      <c r="AQ35" s="321">
        <f t="shared" si="46"/>
        <v>4180787</v>
      </c>
      <c r="AR35" s="321">
        <f t="shared" si="46"/>
        <v>6300</v>
      </c>
      <c r="AS35" s="321">
        <f t="shared" si="46"/>
        <v>1415236</v>
      </c>
      <c r="AT35" s="321">
        <f t="shared" si="46"/>
        <v>41808</v>
      </c>
      <c r="AU35" s="321">
        <f t="shared" si="46"/>
        <v>0</v>
      </c>
      <c r="AV35" s="26">
        <f t="shared" si="46"/>
        <v>7.0500000000000007</v>
      </c>
      <c r="AW35" s="823">
        <f t="shared" si="46"/>
        <v>0</v>
      </c>
      <c r="AX35" s="824">
        <f t="shared" si="46"/>
        <v>0</v>
      </c>
      <c r="AY35" s="824">
        <f t="shared" si="46"/>
        <v>0</v>
      </c>
      <c r="AZ35" s="824">
        <f t="shared" si="46"/>
        <v>0</v>
      </c>
      <c r="BA35" s="824">
        <f t="shared" si="46"/>
        <v>0</v>
      </c>
      <c r="BB35" s="824">
        <f t="shared" si="46"/>
        <v>0</v>
      </c>
      <c r="BC35" s="819">
        <f t="shared" si="46"/>
        <v>0</v>
      </c>
    </row>
    <row r="36" spans="1:55" ht="12.95" customHeight="1" x14ac:dyDescent="0.2">
      <c r="A36" s="119">
        <v>7</v>
      </c>
      <c r="B36" s="120">
        <v>3404</v>
      </c>
      <c r="C36" s="120">
        <v>650023021</v>
      </c>
      <c r="D36" s="120">
        <v>70982597</v>
      </c>
      <c r="E36" s="118" t="s">
        <v>92</v>
      </c>
      <c r="F36" s="120">
        <v>3111</v>
      </c>
      <c r="G36" s="121" t="s">
        <v>275</v>
      </c>
      <c r="H36" s="498" t="s">
        <v>260</v>
      </c>
      <c r="I36" s="536">
        <v>4690865</v>
      </c>
      <c r="J36" s="494">
        <v>3469945</v>
      </c>
      <c r="K36" s="494">
        <v>10000</v>
      </c>
      <c r="L36" s="394">
        <v>1176221</v>
      </c>
      <c r="M36" s="394">
        <v>34699</v>
      </c>
      <c r="N36" s="394">
        <v>0</v>
      </c>
      <c r="O36" s="715">
        <v>5.9</v>
      </c>
      <c r="P36" s="579">
        <f t="shared" si="1"/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f t="shared" si="2"/>
        <v>0</v>
      </c>
      <c r="X36" s="434">
        <v>0</v>
      </c>
      <c r="Y36" s="434">
        <v>0</v>
      </c>
      <c r="Z36" s="434">
        <v>0</v>
      </c>
      <c r="AA36" s="434">
        <f t="shared" si="3"/>
        <v>0</v>
      </c>
      <c r="AB36" s="434">
        <f t="shared" si="4"/>
        <v>0</v>
      </c>
      <c r="AC36" s="435">
        <f t="shared" si="5"/>
        <v>0</v>
      </c>
      <c r="AD36" s="434">
        <v>0</v>
      </c>
      <c r="AE36" s="434">
        <f t="shared" si="6"/>
        <v>0</v>
      </c>
      <c r="AF36" s="435">
        <f t="shared" si="7"/>
        <v>0</v>
      </c>
      <c r="AG36" s="14">
        <v>0</v>
      </c>
      <c r="AH36" s="905">
        <f t="shared" ref="AH36:AH41" si="48">AB36+AE36+AF36+AG36</f>
        <v>0</v>
      </c>
      <c r="AI36" s="870">
        <v>0</v>
      </c>
      <c r="AJ36" s="433">
        <v>0</v>
      </c>
      <c r="AK36" s="433">
        <v>0</v>
      </c>
      <c r="AL36" s="433">
        <v>0</v>
      </c>
      <c r="AM36" s="433">
        <v>0</v>
      </c>
      <c r="AN36" s="433">
        <v>0</v>
      </c>
      <c r="AO36" s="535">
        <f t="shared" si="8"/>
        <v>0</v>
      </c>
      <c r="AP36" s="854">
        <f t="shared" ref="AP36:AP41" si="49">I36+AH36</f>
        <v>4690865</v>
      </c>
      <c r="AQ36" s="434">
        <f t="shared" ref="AQ36:AQ41" si="50">J36+W36</f>
        <v>3469945</v>
      </c>
      <c r="AR36" s="512">
        <f t="shared" ref="AR36:AR41" si="51">K36+AA36</f>
        <v>10000</v>
      </c>
      <c r="AS36" s="434">
        <f t="shared" ref="AS36:AS41" si="52">L36+AE36</f>
        <v>1176221</v>
      </c>
      <c r="AT36" s="434">
        <f t="shared" ref="AT36:AU41" si="53">M36+AF36</f>
        <v>34699</v>
      </c>
      <c r="AU36" s="434">
        <f t="shared" si="53"/>
        <v>0</v>
      </c>
      <c r="AV36" s="535">
        <f t="shared" ref="AV36:AV41" si="54">O36+AO36</f>
        <v>5.9</v>
      </c>
      <c r="AW36" s="517">
        <f t="shared" si="9"/>
        <v>0</v>
      </c>
      <c r="AX36" s="432">
        <v>0</v>
      </c>
      <c r="AY36" s="432">
        <v>0</v>
      </c>
      <c r="AZ36" s="432">
        <v>0</v>
      </c>
      <c r="BA36" s="432">
        <v>0</v>
      </c>
      <c r="BB36" s="432">
        <v>0</v>
      </c>
      <c r="BC36" s="600">
        <v>0</v>
      </c>
    </row>
    <row r="37" spans="1:55" ht="12.95" customHeight="1" x14ac:dyDescent="0.2">
      <c r="A37" s="119">
        <v>7</v>
      </c>
      <c r="B37" s="120">
        <v>3404</v>
      </c>
      <c r="C37" s="120">
        <v>650023021</v>
      </c>
      <c r="D37" s="120">
        <v>70982597</v>
      </c>
      <c r="E37" s="118" t="s">
        <v>92</v>
      </c>
      <c r="F37" s="120">
        <v>3113</v>
      </c>
      <c r="G37" s="121" t="s">
        <v>278</v>
      </c>
      <c r="H37" s="498" t="s">
        <v>260</v>
      </c>
      <c r="I37" s="517">
        <v>18458801</v>
      </c>
      <c r="J37" s="432">
        <v>13448009</v>
      </c>
      <c r="K37" s="494">
        <v>40000</v>
      </c>
      <c r="L37" s="394">
        <v>4558947</v>
      </c>
      <c r="M37" s="394">
        <v>134480</v>
      </c>
      <c r="N37" s="394">
        <v>277365</v>
      </c>
      <c r="O37" s="570">
        <v>19.789999999999996</v>
      </c>
      <c r="P37" s="579">
        <f t="shared" si="1"/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2"/>
        <v>0</v>
      </c>
      <c r="X37" s="434">
        <v>0</v>
      </c>
      <c r="Y37" s="434">
        <v>0</v>
      </c>
      <c r="Z37" s="434">
        <v>0</v>
      </c>
      <c r="AA37" s="434">
        <f t="shared" si="3"/>
        <v>0</v>
      </c>
      <c r="AB37" s="434">
        <f t="shared" si="4"/>
        <v>0</v>
      </c>
      <c r="AC37" s="435">
        <f t="shared" si="5"/>
        <v>0</v>
      </c>
      <c r="AD37" s="434">
        <v>0</v>
      </c>
      <c r="AE37" s="434">
        <f t="shared" si="6"/>
        <v>0</v>
      </c>
      <c r="AF37" s="435">
        <f t="shared" si="7"/>
        <v>0</v>
      </c>
      <c r="AG37" s="14">
        <v>0</v>
      </c>
      <c r="AH37" s="905">
        <f t="shared" si="48"/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8"/>
        <v>0</v>
      </c>
      <c r="AP37" s="854">
        <f t="shared" si="49"/>
        <v>18458801</v>
      </c>
      <c r="AQ37" s="434">
        <f t="shared" si="50"/>
        <v>13448009</v>
      </c>
      <c r="AR37" s="512">
        <f t="shared" si="51"/>
        <v>40000</v>
      </c>
      <c r="AS37" s="434">
        <f t="shared" si="52"/>
        <v>4558947</v>
      </c>
      <c r="AT37" s="434">
        <f t="shared" si="53"/>
        <v>134480</v>
      </c>
      <c r="AU37" s="434">
        <f t="shared" si="53"/>
        <v>277365</v>
      </c>
      <c r="AV37" s="535">
        <f t="shared" si="54"/>
        <v>19.789999999999996</v>
      </c>
      <c r="AW37" s="517">
        <f t="shared" si="9"/>
        <v>524874</v>
      </c>
      <c r="AX37" s="432">
        <v>183612</v>
      </c>
      <c r="AY37" s="432">
        <v>0</v>
      </c>
      <c r="AZ37" s="432">
        <v>62061</v>
      </c>
      <c r="BA37" s="432">
        <v>1836</v>
      </c>
      <c r="BB37" s="432">
        <v>277365</v>
      </c>
      <c r="BC37" s="600">
        <v>0.33</v>
      </c>
    </row>
    <row r="38" spans="1:55" ht="12.95" customHeight="1" x14ac:dyDescent="0.2">
      <c r="A38" s="119">
        <v>7</v>
      </c>
      <c r="B38" s="120">
        <v>3404</v>
      </c>
      <c r="C38" s="120">
        <v>650023021</v>
      </c>
      <c r="D38" s="120">
        <v>70982597</v>
      </c>
      <c r="E38" s="118" t="s">
        <v>92</v>
      </c>
      <c r="F38" s="120">
        <v>3113</v>
      </c>
      <c r="G38" s="121" t="s">
        <v>789</v>
      </c>
      <c r="H38" s="498" t="s">
        <v>260</v>
      </c>
      <c r="I38" s="517">
        <v>396858</v>
      </c>
      <c r="J38" s="432">
        <v>294405</v>
      </c>
      <c r="K38" s="494">
        <v>0</v>
      </c>
      <c r="L38" s="394">
        <v>99509</v>
      </c>
      <c r="M38" s="394">
        <v>2944</v>
      </c>
      <c r="N38" s="394">
        <v>0</v>
      </c>
      <c r="O38" s="570">
        <v>0.56000000000000005</v>
      </c>
      <c r="P38" s="579">
        <f t="shared" si="1"/>
        <v>0</v>
      </c>
      <c r="Q38" s="434">
        <v>0</v>
      </c>
      <c r="R38" s="434">
        <v>0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2"/>
        <v>0</v>
      </c>
      <c r="X38" s="434">
        <v>0</v>
      </c>
      <c r="Y38" s="434">
        <v>0</v>
      </c>
      <c r="Z38" s="434">
        <v>0</v>
      </c>
      <c r="AA38" s="434">
        <f t="shared" si="3"/>
        <v>0</v>
      </c>
      <c r="AB38" s="434">
        <f t="shared" si="4"/>
        <v>0</v>
      </c>
      <c r="AC38" s="435">
        <f t="shared" si="5"/>
        <v>0</v>
      </c>
      <c r="AD38" s="434">
        <v>0</v>
      </c>
      <c r="AE38" s="434">
        <f t="shared" si="6"/>
        <v>0</v>
      </c>
      <c r="AF38" s="435">
        <f t="shared" si="7"/>
        <v>0</v>
      </c>
      <c r="AG38" s="14">
        <v>0</v>
      </c>
      <c r="AH38" s="905">
        <f t="shared" si="48"/>
        <v>0</v>
      </c>
      <c r="AI38" s="870">
        <v>0</v>
      </c>
      <c r="AJ38" s="433">
        <v>0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8"/>
        <v>0</v>
      </c>
      <c r="AP38" s="854">
        <f t="shared" si="49"/>
        <v>396858</v>
      </c>
      <c r="AQ38" s="434">
        <f t="shared" si="50"/>
        <v>294405</v>
      </c>
      <c r="AR38" s="512">
        <f t="shared" si="51"/>
        <v>0</v>
      </c>
      <c r="AS38" s="434">
        <f t="shared" si="52"/>
        <v>99509</v>
      </c>
      <c r="AT38" s="434">
        <f t="shared" si="53"/>
        <v>2944</v>
      </c>
      <c r="AU38" s="434">
        <f t="shared" si="53"/>
        <v>0</v>
      </c>
      <c r="AV38" s="535">
        <f t="shared" si="54"/>
        <v>0.56000000000000005</v>
      </c>
      <c r="AW38" s="517">
        <f t="shared" si="9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ht="12.95" customHeight="1" x14ac:dyDescent="0.2">
      <c r="A39" s="119">
        <v>7</v>
      </c>
      <c r="B39" s="120">
        <v>3404</v>
      </c>
      <c r="C39" s="120">
        <v>650023021</v>
      </c>
      <c r="D39" s="120">
        <v>70982597</v>
      </c>
      <c r="E39" s="118" t="s">
        <v>92</v>
      </c>
      <c r="F39" s="120">
        <v>3113</v>
      </c>
      <c r="G39" s="121" t="s">
        <v>829</v>
      </c>
      <c r="H39" s="498" t="s">
        <v>260</v>
      </c>
      <c r="I39" s="517">
        <v>0</v>
      </c>
      <c r="J39" s="432">
        <v>0</v>
      </c>
      <c r="K39" s="494">
        <v>0</v>
      </c>
      <c r="L39" s="394">
        <v>0</v>
      </c>
      <c r="M39" s="394">
        <v>0</v>
      </c>
      <c r="N39" s="394">
        <v>0</v>
      </c>
      <c r="O39" s="570">
        <v>0</v>
      </c>
      <c r="P39" s="579">
        <f t="shared" ref="P39" si="55">X39*-1</f>
        <v>0</v>
      </c>
      <c r="Q39" s="434">
        <v>0</v>
      </c>
      <c r="R39" s="434">
        <v>0</v>
      </c>
      <c r="S39" s="434">
        <v>0</v>
      </c>
      <c r="T39" s="434">
        <v>0</v>
      </c>
      <c r="U39" s="434">
        <v>78557</v>
      </c>
      <c r="V39" s="434">
        <v>0</v>
      </c>
      <c r="W39" s="434">
        <f t="shared" ref="W39" si="56">SUM(P39:V39)</f>
        <v>78557</v>
      </c>
      <c r="X39" s="434">
        <v>0</v>
      </c>
      <c r="Y39" s="434">
        <v>0</v>
      </c>
      <c r="Z39" s="434">
        <v>0</v>
      </c>
      <c r="AA39" s="434">
        <f t="shared" ref="AA39" si="57">X39+Y39+Z39</f>
        <v>0</v>
      </c>
      <c r="AB39" s="434">
        <f t="shared" ref="AB39" si="58">W39+AA39</f>
        <v>78557</v>
      </c>
      <c r="AC39" s="435">
        <f t="shared" ref="AC39" si="59">ROUND((W39+X39+Y39)*33.8%,0)</f>
        <v>26552</v>
      </c>
      <c r="AD39" s="434">
        <v>0</v>
      </c>
      <c r="AE39" s="434">
        <f t="shared" ref="AE39" si="60">AC39+AD39</f>
        <v>26552</v>
      </c>
      <c r="AF39" s="435">
        <f t="shared" ref="AF39" si="61">ROUND(W39*1%,0)</f>
        <v>786</v>
      </c>
      <c r="AG39" s="14">
        <v>0</v>
      </c>
      <c r="AH39" s="905">
        <f t="shared" ref="AH39" si="62">AB39+AE39+AF39+AG39</f>
        <v>105895</v>
      </c>
      <c r="AI39" s="870">
        <v>0</v>
      </c>
      <c r="AJ39" s="433">
        <v>0</v>
      </c>
      <c r="AK39" s="433">
        <v>0</v>
      </c>
      <c r="AL39" s="433">
        <v>0</v>
      </c>
      <c r="AM39" s="433">
        <v>0.19</v>
      </c>
      <c r="AN39" s="433">
        <v>0</v>
      </c>
      <c r="AO39" s="535">
        <f t="shared" ref="AO39" si="63">SUM(AI39:AN39)</f>
        <v>0.19</v>
      </c>
      <c r="AP39" s="854">
        <f t="shared" si="49"/>
        <v>105895</v>
      </c>
      <c r="AQ39" s="434">
        <f t="shared" si="50"/>
        <v>78557</v>
      </c>
      <c r="AR39" s="512">
        <f t="shared" ref="AR39" si="64">K39+AA39</f>
        <v>0</v>
      </c>
      <c r="AS39" s="434">
        <f t="shared" si="52"/>
        <v>26552</v>
      </c>
      <c r="AT39" s="434">
        <f t="shared" ref="AT39" si="65">M39+AF39</f>
        <v>786</v>
      </c>
      <c r="AU39" s="434">
        <f t="shared" ref="AU39" si="66">N39+AG39</f>
        <v>0</v>
      </c>
      <c r="AV39" s="535">
        <f t="shared" ref="AV39" si="67">O39+AO39</f>
        <v>0.19</v>
      </c>
      <c r="AW39" s="517">
        <f t="shared" ref="AW39" si="68">SUM(AX39:BB39)</f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ht="12.95" customHeight="1" x14ac:dyDescent="0.2">
      <c r="A40" s="119">
        <v>7</v>
      </c>
      <c r="B40" s="120">
        <v>3404</v>
      </c>
      <c r="C40" s="120">
        <v>650023021</v>
      </c>
      <c r="D40" s="120">
        <v>70982597</v>
      </c>
      <c r="E40" s="118" t="s">
        <v>92</v>
      </c>
      <c r="F40" s="120">
        <v>3113</v>
      </c>
      <c r="G40" s="121" t="s">
        <v>276</v>
      </c>
      <c r="H40" s="498" t="s">
        <v>261</v>
      </c>
      <c r="I40" s="517">
        <v>6014942</v>
      </c>
      <c r="J40" s="432">
        <v>4462123</v>
      </c>
      <c r="K40" s="494">
        <v>0</v>
      </c>
      <c r="L40" s="394">
        <v>1508198</v>
      </c>
      <c r="M40" s="394">
        <v>44621</v>
      </c>
      <c r="N40" s="394">
        <v>0</v>
      </c>
      <c r="O40" s="570">
        <v>11.08</v>
      </c>
      <c r="P40" s="579">
        <f t="shared" si="1"/>
        <v>0</v>
      </c>
      <c r="Q40" s="434">
        <v>0</v>
      </c>
      <c r="R40" s="434">
        <v>-57310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2"/>
        <v>-57310</v>
      </c>
      <c r="X40" s="434">
        <v>0</v>
      </c>
      <c r="Y40" s="434">
        <v>0</v>
      </c>
      <c r="Z40" s="434">
        <v>0</v>
      </c>
      <c r="AA40" s="434">
        <f t="shared" si="3"/>
        <v>0</v>
      </c>
      <c r="AB40" s="434">
        <f t="shared" si="4"/>
        <v>-57310</v>
      </c>
      <c r="AC40" s="435">
        <f t="shared" si="5"/>
        <v>-19371</v>
      </c>
      <c r="AD40" s="434">
        <v>0</v>
      </c>
      <c r="AE40" s="434">
        <f t="shared" si="6"/>
        <v>-19371</v>
      </c>
      <c r="AF40" s="435">
        <f t="shared" si="7"/>
        <v>-573</v>
      </c>
      <c r="AG40" s="14">
        <v>0</v>
      </c>
      <c r="AH40" s="905">
        <f t="shared" si="48"/>
        <v>-77254</v>
      </c>
      <c r="AI40" s="870">
        <v>0</v>
      </c>
      <c r="AJ40" s="433">
        <v>-0.14000000000000001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8"/>
        <v>-0.14000000000000001</v>
      </c>
      <c r="AP40" s="854">
        <f t="shared" si="49"/>
        <v>5937688</v>
      </c>
      <c r="AQ40" s="434">
        <f t="shared" si="50"/>
        <v>4404813</v>
      </c>
      <c r="AR40" s="512">
        <f t="shared" si="51"/>
        <v>0</v>
      </c>
      <c r="AS40" s="434">
        <f t="shared" si="52"/>
        <v>1488827</v>
      </c>
      <c r="AT40" s="434">
        <f t="shared" si="53"/>
        <v>44048</v>
      </c>
      <c r="AU40" s="434">
        <f t="shared" si="53"/>
        <v>0</v>
      </c>
      <c r="AV40" s="535">
        <f t="shared" si="54"/>
        <v>10.94</v>
      </c>
      <c r="AW40" s="517">
        <f t="shared" si="9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s="3" customFormat="1" ht="12.95" customHeight="1" x14ac:dyDescent="0.2">
      <c r="A41" s="119">
        <v>7</v>
      </c>
      <c r="B41" s="120">
        <v>3404</v>
      </c>
      <c r="C41" s="120">
        <v>650023021</v>
      </c>
      <c r="D41" s="120">
        <v>70982597</v>
      </c>
      <c r="E41" s="118" t="s">
        <v>92</v>
      </c>
      <c r="F41" s="120">
        <v>3143</v>
      </c>
      <c r="G41" s="121" t="s">
        <v>784</v>
      </c>
      <c r="H41" s="140" t="s">
        <v>260</v>
      </c>
      <c r="I41" s="517">
        <v>2039230</v>
      </c>
      <c r="J41" s="432">
        <v>1512782</v>
      </c>
      <c r="K41" s="494">
        <v>0</v>
      </c>
      <c r="L41" s="394">
        <v>511320</v>
      </c>
      <c r="M41" s="394">
        <v>15128</v>
      </c>
      <c r="N41" s="394">
        <v>0</v>
      </c>
      <c r="O41" s="570">
        <v>2.96</v>
      </c>
      <c r="P41" s="579">
        <f t="shared" si="1"/>
        <v>0</v>
      </c>
      <c r="Q41" s="434">
        <v>0</v>
      </c>
      <c r="R41" s="434">
        <v>0</v>
      </c>
      <c r="S41" s="434">
        <v>0</v>
      </c>
      <c r="T41" s="434">
        <v>0</v>
      </c>
      <c r="U41" s="434">
        <v>0</v>
      </c>
      <c r="V41" s="434">
        <v>0</v>
      </c>
      <c r="W41" s="434">
        <f t="shared" si="2"/>
        <v>0</v>
      </c>
      <c r="X41" s="434">
        <v>0</v>
      </c>
      <c r="Y41" s="434">
        <v>0</v>
      </c>
      <c r="Z41" s="434">
        <v>0</v>
      </c>
      <c r="AA41" s="434">
        <f t="shared" si="3"/>
        <v>0</v>
      </c>
      <c r="AB41" s="434">
        <f t="shared" si="4"/>
        <v>0</v>
      </c>
      <c r="AC41" s="435">
        <f t="shared" si="5"/>
        <v>0</v>
      </c>
      <c r="AD41" s="434">
        <v>0</v>
      </c>
      <c r="AE41" s="434">
        <f t="shared" si="6"/>
        <v>0</v>
      </c>
      <c r="AF41" s="435">
        <f t="shared" si="7"/>
        <v>0</v>
      </c>
      <c r="AG41" s="14">
        <v>0</v>
      </c>
      <c r="AH41" s="905">
        <f t="shared" si="48"/>
        <v>0</v>
      </c>
      <c r="AI41" s="870">
        <v>0</v>
      </c>
      <c r="AJ41" s="433">
        <v>0</v>
      </c>
      <c r="AK41" s="433">
        <v>0</v>
      </c>
      <c r="AL41" s="433">
        <v>0</v>
      </c>
      <c r="AM41" s="433">
        <v>0</v>
      </c>
      <c r="AN41" s="433">
        <v>0</v>
      </c>
      <c r="AO41" s="535">
        <f t="shared" si="8"/>
        <v>0</v>
      </c>
      <c r="AP41" s="854">
        <f t="shared" si="49"/>
        <v>2039230</v>
      </c>
      <c r="AQ41" s="434">
        <f t="shared" si="50"/>
        <v>1512782</v>
      </c>
      <c r="AR41" s="512">
        <f t="shared" si="51"/>
        <v>0</v>
      </c>
      <c r="AS41" s="434">
        <f t="shared" si="52"/>
        <v>511320</v>
      </c>
      <c r="AT41" s="434">
        <f t="shared" si="53"/>
        <v>15128</v>
      </c>
      <c r="AU41" s="434">
        <f t="shared" si="53"/>
        <v>0</v>
      </c>
      <c r="AV41" s="535">
        <f t="shared" si="54"/>
        <v>2.96</v>
      </c>
      <c r="AW41" s="517">
        <f t="shared" si="9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ht="12.95" customHeight="1" x14ac:dyDescent="0.2">
      <c r="A42" s="92">
        <v>7</v>
      </c>
      <c r="B42" s="15">
        <v>3404</v>
      </c>
      <c r="C42" s="15">
        <v>650023021</v>
      </c>
      <c r="D42" s="15">
        <v>70982597</v>
      </c>
      <c r="E42" s="101" t="s">
        <v>93</v>
      </c>
      <c r="F42" s="15"/>
      <c r="G42" s="91"/>
      <c r="H42" s="495"/>
      <c r="I42" s="613">
        <v>31600696</v>
      </c>
      <c r="J42" s="321">
        <v>23187264</v>
      </c>
      <c r="K42" s="321">
        <v>50000</v>
      </c>
      <c r="L42" s="321">
        <v>7854195</v>
      </c>
      <c r="M42" s="321">
        <v>231872</v>
      </c>
      <c r="N42" s="321">
        <v>277365</v>
      </c>
      <c r="O42" s="681">
        <v>40.29</v>
      </c>
      <c r="P42" s="613">
        <f t="shared" ref="P42:BC42" si="69">SUM(P36:P41)</f>
        <v>0</v>
      </c>
      <c r="Q42" s="321">
        <f t="shared" ref="Q42" si="70">SUM(Q36:Q41)</f>
        <v>0</v>
      </c>
      <c r="R42" s="321">
        <f t="shared" si="69"/>
        <v>-57310</v>
      </c>
      <c r="S42" s="321">
        <f t="shared" si="69"/>
        <v>0</v>
      </c>
      <c r="T42" s="321">
        <f t="shared" si="69"/>
        <v>0</v>
      </c>
      <c r="U42" s="321">
        <f t="shared" si="69"/>
        <v>78557</v>
      </c>
      <c r="V42" s="321">
        <f t="shared" si="69"/>
        <v>0</v>
      </c>
      <c r="W42" s="321">
        <f t="shared" si="69"/>
        <v>21247</v>
      </c>
      <c r="X42" s="321">
        <f t="shared" si="69"/>
        <v>0</v>
      </c>
      <c r="Y42" s="321">
        <f t="shared" si="69"/>
        <v>0</v>
      </c>
      <c r="Z42" s="321">
        <f t="shared" si="69"/>
        <v>0</v>
      </c>
      <c r="AA42" s="321">
        <f t="shared" si="69"/>
        <v>0</v>
      </c>
      <c r="AB42" s="321">
        <f t="shared" si="69"/>
        <v>21247</v>
      </c>
      <c r="AC42" s="321">
        <f t="shared" si="69"/>
        <v>7181</v>
      </c>
      <c r="AD42" s="321">
        <f t="shared" si="69"/>
        <v>0</v>
      </c>
      <c r="AE42" s="321">
        <f t="shared" si="69"/>
        <v>7181</v>
      </c>
      <c r="AF42" s="321">
        <f t="shared" si="69"/>
        <v>213</v>
      </c>
      <c r="AG42" s="321">
        <f t="shared" si="69"/>
        <v>0</v>
      </c>
      <c r="AH42" s="895">
        <f t="shared" si="69"/>
        <v>28641</v>
      </c>
      <c r="AI42" s="901">
        <f t="shared" si="69"/>
        <v>0</v>
      </c>
      <c r="AJ42" s="322">
        <f t="shared" si="69"/>
        <v>-0.14000000000000001</v>
      </c>
      <c r="AK42" s="322">
        <f t="shared" si="69"/>
        <v>0</v>
      </c>
      <c r="AL42" s="322">
        <f t="shared" si="69"/>
        <v>0</v>
      </c>
      <c r="AM42" s="322">
        <f t="shared" si="69"/>
        <v>0.19</v>
      </c>
      <c r="AN42" s="322">
        <f t="shared" si="69"/>
        <v>0</v>
      </c>
      <c r="AO42" s="26">
        <f t="shared" si="69"/>
        <v>4.9999999999999989E-2</v>
      </c>
      <c r="AP42" s="882">
        <f t="shared" si="69"/>
        <v>31629337</v>
      </c>
      <c r="AQ42" s="321">
        <f t="shared" si="69"/>
        <v>23208511</v>
      </c>
      <c r="AR42" s="321">
        <f t="shared" si="69"/>
        <v>50000</v>
      </c>
      <c r="AS42" s="321">
        <f t="shared" si="69"/>
        <v>7861376</v>
      </c>
      <c r="AT42" s="321">
        <f t="shared" si="69"/>
        <v>232085</v>
      </c>
      <c r="AU42" s="321">
        <f t="shared" si="69"/>
        <v>277365</v>
      </c>
      <c r="AV42" s="26">
        <f t="shared" si="69"/>
        <v>40.339999999999996</v>
      </c>
      <c r="AW42" s="823">
        <f t="shared" si="69"/>
        <v>524874</v>
      </c>
      <c r="AX42" s="824">
        <f t="shared" si="69"/>
        <v>183612</v>
      </c>
      <c r="AY42" s="824">
        <f t="shared" si="69"/>
        <v>0</v>
      </c>
      <c r="AZ42" s="824">
        <f t="shared" si="69"/>
        <v>62061</v>
      </c>
      <c r="BA42" s="824">
        <f t="shared" si="69"/>
        <v>1836</v>
      </c>
      <c r="BB42" s="824">
        <f t="shared" si="69"/>
        <v>277365</v>
      </c>
      <c r="BC42" s="819">
        <f t="shared" si="69"/>
        <v>0.33</v>
      </c>
    </row>
    <row r="43" spans="1:55" ht="12.95" customHeight="1" x14ac:dyDescent="0.2">
      <c r="A43" s="119">
        <v>8</v>
      </c>
      <c r="B43" s="120">
        <v>3477</v>
      </c>
      <c r="C43" s="120">
        <v>600098451</v>
      </c>
      <c r="D43" s="120">
        <v>70695491</v>
      </c>
      <c r="E43" s="118" t="s">
        <v>94</v>
      </c>
      <c r="F43" s="120">
        <v>3111</v>
      </c>
      <c r="G43" s="121" t="s">
        <v>275</v>
      </c>
      <c r="H43" s="498" t="s">
        <v>260</v>
      </c>
      <c r="I43" s="536">
        <v>3955877</v>
      </c>
      <c r="J43" s="494">
        <v>2934627</v>
      </c>
      <c r="K43" s="494">
        <v>0</v>
      </c>
      <c r="L43" s="394">
        <v>991904</v>
      </c>
      <c r="M43" s="394">
        <v>29346</v>
      </c>
      <c r="N43" s="394">
        <v>0</v>
      </c>
      <c r="O43" s="715">
        <v>5</v>
      </c>
      <c r="P43" s="579">
        <f t="shared" si="1"/>
        <v>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2"/>
        <v>0</v>
      </c>
      <c r="X43" s="434">
        <v>0</v>
      </c>
      <c r="Y43" s="434">
        <v>0</v>
      </c>
      <c r="Z43" s="434">
        <v>0</v>
      </c>
      <c r="AA43" s="434">
        <f t="shared" si="3"/>
        <v>0</v>
      </c>
      <c r="AB43" s="434">
        <f t="shared" si="4"/>
        <v>0</v>
      </c>
      <c r="AC43" s="435">
        <f t="shared" si="5"/>
        <v>0</v>
      </c>
      <c r="AD43" s="434">
        <v>0</v>
      </c>
      <c r="AE43" s="434">
        <f t="shared" si="6"/>
        <v>0</v>
      </c>
      <c r="AF43" s="435">
        <f t="shared" si="7"/>
        <v>0</v>
      </c>
      <c r="AG43" s="14">
        <v>0</v>
      </c>
      <c r="AH43" s="905">
        <f t="shared" ref="AH43:AH44" si="71">AB43+AE43+AF43+AG43</f>
        <v>0</v>
      </c>
      <c r="AI43" s="870">
        <v>0</v>
      </c>
      <c r="AJ43" s="433">
        <v>0</v>
      </c>
      <c r="AK43" s="433">
        <v>0</v>
      </c>
      <c r="AL43" s="433">
        <v>0</v>
      </c>
      <c r="AM43" s="433">
        <v>0</v>
      </c>
      <c r="AN43" s="433">
        <v>0</v>
      </c>
      <c r="AO43" s="535">
        <f t="shared" si="8"/>
        <v>0</v>
      </c>
      <c r="AP43" s="854">
        <f>I43+AH43</f>
        <v>3955877</v>
      </c>
      <c r="AQ43" s="434">
        <f>J43+W43</f>
        <v>2934627</v>
      </c>
      <c r="AR43" s="512">
        <f t="shared" ref="AR43:AR44" si="72">K43+AA43</f>
        <v>0</v>
      </c>
      <c r="AS43" s="434">
        <f>L43+AE43</f>
        <v>991904</v>
      </c>
      <c r="AT43" s="434">
        <f>M43+AF43</f>
        <v>29346</v>
      </c>
      <c r="AU43" s="434">
        <f t="shared" ref="AU43:AU44" si="73">N43+AG43</f>
        <v>0</v>
      </c>
      <c r="AV43" s="535">
        <f t="shared" ref="AV43:AV44" si="74">O43+AO43</f>
        <v>5</v>
      </c>
      <c r="AW43" s="517">
        <f t="shared" si="9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ht="12.95" customHeight="1" x14ac:dyDescent="0.2">
      <c r="A44" s="119">
        <v>8</v>
      </c>
      <c r="B44" s="120">
        <v>3477</v>
      </c>
      <c r="C44" s="120">
        <v>600098451</v>
      </c>
      <c r="D44" s="120">
        <v>70695491</v>
      </c>
      <c r="E44" s="118" t="s">
        <v>94</v>
      </c>
      <c r="F44" s="120">
        <v>3111</v>
      </c>
      <c r="G44" s="121" t="s">
        <v>276</v>
      </c>
      <c r="H44" s="498" t="s">
        <v>261</v>
      </c>
      <c r="I44" s="517">
        <v>1069900</v>
      </c>
      <c r="J44" s="432">
        <v>793694</v>
      </c>
      <c r="K44" s="494">
        <v>0</v>
      </c>
      <c r="L44" s="394">
        <v>268269</v>
      </c>
      <c r="M44" s="394">
        <v>7937</v>
      </c>
      <c r="N44" s="394">
        <v>0</v>
      </c>
      <c r="O44" s="570">
        <v>2</v>
      </c>
      <c r="P44" s="579">
        <f t="shared" si="1"/>
        <v>0</v>
      </c>
      <c r="Q44" s="434">
        <v>0</v>
      </c>
      <c r="R44" s="434">
        <v>0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2"/>
        <v>0</v>
      </c>
      <c r="X44" s="434">
        <v>0</v>
      </c>
      <c r="Y44" s="434">
        <v>0</v>
      </c>
      <c r="Z44" s="434">
        <v>0</v>
      </c>
      <c r="AA44" s="434">
        <f t="shared" si="3"/>
        <v>0</v>
      </c>
      <c r="AB44" s="434">
        <f t="shared" si="4"/>
        <v>0</v>
      </c>
      <c r="AC44" s="435">
        <f t="shared" si="5"/>
        <v>0</v>
      </c>
      <c r="AD44" s="434">
        <v>0</v>
      </c>
      <c r="AE44" s="434">
        <f t="shared" si="6"/>
        <v>0</v>
      </c>
      <c r="AF44" s="435">
        <f t="shared" si="7"/>
        <v>0</v>
      </c>
      <c r="AG44" s="14">
        <v>0</v>
      </c>
      <c r="AH44" s="905">
        <f t="shared" si="71"/>
        <v>0</v>
      </c>
      <c r="AI44" s="870">
        <v>0</v>
      </c>
      <c r="AJ44" s="433">
        <v>0</v>
      </c>
      <c r="AK44" s="433">
        <v>0</v>
      </c>
      <c r="AL44" s="433">
        <v>0</v>
      </c>
      <c r="AM44" s="433">
        <v>0</v>
      </c>
      <c r="AN44" s="433">
        <v>0</v>
      </c>
      <c r="AO44" s="535">
        <f t="shared" si="8"/>
        <v>0</v>
      </c>
      <c r="AP44" s="854">
        <f>I44+AH44</f>
        <v>1069900</v>
      </c>
      <c r="AQ44" s="434">
        <f>J44+W44</f>
        <v>793694</v>
      </c>
      <c r="AR44" s="512">
        <f t="shared" si="72"/>
        <v>0</v>
      </c>
      <c r="AS44" s="434">
        <f>L44+AE44</f>
        <v>268269</v>
      </c>
      <c r="AT44" s="434">
        <f>M44+AF44</f>
        <v>7937</v>
      </c>
      <c r="AU44" s="434">
        <f t="shared" si="73"/>
        <v>0</v>
      </c>
      <c r="AV44" s="535">
        <f t="shared" si="74"/>
        <v>2</v>
      </c>
      <c r="AW44" s="517">
        <f t="shared" si="9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ht="12.95" customHeight="1" x14ac:dyDescent="0.2">
      <c r="A45" s="92">
        <v>8</v>
      </c>
      <c r="B45" s="15">
        <v>3477</v>
      </c>
      <c r="C45" s="15">
        <v>600098451</v>
      </c>
      <c r="D45" s="15">
        <v>70695491</v>
      </c>
      <c r="E45" s="101" t="s">
        <v>95</v>
      </c>
      <c r="F45" s="15"/>
      <c r="G45" s="91"/>
      <c r="H45" s="495"/>
      <c r="I45" s="614">
        <v>5025777</v>
      </c>
      <c r="J45" s="323">
        <v>3728321</v>
      </c>
      <c r="K45" s="323">
        <v>0</v>
      </c>
      <c r="L45" s="323">
        <v>1260173</v>
      </c>
      <c r="M45" s="323">
        <v>37283</v>
      </c>
      <c r="N45" s="323">
        <v>0</v>
      </c>
      <c r="O45" s="680">
        <v>7</v>
      </c>
      <c r="P45" s="614">
        <f t="shared" ref="P45:BC45" si="75">SUM(P43:P44)</f>
        <v>0</v>
      </c>
      <c r="Q45" s="323">
        <f t="shared" ref="Q45" si="76">SUM(Q43:Q44)</f>
        <v>0</v>
      </c>
      <c r="R45" s="323">
        <f t="shared" si="75"/>
        <v>0</v>
      </c>
      <c r="S45" s="323">
        <f t="shared" si="75"/>
        <v>0</v>
      </c>
      <c r="T45" s="323">
        <f t="shared" si="75"/>
        <v>0</v>
      </c>
      <c r="U45" s="323">
        <f t="shared" si="75"/>
        <v>0</v>
      </c>
      <c r="V45" s="323">
        <f t="shared" si="75"/>
        <v>0</v>
      </c>
      <c r="W45" s="323">
        <f t="shared" si="75"/>
        <v>0</v>
      </c>
      <c r="X45" s="323">
        <f t="shared" si="75"/>
        <v>0</v>
      </c>
      <c r="Y45" s="323">
        <f t="shared" si="75"/>
        <v>0</v>
      </c>
      <c r="Z45" s="323">
        <f t="shared" si="75"/>
        <v>0</v>
      </c>
      <c r="AA45" s="323">
        <f t="shared" si="75"/>
        <v>0</v>
      </c>
      <c r="AB45" s="323">
        <f t="shared" si="75"/>
        <v>0</v>
      </c>
      <c r="AC45" s="323">
        <f t="shared" si="75"/>
        <v>0</v>
      </c>
      <c r="AD45" s="323">
        <f t="shared" si="75"/>
        <v>0</v>
      </c>
      <c r="AE45" s="323">
        <f t="shared" si="75"/>
        <v>0</v>
      </c>
      <c r="AF45" s="323">
        <f t="shared" si="75"/>
        <v>0</v>
      </c>
      <c r="AG45" s="323">
        <f t="shared" si="75"/>
        <v>0</v>
      </c>
      <c r="AH45" s="894">
        <f t="shared" si="75"/>
        <v>0</v>
      </c>
      <c r="AI45" s="900">
        <f t="shared" si="75"/>
        <v>0</v>
      </c>
      <c r="AJ45" s="324">
        <f t="shared" si="75"/>
        <v>0</v>
      </c>
      <c r="AK45" s="324">
        <f t="shared" si="75"/>
        <v>0</v>
      </c>
      <c r="AL45" s="324">
        <f t="shared" si="75"/>
        <v>0</v>
      </c>
      <c r="AM45" s="324">
        <f t="shared" si="75"/>
        <v>0</v>
      </c>
      <c r="AN45" s="324">
        <f t="shared" si="75"/>
        <v>0</v>
      </c>
      <c r="AO45" s="25">
        <f t="shared" si="75"/>
        <v>0</v>
      </c>
      <c r="AP45" s="325">
        <f t="shared" si="75"/>
        <v>5025777</v>
      </c>
      <c r="AQ45" s="323">
        <f t="shared" si="75"/>
        <v>3728321</v>
      </c>
      <c r="AR45" s="323">
        <f t="shared" si="75"/>
        <v>0</v>
      </c>
      <c r="AS45" s="323">
        <f t="shared" si="75"/>
        <v>1260173</v>
      </c>
      <c r="AT45" s="323">
        <f t="shared" si="75"/>
        <v>37283</v>
      </c>
      <c r="AU45" s="323">
        <f t="shared" si="75"/>
        <v>0</v>
      </c>
      <c r="AV45" s="25">
        <f t="shared" si="75"/>
        <v>7</v>
      </c>
      <c r="AW45" s="825">
        <f t="shared" si="75"/>
        <v>0</v>
      </c>
      <c r="AX45" s="826">
        <f t="shared" si="75"/>
        <v>0</v>
      </c>
      <c r="AY45" s="826">
        <f t="shared" si="75"/>
        <v>0</v>
      </c>
      <c r="AZ45" s="826">
        <f t="shared" si="75"/>
        <v>0</v>
      </c>
      <c r="BA45" s="826">
        <f t="shared" si="75"/>
        <v>0</v>
      </c>
      <c r="BB45" s="826">
        <f t="shared" si="75"/>
        <v>0</v>
      </c>
      <c r="BC45" s="820">
        <f t="shared" si="75"/>
        <v>0</v>
      </c>
    </row>
    <row r="46" spans="1:55" ht="12.95" customHeight="1" x14ac:dyDescent="0.2">
      <c r="A46" s="119">
        <v>9</v>
      </c>
      <c r="B46" s="120">
        <v>3476</v>
      </c>
      <c r="C46" s="120">
        <v>600099164</v>
      </c>
      <c r="D46" s="120">
        <v>854808</v>
      </c>
      <c r="E46" s="118" t="s">
        <v>96</v>
      </c>
      <c r="F46" s="120">
        <v>3113</v>
      </c>
      <c r="G46" s="121" t="s">
        <v>278</v>
      </c>
      <c r="H46" s="498" t="s">
        <v>260</v>
      </c>
      <c r="I46" s="536">
        <v>9737808</v>
      </c>
      <c r="J46" s="494">
        <v>7223893</v>
      </c>
      <c r="K46" s="494">
        <v>0</v>
      </c>
      <c r="L46" s="394">
        <v>2441676</v>
      </c>
      <c r="M46" s="394">
        <v>72239</v>
      </c>
      <c r="N46" s="394">
        <v>0</v>
      </c>
      <c r="O46" s="715">
        <v>10.79</v>
      </c>
      <c r="P46" s="579">
        <f t="shared" si="1"/>
        <v>0</v>
      </c>
      <c r="Q46" s="434">
        <v>0</v>
      </c>
      <c r="R46" s="434">
        <v>0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2"/>
        <v>0</v>
      </c>
      <c r="X46" s="434">
        <v>0</v>
      </c>
      <c r="Y46" s="434">
        <v>0</v>
      </c>
      <c r="Z46" s="434">
        <v>0</v>
      </c>
      <c r="AA46" s="434">
        <f t="shared" si="3"/>
        <v>0</v>
      </c>
      <c r="AB46" s="434">
        <f t="shared" si="4"/>
        <v>0</v>
      </c>
      <c r="AC46" s="435">
        <f t="shared" si="5"/>
        <v>0</v>
      </c>
      <c r="AD46" s="434">
        <v>0</v>
      </c>
      <c r="AE46" s="434">
        <f t="shared" si="6"/>
        <v>0</v>
      </c>
      <c r="AF46" s="435">
        <f t="shared" si="7"/>
        <v>0</v>
      </c>
      <c r="AG46" s="14">
        <v>0</v>
      </c>
      <c r="AH46" s="905">
        <f t="shared" ref="AH46:AH48" si="77">AB46+AE46+AF46+AG46</f>
        <v>0</v>
      </c>
      <c r="AI46" s="870">
        <v>0</v>
      </c>
      <c r="AJ46" s="433">
        <v>0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8"/>
        <v>0</v>
      </c>
      <c r="AP46" s="854">
        <f>I46+AH46</f>
        <v>9737808</v>
      </c>
      <c r="AQ46" s="434">
        <f>J46+W46</f>
        <v>7223893</v>
      </c>
      <c r="AR46" s="512">
        <f t="shared" ref="AR46:AR48" si="78">K46+AA46</f>
        <v>0</v>
      </c>
      <c r="AS46" s="434">
        <f>L46+AE46</f>
        <v>2441676</v>
      </c>
      <c r="AT46" s="434">
        <f t="shared" ref="AT46:AU48" si="79">M46+AF46</f>
        <v>72239</v>
      </c>
      <c r="AU46" s="434">
        <f t="shared" si="79"/>
        <v>0</v>
      </c>
      <c r="AV46" s="535">
        <f t="shared" ref="AV46:AV48" si="80">O46+AO46</f>
        <v>10.79</v>
      </c>
      <c r="AW46" s="517">
        <f t="shared" si="9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ht="12.95" customHeight="1" x14ac:dyDescent="0.2">
      <c r="A47" s="119">
        <v>9</v>
      </c>
      <c r="B47" s="120">
        <v>3476</v>
      </c>
      <c r="C47" s="120">
        <v>600099164</v>
      </c>
      <c r="D47" s="120">
        <v>854808</v>
      </c>
      <c r="E47" s="118" t="s">
        <v>96</v>
      </c>
      <c r="F47" s="120">
        <v>3113</v>
      </c>
      <c r="G47" s="121" t="s">
        <v>276</v>
      </c>
      <c r="H47" s="498" t="s">
        <v>261</v>
      </c>
      <c r="I47" s="517">
        <v>570659</v>
      </c>
      <c r="J47" s="432">
        <v>423338</v>
      </c>
      <c r="K47" s="494">
        <v>0</v>
      </c>
      <c r="L47" s="394">
        <v>143088</v>
      </c>
      <c r="M47" s="394">
        <v>4233</v>
      </c>
      <c r="N47" s="394">
        <v>0</v>
      </c>
      <c r="O47" s="570">
        <v>1.05</v>
      </c>
      <c r="P47" s="579">
        <f t="shared" si="1"/>
        <v>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2"/>
        <v>0</v>
      </c>
      <c r="X47" s="434">
        <v>0</v>
      </c>
      <c r="Y47" s="434">
        <v>0</v>
      </c>
      <c r="Z47" s="434">
        <v>0</v>
      </c>
      <c r="AA47" s="434">
        <f t="shared" si="3"/>
        <v>0</v>
      </c>
      <c r="AB47" s="434">
        <f t="shared" si="4"/>
        <v>0</v>
      </c>
      <c r="AC47" s="435">
        <f t="shared" si="5"/>
        <v>0</v>
      </c>
      <c r="AD47" s="434">
        <v>0</v>
      </c>
      <c r="AE47" s="434">
        <f t="shared" si="6"/>
        <v>0</v>
      </c>
      <c r="AF47" s="435">
        <f t="shared" si="7"/>
        <v>0</v>
      </c>
      <c r="AG47" s="14">
        <v>0</v>
      </c>
      <c r="AH47" s="905">
        <f t="shared" si="77"/>
        <v>0</v>
      </c>
      <c r="AI47" s="870">
        <v>0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8"/>
        <v>0</v>
      </c>
      <c r="AP47" s="854">
        <f>I47+AH47</f>
        <v>570659</v>
      </c>
      <c r="AQ47" s="434">
        <f>J47+W47</f>
        <v>423338</v>
      </c>
      <c r="AR47" s="512">
        <f t="shared" si="78"/>
        <v>0</v>
      </c>
      <c r="AS47" s="434">
        <f>L47+AE47</f>
        <v>143088</v>
      </c>
      <c r="AT47" s="434">
        <f t="shared" si="79"/>
        <v>4233</v>
      </c>
      <c r="AU47" s="434">
        <f t="shared" si="79"/>
        <v>0</v>
      </c>
      <c r="AV47" s="535">
        <f t="shared" si="80"/>
        <v>1.05</v>
      </c>
      <c r="AW47" s="517">
        <f t="shared" si="9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ht="12.95" customHeight="1" x14ac:dyDescent="0.2">
      <c r="A48" s="119">
        <v>9</v>
      </c>
      <c r="B48" s="120">
        <v>3476</v>
      </c>
      <c r="C48" s="120">
        <v>600099164</v>
      </c>
      <c r="D48" s="120">
        <v>854808</v>
      </c>
      <c r="E48" s="118" t="s">
        <v>96</v>
      </c>
      <c r="F48" s="120">
        <v>3143</v>
      </c>
      <c r="G48" s="121" t="s">
        <v>784</v>
      </c>
      <c r="H48" s="140" t="s">
        <v>260</v>
      </c>
      <c r="I48" s="517">
        <v>644072</v>
      </c>
      <c r="J48" s="432">
        <v>477798</v>
      </c>
      <c r="K48" s="494">
        <v>0</v>
      </c>
      <c r="L48" s="394">
        <v>161496</v>
      </c>
      <c r="M48" s="394">
        <v>4778</v>
      </c>
      <c r="N48" s="394">
        <v>0</v>
      </c>
      <c r="O48" s="570">
        <v>0.89</v>
      </c>
      <c r="P48" s="579">
        <f t="shared" si="1"/>
        <v>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2"/>
        <v>0</v>
      </c>
      <c r="X48" s="434">
        <v>0</v>
      </c>
      <c r="Y48" s="434">
        <v>0</v>
      </c>
      <c r="Z48" s="434">
        <v>0</v>
      </c>
      <c r="AA48" s="434">
        <f t="shared" si="3"/>
        <v>0</v>
      </c>
      <c r="AB48" s="434">
        <f t="shared" si="4"/>
        <v>0</v>
      </c>
      <c r="AC48" s="435">
        <f t="shared" si="5"/>
        <v>0</v>
      </c>
      <c r="AD48" s="434">
        <v>0</v>
      </c>
      <c r="AE48" s="434">
        <f t="shared" si="6"/>
        <v>0</v>
      </c>
      <c r="AF48" s="435">
        <f t="shared" si="7"/>
        <v>0</v>
      </c>
      <c r="AG48" s="14">
        <v>0</v>
      </c>
      <c r="AH48" s="905">
        <f t="shared" si="77"/>
        <v>0</v>
      </c>
      <c r="AI48" s="870">
        <v>0</v>
      </c>
      <c r="AJ48" s="433">
        <v>0</v>
      </c>
      <c r="AK48" s="433">
        <v>0</v>
      </c>
      <c r="AL48" s="433">
        <v>0</v>
      </c>
      <c r="AM48" s="433">
        <v>0</v>
      </c>
      <c r="AN48" s="433">
        <v>0</v>
      </c>
      <c r="AO48" s="535">
        <f t="shared" si="8"/>
        <v>0</v>
      </c>
      <c r="AP48" s="854">
        <f>I48+AH48</f>
        <v>644072</v>
      </c>
      <c r="AQ48" s="434">
        <f>J48+W48</f>
        <v>477798</v>
      </c>
      <c r="AR48" s="512">
        <f t="shared" si="78"/>
        <v>0</v>
      </c>
      <c r="AS48" s="434">
        <f>L48+AE48</f>
        <v>161496</v>
      </c>
      <c r="AT48" s="434">
        <f t="shared" si="79"/>
        <v>4778</v>
      </c>
      <c r="AU48" s="434">
        <f t="shared" si="79"/>
        <v>0</v>
      </c>
      <c r="AV48" s="535">
        <f t="shared" si="80"/>
        <v>0.89</v>
      </c>
      <c r="AW48" s="517">
        <f t="shared" si="9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ht="12.95" customHeight="1" x14ac:dyDescent="0.2">
      <c r="A49" s="92">
        <v>9</v>
      </c>
      <c r="B49" s="15">
        <v>3476</v>
      </c>
      <c r="C49" s="15">
        <v>600099164</v>
      </c>
      <c r="D49" s="15">
        <v>854808</v>
      </c>
      <c r="E49" s="101" t="s">
        <v>97</v>
      </c>
      <c r="F49" s="15"/>
      <c r="G49" s="91"/>
      <c r="H49" s="495"/>
      <c r="I49" s="613">
        <v>10952539</v>
      </c>
      <c r="J49" s="321">
        <v>8125029</v>
      </c>
      <c r="K49" s="321">
        <v>0</v>
      </c>
      <c r="L49" s="321">
        <v>2746260</v>
      </c>
      <c r="M49" s="321">
        <v>81250</v>
      </c>
      <c r="N49" s="321">
        <v>0</v>
      </c>
      <c r="O49" s="681">
        <v>12.73</v>
      </c>
      <c r="P49" s="613">
        <f t="shared" ref="P49:BC49" si="81">SUM(P46:P48)</f>
        <v>0</v>
      </c>
      <c r="Q49" s="321">
        <f t="shared" ref="Q49" si="82">SUM(Q46:Q48)</f>
        <v>0</v>
      </c>
      <c r="R49" s="321">
        <f t="shared" si="81"/>
        <v>0</v>
      </c>
      <c r="S49" s="321">
        <f t="shared" si="81"/>
        <v>0</v>
      </c>
      <c r="T49" s="321">
        <f t="shared" si="81"/>
        <v>0</v>
      </c>
      <c r="U49" s="321">
        <f t="shared" si="81"/>
        <v>0</v>
      </c>
      <c r="V49" s="321">
        <f t="shared" si="81"/>
        <v>0</v>
      </c>
      <c r="W49" s="321">
        <f t="shared" si="81"/>
        <v>0</v>
      </c>
      <c r="X49" s="321">
        <f t="shared" si="81"/>
        <v>0</v>
      </c>
      <c r="Y49" s="321">
        <f t="shared" si="81"/>
        <v>0</v>
      </c>
      <c r="Z49" s="321">
        <f t="shared" si="81"/>
        <v>0</v>
      </c>
      <c r="AA49" s="321">
        <f t="shared" si="81"/>
        <v>0</v>
      </c>
      <c r="AB49" s="321">
        <f t="shared" si="81"/>
        <v>0</v>
      </c>
      <c r="AC49" s="321">
        <f t="shared" si="81"/>
        <v>0</v>
      </c>
      <c r="AD49" s="321">
        <f t="shared" si="81"/>
        <v>0</v>
      </c>
      <c r="AE49" s="321">
        <f t="shared" si="81"/>
        <v>0</v>
      </c>
      <c r="AF49" s="321">
        <f t="shared" si="81"/>
        <v>0</v>
      </c>
      <c r="AG49" s="321">
        <f t="shared" si="81"/>
        <v>0</v>
      </c>
      <c r="AH49" s="895">
        <f t="shared" si="81"/>
        <v>0</v>
      </c>
      <c r="AI49" s="901">
        <f t="shared" si="81"/>
        <v>0</v>
      </c>
      <c r="AJ49" s="322">
        <f t="shared" si="81"/>
        <v>0</v>
      </c>
      <c r="AK49" s="322">
        <f t="shared" si="81"/>
        <v>0</v>
      </c>
      <c r="AL49" s="322">
        <f t="shared" si="81"/>
        <v>0</v>
      </c>
      <c r="AM49" s="322">
        <f t="shared" si="81"/>
        <v>0</v>
      </c>
      <c r="AN49" s="322">
        <f t="shared" si="81"/>
        <v>0</v>
      </c>
      <c r="AO49" s="26">
        <f t="shared" si="81"/>
        <v>0</v>
      </c>
      <c r="AP49" s="882">
        <f t="shared" si="81"/>
        <v>10952539</v>
      </c>
      <c r="AQ49" s="321">
        <f t="shared" si="81"/>
        <v>8125029</v>
      </c>
      <c r="AR49" s="321">
        <f t="shared" si="81"/>
        <v>0</v>
      </c>
      <c r="AS49" s="321">
        <f t="shared" si="81"/>
        <v>2746260</v>
      </c>
      <c r="AT49" s="321">
        <f t="shared" si="81"/>
        <v>81250</v>
      </c>
      <c r="AU49" s="321">
        <f t="shared" si="81"/>
        <v>0</v>
      </c>
      <c r="AV49" s="26">
        <f t="shared" si="81"/>
        <v>12.73</v>
      </c>
      <c r="AW49" s="823">
        <f t="shared" si="81"/>
        <v>0</v>
      </c>
      <c r="AX49" s="824">
        <f t="shared" si="81"/>
        <v>0</v>
      </c>
      <c r="AY49" s="824">
        <f t="shared" si="81"/>
        <v>0</v>
      </c>
      <c r="AZ49" s="824">
        <f t="shared" si="81"/>
        <v>0</v>
      </c>
      <c r="BA49" s="824">
        <f t="shared" si="81"/>
        <v>0</v>
      </c>
      <c r="BB49" s="824">
        <f t="shared" si="81"/>
        <v>0</v>
      </c>
      <c r="BC49" s="819">
        <f t="shared" si="81"/>
        <v>0</v>
      </c>
    </row>
    <row r="50" spans="1:55" ht="12.95" customHeight="1" x14ac:dyDescent="0.2">
      <c r="A50" s="119">
        <v>10</v>
      </c>
      <c r="B50" s="120">
        <v>3424</v>
      </c>
      <c r="C50" s="120">
        <v>650040384</v>
      </c>
      <c r="D50" s="120">
        <v>72744561</v>
      </c>
      <c r="E50" s="118" t="s">
        <v>98</v>
      </c>
      <c r="F50" s="120">
        <v>3111</v>
      </c>
      <c r="G50" s="121" t="s">
        <v>275</v>
      </c>
      <c r="H50" s="498" t="s">
        <v>260</v>
      </c>
      <c r="I50" s="536">
        <v>1476093</v>
      </c>
      <c r="J50" s="494">
        <v>1095025</v>
      </c>
      <c r="K50" s="494">
        <v>0</v>
      </c>
      <c r="L50" s="394">
        <v>370118</v>
      </c>
      <c r="M50" s="394">
        <v>10950</v>
      </c>
      <c r="N50" s="394">
        <v>0</v>
      </c>
      <c r="O50" s="715">
        <v>2</v>
      </c>
      <c r="P50" s="579">
        <f t="shared" si="1"/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2"/>
        <v>0</v>
      </c>
      <c r="X50" s="434">
        <v>0</v>
      </c>
      <c r="Y50" s="434">
        <v>0</v>
      </c>
      <c r="Z50" s="434">
        <v>0</v>
      </c>
      <c r="AA50" s="434">
        <f t="shared" si="3"/>
        <v>0</v>
      </c>
      <c r="AB50" s="434">
        <f t="shared" si="4"/>
        <v>0</v>
      </c>
      <c r="AC50" s="435">
        <f t="shared" si="5"/>
        <v>0</v>
      </c>
      <c r="AD50" s="434">
        <v>0</v>
      </c>
      <c r="AE50" s="434">
        <f t="shared" si="6"/>
        <v>0</v>
      </c>
      <c r="AF50" s="435">
        <f t="shared" si="7"/>
        <v>0</v>
      </c>
      <c r="AG50" s="14">
        <v>0</v>
      </c>
      <c r="AH50" s="905">
        <f t="shared" ref="AH50:AH53" si="83">AB50+AE50+AF50+AG50</f>
        <v>0</v>
      </c>
      <c r="AI50" s="870">
        <v>0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8"/>
        <v>0</v>
      </c>
      <c r="AP50" s="854">
        <f>I50+AH50</f>
        <v>1476093</v>
      </c>
      <c r="AQ50" s="434">
        <f>J50+W50</f>
        <v>1095025</v>
      </c>
      <c r="AR50" s="512">
        <f t="shared" ref="AR50:AR53" si="84">K50+AA50</f>
        <v>0</v>
      </c>
      <c r="AS50" s="434">
        <f>L50+AE50</f>
        <v>370118</v>
      </c>
      <c r="AT50" s="434">
        <f t="shared" ref="AT50:AU53" si="85">M50+AF50</f>
        <v>10950</v>
      </c>
      <c r="AU50" s="434">
        <f t="shared" si="85"/>
        <v>0</v>
      </c>
      <c r="AV50" s="535">
        <f t="shared" ref="AV50:AV53" si="86">O50+AO50</f>
        <v>2</v>
      </c>
      <c r="AW50" s="517">
        <f t="shared" si="9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ht="12.95" customHeight="1" x14ac:dyDescent="0.2">
      <c r="A51" s="119">
        <v>10</v>
      </c>
      <c r="B51" s="120">
        <v>3424</v>
      </c>
      <c r="C51" s="120">
        <v>650040384</v>
      </c>
      <c r="D51" s="120">
        <v>72744561</v>
      </c>
      <c r="E51" s="118" t="s">
        <v>98</v>
      </c>
      <c r="F51" s="120">
        <v>3117</v>
      </c>
      <c r="G51" s="121" t="s">
        <v>278</v>
      </c>
      <c r="H51" s="498" t="s">
        <v>260</v>
      </c>
      <c r="I51" s="517">
        <v>2860389</v>
      </c>
      <c r="J51" s="432">
        <v>2121950</v>
      </c>
      <c r="K51" s="494">
        <v>0</v>
      </c>
      <c r="L51" s="394">
        <v>717219</v>
      </c>
      <c r="M51" s="394">
        <v>21220</v>
      </c>
      <c r="N51" s="394">
        <v>0</v>
      </c>
      <c r="O51" s="570">
        <v>2.86</v>
      </c>
      <c r="P51" s="579">
        <f t="shared" si="1"/>
        <v>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2"/>
        <v>0</v>
      </c>
      <c r="X51" s="434">
        <v>0</v>
      </c>
      <c r="Y51" s="434">
        <v>0</v>
      </c>
      <c r="Z51" s="434">
        <v>0</v>
      </c>
      <c r="AA51" s="434">
        <f t="shared" si="3"/>
        <v>0</v>
      </c>
      <c r="AB51" s="434">
        <f t="shared" si="4"/>
        <v>0</v>
      </c>
      <c r="AC51" s="435">
        <f t="shared" si="5"/>
        <v>0</v>
      </c>
      <c r="AD51" s="434">
        <v>0</v>
      </c>
      <c r="AE51" s="434">
        <f t="shared" si="6"/>
        <v>0</v>
      </c>
      <c r="AF51" s="435">
        <f t="shared" si="7"/>
        <v>0</v>
      </c>
      <c r="AG51" s="14">
        <v>0</v>
      </c>
      <c r="AH51" s="905">
        <f t="shared" si="83"/>
        <v>0</v>
      </c>
      <c r="AI51" s="870">
        <v>0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 t="shared" si="8"/>
        <v>0</v>
      </c>
      <c r="AP51" s="854">
        <f>I51+AH51</f>
        <v>2860389</v>
      </c>
      <c r="AQ51" s="434">
        <f>J51+W51</f>
        <v>2121950</v>
      </c>
      <c r="AR51" s="512">
        <f t="shared" si="84"/>
        <v>0</v>
      </c>
      <c r="AS51" s="434">
        <f>L51+AE51</f>
        <v>717219</v>
      </c>
      <c r="AT51" s="434">
        <f t="shared" si="85"/>
        <v>21220</v>
      </c>
      <c r="AU51" s="434">
        <f t="shared" si="85"/>
        <v>0</v>
      </c>
      <c r="AV51" s="535">
        <f t="shared" si="86"/>
        <v>2.86</v>
      </c>
      <c r="AW51" s="517">
        <f t="shared" si="9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ht="12.95" customHeight="1" x14ac:dyDescent="0.2">
      <c r="A52" s="119">
        <v>10</v>
      </c>
      <c r="B52" s="120">
        <v>3424</v>
      </c>
      <c r="C52" s="120">
        <v>650040384</v>
      </c>
      <c r="D52" s="120">
        <v>72744561</v>
      </c>
      <c r="E52" s="118" t="s">
        <v>98</v>
      </c>
      <c r="F52" s="120">
        <v>3117</v>
      </c>
      <c r="G52" s="121" t="s">
        <v>276</v>
      </c>
      <c r="H52" s="498" t="s">
        <v>261</v>
      </c>
      <c r="I52" s="517">
        <v>609256</v>
      </c>
      <c r="J52" s="432">
        <v>451970</v>
      </c>
      <c r="K52" s="494">
        <v>0</v>
      </c>
      <c r="L52" s="394">
        <v>152766</v>
      </c>
      <c r="M52" s="394">
        <v>4520</v>
      </c>
      <c r="N52" s="394">
        <v>0</v>
      </c>
      <c r="O52" s="570">
        <v>1.1399999999999999</v>
      </c>
      <c r="P52" s="579">
        <f t="shared" si="1"/>
        <v>0</v>
      </c>
      <c r="Q52" s="434">
        <v>0</v>
      </c>
      <c r="R52" s="434">
        <v>0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2"/>
        <v>0</v>
      </c>
      <c r="X52" s="434">
        <v>0</v>
      </c>
      <c r="Y52" s="434">
        <v>0</v>
      </c>
      <c r="Z52" s="434">
        <v>0</v>
      </c>
      <c r="AA52" s="434">
        <f t="shared" si="3"/>
        <v>0</v>
      </c>
      <c r="AB52" s="434">
        <f t="shared" si="4"/>
        <v>0</v>
      </c>
      <c r="AC52" s="435">
        <f t="shared" si="5"/>
        <v>0</v>
      </c>
      <c r="AD52" s="434">
        <v>0</v>
      </c>
      <c r="AE52" s="434">
        <f t="shared" si="6"/>
        <v>0</v>
      </c>
      <c r="AF52" s="435">
        <f t="shared" si="7"/>
        <v>0</v>
      </c>
      <c r="AG52" s="14">
        <v>0</v>
      </c>
      <c r="AH52" s="905">
        <f t="shared" si="83"/>
        <v>0</v>
      </c>
      <c r="AI52" s="870">
        <v>0</v>
      </c>
      <c r="AJ52" s="433">
        <v>0</v>
      </c>
      <c r="AK52" s="433">
        <v>0</v>
      </c>
      <c r="AL52" s="433">
        <v>0</v>
      </c>
      <c r="AM52" s="433">
        <v>0</v>
      </c>
      <c r="AN52" s="433">
        <v>0</v>
      </c>
      <c r="AO52" s="535">
        <f t="shared" si="8"/>
        <v>0</v>
      </c>
      <c r="AP52" s="854">
        <f>I52+AH52</f>
        <v>609256</v>
      </c>
      <c r="AQ52" s="434">
        <f>J52+W52</f>
        <v>451970</v>
      </c>
      <c r="AR52" s="512">
        <f t="shared" si="84"/>
        <v>0</v>
      </c>
      <c r="AS52" s="434">
        <f>L52+AE52</f>
        <v>152766</v>
      </c>
      <c r="AT52" s="434">
        <f t="shared" si="85"/>
        <v>4520</v>
      </c>
      <c r="AU52" s="434">
        <f t="shared" si="85"/>
        <v>0</v>
      </c>
      <c r="AV52" s="535">
        <f t="shared" si="86"/>
        <v>1.1399999999999999</v>
      </c>
      <c r="AW52" s="517">
        <f t="shared" si="9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ht="12.95" customHeight="1" x14ac:dyDescent="0.2">
      <c r="A53" s="119">
        <v>10</v>
      </c>
      <c r="B53" s="120">
        <v>3424</v>
      </c>
      <c r="C53" s="120">
        <v>650040384</v>
      </c>
      <c r="D53" s="120">
        <v>72744561</v>
      </c>
      <c r="E53" s="118" t="s">
        <v>98</v>
      </c>
      <c r="F53" s="120">
        <v>3143</v>
      </c>
      <c r="G53" s="121" t="s">
        <v>785</v>
      </c>
      <c r="H53" s="140" t="s">
        <v>260</v>
      </c>
      <c r="I53" s="517">
        <v>653149</v>
      </c>
      <c r="J53" s="432">
        <v>484532</v>
      </c>
      <c r="K53" s="494">
        <v>0</v>
      </c>
      <c r="L53" s="394">
        <v>163772</v>
      </c>
      <c r="M53" s="394">
        <v>4845</v>
      </c>
      <c r="N53" s="394">
        <v>0</v>
      </c>
      <c r="O53" s="570">
        <v>0.86</v>
      </c>
      <c r="P53" s="579">
        <f t="shared" si="1"/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2"/>
        <v>0</v>
      </c>
      <c r="X53" s="434">
        <v>0</v>
      </c>
      <c r="Y53" s="434">
        <v>0</v>
      </c>
      <c r="Z53" s="434">
        <v>0</v>
      </c>
      <c r="AA53" s="434">
        <f t="shared" si="3"/>
        <v>0</v>
      </c>
      <c r="AB53" s="434">
        <f t="shared" si="4"/>
        <v>0</v>
      </c>
      <c r="AC53" s="435">
        <f t="shared" si="5"/>
        <v>0</v>
      </c>
      <c r="AD53" s="434">
        <v>0</v>
      </c>
      <c r="AE53" s="434">
        <f t="shared" si="6"/>
        <v>0</v>
      </c>
      <c r="AF53" s="435">
        <f t="shared" si="7"/>
        <v>0</v>
      </c>
      <c r="AG53" s="14">
        <v>0</v>
      </c>
      <c r="AH53" s="905">
        <f t="shared" si="83"/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8"/>
        <v>0</v>
      </c>
      <c r="AP53" s="854">
        <f>I53+AH53</f>
        <v>653149</v>
      </c>
      <c r="AQ53" s="434">
        <f>J53+W53</f>
        <v>484532</v>
      </c>
      <c r="AR53" s="512">
        <f t="shared" si="84"/>
        <v>0</v>
      </c>
      <c r="AS53" s="434">
        <f>L53+AE53</f>
        <v>163772</v>
      </c>
      <c r="AT53" s="434">
        <f t="shared" si="85"/>
        <v>4845</v>
      </c>
      <c r="AU53" s="434">
        <f t="shared" si="85"/>
        <v>0</v>
      </c>
      <c r="AV53" s="535">
        <f t="shared" si="86"/>
        <v>0.86</v>
      </c>
      <c r="AW53" s="517">
        <f t="shared" si="9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ht="12.95" customHeight="1" x14ac:dyDescent="0.2">
      <c r="A54" s="92">
        <v>10</v>
      </c>
      <c r="B54" s="15">
        <v>3424</v>
      </c>
      <c r="C54" s="15">
        <v>650040384</v>
      </c>
      <c r="D54" s="15">
        <v>72744561</v>
      </c>
      <c r="E54" s="101" t="s">
        <v>99</v>
      </c>
      <c r="F54" s="15"/>
      <c r="G54" s="91"/>
      <c r="H54" s="495"/>
      <c r="I54" s="613">
        <v>5598887</v>
      </c>
      <c r="J54" s="321">
        <v>4153477</v>
      </c>
      <c r="K54" s="321">
        <v>0</v>
      </c>
      <c r="L54" s="321">
        <v>1403875</v>
      </c>
      <c r="M54" s="321">
        <v>41535</v>
      </c>
      <c r="N54" s="321">
        <v>0</v>
      </c>
      <c r="O54" s="681">
        <v>6.8599999999999994</v>
      </c>
      <c r="P54" s="613">
        <f t="shared" ref="P54:BC54" si="87">SUM(P50:P53)</f>
        <v>0</v>
      </c>
      <c r="Q54" s="321">
        <f t="shared" ref="Q54" si="88">SUM(Q50:Q53)</f>
        <v>0</v>
      </c>
      <c r="R54" s="321">
        <f t="shared" si="87"/>
        <v>0</v>
      </c>
      <c r="S54" s="321">
        <f t="shared" si="87"/>
        <v>0</v>
      </c>
      <c r="T54" s="321">
        <f t="shared" si="87"/>
        <v>0</v>
      </c>
      <c r="U54" s="321">
        <f t="shared" si="87"/>
        <v>0</v>
      </c>
      <c r="V54" s="321">
        <f t="shared" si="87"/>
        <v>0</v>
      </c>
      <c r="W54" s="321">
        <f t="shared" si="87"/>
        <v>0</v>
      </c>
      <c r="X54" s="321">
        <f t="shared" si="87"/>
        <v>0</v>
      </c>
      <c r="Y54" s="321">
        <f t="shared" si="87"/>
        <v>0</v>
      </c>
      <c r="Z54" s="321">
        <f t="shared" si="87"/>
        <v>0</v>
      </c>
      <c r="AA54" s="321">
        <f t="shared" si="87"/>
        <v>0</v>
      </c>
      <c r="AB54" s="321">
        <f t="shared" si="87"/>
        <v>0</v>
      </c>
      <c r="AC54" s="321">
        <f t="shared" si="87"/>
        <v>0</v>
      </c>
      <c r="AD54" s="321">
        <f t="shared" si="87"/>
        <v>0</v>
      </c>
      <c r="AE54" s="321">
        <f t="shared" si="87"/>
        <v>0</v>
      </c>
      <c r="AF54" s="321">
        <f t="shared" si="87"/>
        <v>0</v>
      </c>
      <c r="AG54" s="321">
        <f t="shared" si="87"/>
        <v>0</v>
      </c>
      <c r="AH54" s="895">
        <f t="shared" si="87"/>
        <v>0</v>
      </c>
      <c r="AI54" s="901">
        <f t="shared" si="87"/>
        <v>0</v>
      </c>
      <c r="AJ54" s="322">
        <f t="shared" si="87"/>
        <v>0</v>
      </c>
      <c r="AK54" s="322">
        <f t="shared" si="87"/>
        <v>0</v>
      </c>
      <c r="AL54" s="322">
        <f t="shared" si="87"/>
        <v>0</v>
      </c>
      <c r="AM54" s="322">
        <f t="shared" si="87"/>
        <v>0</v>
      </c>
      <c r="AN54" s="322">
        <f t="shared" si="87"/>
        <v>0</v>
      </c>
      <c r="AO54" s="26">
        <f t="shared" si="87"/>
        <v>0</v>
      </c>
      <c r="AP54" s="882">
        <f t="shared" si="87"/>
        <v>5598887</v>
      </c>
      <c r="AQ54" s="321">
        <f t="shared" si="87"/>
        <v>4153477</v>
      </c>
      <c r="AR54" s="321">
        <f t="shared" si="87"/>
        <v>0</v>
      </c>
      <c r="AS54" s="321">
        <f t="shared" si="87"/>
        <v>1403875</v>
      </c>
      <c r="AT54" s="321">
        <f t="shared" si="87"/>
        <v>41535</v>
      </c>
      <c r="AU54" s="321">
        <f t="shared" si="87"/>
        <v>0</v>
      </c>
      <c r="AV54" s="26">
        <f t="shared" si="87"/>
        <v>6.8599999999999994</v>
      </c>
      <c r="AW54" s="823">
        <f t="shared" si="87"/>
        <v>0</v>
      </c>
      <c r="AX54" s="824">
        <f t="shared" si="87"/>
        <v>0</v>
      </c>
      <c r="AY54" s="824">
        <f t="shared" si="87"/>
        <v>0</v>
      </c>
      <c r="AZ54" s="824">
        <f t="shared" si="87"/>
        <v>0</v>
      </c>
      <c r="BA54" s="824">
        <f t="shared" si="87"/>
        <v>0</v>
      </c>
      <c r="BB54" s="824">
        <f t="shared" si="87"/>
        <v>0</v>
      </c>
      <c r="BC54" s="819">
        <f t="shared" si="87"/>
        <v>0</v>
      </c>
    </row>
    <row r="55" spans="1:55" ht="12.95" customHeight="1" x14ac:dyDescent="0.2">
      <c r="A55" s="119">
        <v>11</v>
      </c>
      <c r="B55" s="120">
        <v>3430</v>
      </c>
      <c r="C55" s="120">
        <v>600078183</v>
      </c>
      <c r="D55" s="120">
        <v>72744405</v>
      </c>
      <c r="E55" s="118" t="s">
        <v>100</v>
      </c>
      <c r="F55" s="120">
        <v>3111</v>
      </c>
      <c r="G55" s="121" t="s">
        <v>275</v>
      </c>
      <c r="H55" s="498" t="s">
        <v>260</v>
      </c>
      <c r="I55" s="536">
        <v>3512093</v>
      </c>
      <c r="J55" s="494">
        <v>2605410</v>
      </c>
      <c r="K55" s="494">
        <v>0</v>
      </c>
      <c r="L55" s="394">
        <v>880629</v>
      </c>
      <c r="M55" s="394">
        <v>26054</v>
      </c>
      <c r="N55" s="394">
        <v>0</v>
      </c>
      <c r="O55" s="715">
        <v>4</v>
      </c>
      <c r="P55" s="579">
        <f t="shared" si="1"/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2"/>
        <v>0</v>
      </c>
      <c r="X55" s="434">
        <v>0</v>
      </c>
      <c r="Y55" s="434">
        <v>0</v>
      </c>
      <c r="Z55" s="434">
        <v>0</v>
      </c>
      <c r="AA55" s="434">
        <f t="shared" si="3"/>
        <v>0</v>
      </c>
      <c r="AB55" s="434">
        <f t="shared" si="4"/>
        <v>0</v>
      </c>
      <c r="AC55" s="435">
        <f t="shared" si="5"/>
        <v>0</v>
      </c>
      <c r="AD55" s="434">
        <v>0</v>
      </c>
      <c r="AE55" s="434">
        <f t="shared" si="6"/>
        <v>0</v>
      </c>
      <c r="AF55" s="435">
        <f t="shared" si="7"/>
        <v>0</v>
      </c>
      <c r="AG55" s="14">
        <v>0</v>
      </c>
      <c r="AH55" s="905">
        <f t="shared" ref="AH55:AH56" si="89">AB55+AE55+AF55+AG55</f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8"/>
        <v>0</v>
      </c>
      <c r="AP55" s="854">
        <f>I55+AH55</f>
        <v>3512093</v>
      </c>
      <c r="AQ55" s="434">
        <f>J55+W55</f>
        <v>2605410</v>
      </c>
      <c r="AR55" s="512">
        <f t="shared" ref="AR55:AR56" si="90">K55+AA55</f>
        <v>0</v>
      </c>
      <c r="AS55" s="434">
        <f>L55+AE55</f>
        <v>880629</v>
      </c>
      <c r="AT55" s="434">
        <f>M55+AF55</f>
        <v>26054</v>
      </c>
      <c r="AU55" s="434">
        <f t="shared" ref="AU55:AU56" si="91">N55+AG55</f>
        <v>0</v>
      </c>
      <c r="AV55" s="535">
        <f t="shared" ref="AV55:AV56" si="92">O55+AO55</f>
        <v>4</v>
      </c>
      <c r="AW55" s="517">
        <f t="shared" si="9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ht="12.95" customHeight="1" x14ac:dyDescent="0.2">
      <c r="A56" s="119">
        <v>11</v>
      </c>
      <c r="B56" s="120">
        <v>3430</v>
      </c>
      <c r="C56" s="120">
        <v>600078183</v>
      </c>
      <c r="D56" s="120">
        <v>72744405</v>
      </c>
      <c r="E56" s="118" t="s">
        <v>100</v>
      </c>
      <c r="F56" s="120">
        <v>3111</v>
      </c>
      <c r="G56" s="121" t="s">
        <v>276</v>
      </c>
      <c r="H56" s="498" t="s">
        <v>261</v>
      </c>
      <c r="I56" s="517">
        <v>936163</v>
      </c>
      <c r="J56" s="432">
        <v>694483</v>
      </c>
      <c r="K56" s="494">
        <v>0</v>
      </c>
      <c r="L56" s="394">
        <v>234735</v>
      </c>
      <c r="M56" s="394">
        <v>6945</v>
      </c>
      <c r="N56" s="394">
        <v>0</v>
      </c>
      <c r="O56" s="570">
        <v>1.75</v>
      </c>
      <c r="P56" s="579">
        <f t="shared" si="1"/>
        <v>0</v>
      </c>
      <c r="Q56" s="434">
        <v>0</v>
      </c>
      <c r="R56" s="434">
        <v>-99212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2"/>
        <v>-99212</v>
      </c>
      <c r="X56" s="434">
        <v>0</v>
      </c>
      <c r="Y56" s="434">
        <v>0</v>
      </c>
      <c r="Z56" s="434">
        <v>0</v>
      </c>
      <c r="AA56" s="434">
        <f t="shared" si="3"/>
        <v>0</v>
      </c>
      <c r="AB56" s="434">
        <f t="shared" si="4"/>
        <v>-99212</v>
      </c>
      <c r="AC56" s="435">
        <f t="shared" si="5"/>
        <v>-33534</v>
      </c>
      <c r="AD56" s="434">
        <v>0</v>
      </c>
      <c r="AE56" s="434">
        <f t="shared" si="6"/>
        <v>-33534</v>
      </c>
      <c r="AF56" s="435">
        <f t="shared" si="7"/>
        <v>-992</v>
      </c>
      <c r="AG56" s="14">
        <v>0</v>
      </c>
      <c r="AH56" s="905">
        <f t="shared" si="89"/>
        <v>-133738</v>
      </c>
      <c r="AI56" s="870">
        <v>0</v>
      </c>
      <c r="AJ56" s="433">
        <v>-0.25</v>
      </c>
      <c r="AK56" s="433">
        <v>0</v>
      </c>
      <c r="AL56" s="433">
        <v>0</v>
      </c>
      <c r="AM56" s="433">
        <v>0</v>
      </c>
      <c r="AN56" s="433">
        <v>0</v>
      </c>
      <c r="AO56" s="535">
        <f t="shared" si="8"/>
        <v>-0.25</v>
      </c>
      <c r="AP56" s="854">
        <f>I56+AH56</f>
        <v>802425</v>
      </c>
      <c r="AQ56" s="434">
        <f>J56+W56</f>
        <v>595271</v>
      </c>
      <c r="AR56" s="512">
        <f t="shared" si="90"/>
        <v>0</v>
      </c>
      <c r="AS56" s="434">
        <f>L56+AE56</f>
        <v>201201</v>
      </c>
      <c r="AT56" s="434">
        <f>M56+AF56</f>
        <v>5953</v>
      </c>
      <c r="AU56" s="434">
        <f t="shared" si="91"/>
        <v>0</v>
      </c>
      <c r="AV56" s="535">
        <f t="shared" si="92"/>
        <v>1.5</v>
      </c>
      <c r="AW56" s="517">
        <f t="shared" si="9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ht="12.95" customHeight="1" x14ac:dyDescent="0.2">
      <c r="A57" s="92">
        <v>11</v>
      </c>
      <c r="B57" s="15">
        <v>3430</v>
      </c>
      <c r="C57" s="15">
        <v>600078183</v>
      </c>
      <c r="D57" s="15">
        <v>72744405</v>
      </c>
      <c r="E57" s="101" t="s">
        <v>101</v>
      </c>
      <c r="F57" s="15"/>
      <c r="G57" s="91"/>
      <c r="H57" s="495"/>
      <c r="I57" s="613">
        <v>4448256</v>
      </c>
      <c r="J57" s="321">
        <v>3299893</v>
      </c>
      <c r="K57" s="321">
        <v>0</v>
      </c>
      <c r="L57" s="321">
        <v>1115364</v>
      </c>
      <c r="M57" s="321">
        <v>32999</v>
      </c>
      <c r="N57" s="321">
        <v>0</v>
      </c>
      <c r="O57" s="681">
        <v>5.75</v>
      </c>
      <c r="P57" s="613">
        <f t="shared" ref="P57:BC57" si="93">SUM(P55:P56)</f>
        <v>0</v>
      </c>
      <c r="Q57" s="321">
        <f t="shared" ref="Q57" si="94">SUM(Q55:Q56)</f>
        <v>0</v>
      </c>
      <c r="R57" s="321">
        <f t="shared" si="93"/>
        <v>-99212</v>
      </c>
      <c r="S57" s="321">
        <f t="shared" si="93"/>
        <v>0</v>
      </c>
      <c r="T57" s="321">
        <f t="shared" si="93"/>
        <v>0</v>
      </c>
      <c r="U57" s="321">
        <f t="shared" si="93"/>
        <v>0</v>
      </c>
      <c r="V57" s="321">
        <f t="shared" si="93"/>
        <v>0</v>
      </c>
      <c r="W57" s="321">
        <f t="shared" si="93"/>
        <v>-99212</v>
      </c>
      <c r="X57" s="321">
        <f t="shared" si="93"/>
        <v>0</v>
      </c>
      <c r="Y57" s="321">
        <f t="shared" si="93"/>
        <v>0</v>
      </c>
      <c r="Z57" s="321">
        <f t="shared" si="93"/>
        <v>0</v>
      </c>
      <c r="AA57" s="321">
        <f t="shared" si="93"/>
        <v>0</v>
      </c>
      <c r="AB57" s="321">
        <f t="shared" si="93"/>
        <v>-99212</v>
      </c>
      <c r="AC57" s="321">
        <f t="shared" si="93"/>
        <v>-33534</v>
      </c>
      <c r="AD57" s="321">
        <f t="shared" si="93"/>
        <v>0</v>
      </c>
      <c r="AE57" s="321">
        <f t="shared" si="93"/>
        <v>-33534</v>
      </c>
      <c r="AF57" s="321">
        <f t="shared" si="93"/>
        <v>-992</v>
      </c>
      <c r="AG57" s="321">
        <f t="shared" si="93"/>
        <v>0</v>
      </c>
      <c r="AH57" s="895">
        <f t="shared" si="93"/>
        <v>-133738</v>
      </c>
      <c r="AI57" s="901">
        <f t="shared" si="93"/>
        <v>0</v>
      </c>
      <c r="AJ57" s="322">
        <f t="shared" si="93"/>
        <v>-0.25</v>
      </c>
      <c r="AK57" s="322">
        <f t="shared" si="93"/>
        <v>0</v>
      </c>
      <c r="AL57" s="322">
        <f t="shared" si="93"/>
        <v>0</v>
      </c>
      <c r="AM57" s="322">
        <f t="shared" si="93"/>
        <v>0</v>
      </c>
      <c r="AN57" s="322">
        <f t="shared" si="93"/>
        <v>0</v>
      </c>
      <c r="AO57" s="26">
        <f t="shared" si="93"/>
        <v>-0.25</v>
      </c>
      <c r="AP57" s="882">
        <f t="shared" si="93"/>
        <v>4314518</v>
      </c>
      <c r="AQ57" s="321">
        <f t="shared" si="93"/>
        <v>3200681</v>
      </c>
      <c r="AR57" s="321">
        <f t="shared" si="93"/>
        <v>0</v>
      </c>
      <c r="AS57" s="321">
        <f t="shared" si="93"/>
        <v>1081830</v>
      </c>
      <c r="AT57" s="321">
        <f t="shared" si="93"/>
        <v>32007</v>
      </c>
      <c r="AU57" s="321">
        <f t="shared" si="93"/>
        <v>0</v>
      </c>
      <c r="AV57" s="26">
        <f t="shared" si="93"/>
        <v>5.5</v>
      </c>
      <c r="AW57" s="823">
        <f t="shared" si="93"/>
        <v>0</v>
      </c>
      <c r="AX57" s="824">
        <f t="shared" si="93"/>
        <v>0</v>
      </c>
      <c r="AY57" s="824">
        <f t="shared" si="93"/>
        <v>0</v>
      </c>
      <c r="AZ57" s="824">
        <f t="shared" si="93"/>
        <v>0</v>
      </c>
      <c r="BA57" s="824">
        <f t="shared" si="93"/>
        <v>0</v>
      </c>
      <c r="BB57" s="824">
        <f t="shared" si="93"/>
        <v>0</v>
      </c>
      <c r="BC57" s="819">
        <f t="shared" si="93"/>
        <v>0</v>
      </c>
    </row>
    <row r="58" spans="1:55" ht="12.95" customHeight="1" x14ac:dyDescent="0.2">
      <c r="A58" s="119">
        <v>12</v>
      </c>
      <c r="B58" s="120">
        <v>3431</v>
      </c>
      <c r="C58" s="120">
        <v>600078370</v>
      </c>
      <c r="D58" s="120">
        <v>72744162</v>
      </c>
      <c r="E58" s="118" t="s">
        <v>102</v>
      </c>
      <c r="F58" s="120">
        <v>3117</v>
      </c>
      <c r="G58" s="121" t="s">
        <v>278</v>
      </c>
      <c r="H58" s="498" t="s">
        <v>260</v>
      </c>
      <c r="I58" s="536">
        <v>3956821</v>
      </c>
      <c r="J58" s="494">
        <v>2838917</v>
      </c>
      <c r="K58" s="494">
        <v>97131</v>
      </c>
      <c r="L58" s="394">
        <v>992384</v>
      </c>
      <c r="M58" s="394">
        <v>28389</v>
      </c>
      <c r="N58" s="394">
        <v>0</v>
      </c>
      <c r="O58" s="715">
        <v>4</v>
      </c>
      <c r="P58" s="579">
        <f t="shared" si="1"/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2"/>
        <v>0</v>
      </c>
      <c r="X58" s="434">
        <v>0</v>
      </c>
      <c r="Y58" s="434">
        <v>0</v>
      </c>
      <c r="Z58" s="434">
        <v>0</v>
      </c>
      <c r="AA58" s="434">
        <f t="shared" si="3"/>
        <v>0</v>
      </c>
      <c r="AB58" s="434">
        <f t="shared" si="4"/>
        <v>0</v>
      </c>
      <c r="AC58" s="435">
        <f t="shared" si="5"/>
        <v>0</v>
      </c>
      <c r="AD58" s="434">
        <v>0</v>
      </c>
      <c r="AE58" s="434">
        <f t="shared" si="6"/>
        <v>0</v>
      </c>
      <c r="AF58" s="435">
        <f t="shared" si="7"/>
        <v>0</v>
      </c>
      <c r="AG58" s="14">
        <v>0</v>
      </c>
      <c r="AH58" s="905">
        <f t="shared" ref="AH58:AH60" si="95">AB58+AE58+AF58+AG58</f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8"/>
        <v>0</v>
      </c>
      <c r="AP58" s="854">
        <f>I58+AH58</f>
        <v>3956821</v>
      </c>
      <c r="AQ58" s="434">
        <f>J58+W58</f>
        <v>2838917</v>
      </c>
      <c r="AR58" s="512">
        <f t="shared" ref="AR58:AR60" si="96">K58+AA58</f>
        <v>97131</v>
      </c>
      <c r="AS58" s="434">
        <f>L58+AE58</f>
        <v>992384</v>
      </c>
      <c r="AT58" s="434">
        <f t="shared" ref="AT58:AU60" si="97">M58+AF58</f>
        <v>28389</v>
      </c>
      <c r="AU58" s="434">
        <f t="shared" si="97"/>
        <v>0</v>
      </c>
      <c r="AV58" s="535">
        <f t="shared" ref="AV58:AV60" si="98">O58+AO58</f>
        <v>4</v>
      </c>
      <c r="AW58" s="517">
        <f t="shared" si="9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ht="12.95" customHeight="1" x14ac:dyDescent="0.2">
      <c r="A59" s="119">
        <v>12</v>
      </c>
      <c r="B59" s="120">
        <v>3431</v>
      </c>
      <c r="C59" s="120">
        <v>600078370</v>
      </c>
      <c r="D59" s="120">
        <v>72744162</v>
      </c>
      <c r="E59" s="118" t="s">
        <v>102</v>
      </c>
      <c r="F59" s="120">
        <v>3117</v>
      </c>
      <c r="G59" s="121" t="s">
        <v>276</v>
      </c>
      <c r="H59" s="498" t="s">
        <v>261</v>
      </c>
      <c r="I59" s="517">
        <v>1602046</v>
      </c>
      <c r="J59" s="432">
        <v>1188461</v>
      </c>
      <c r="K59" s="494">
        <v>0</v>
      </c>
      <c r="L59" s="394">
        <v>401700</v>
      </c>
      <c r="M59" s="394">
        <v>11885</v>
      </c>
      <c r="N59" s="394">
        <v>0</v>
      </c>
      <c r="O59" s="570">
        <v>2.93</v>
      </c>
      <c r="P59" s="579">
        <f t="shared" si="1"/>
        <v>0</v>
      </c>
      <c r="Q59" s="434">
        <v>0</v>
      </c>
      <c r="R59" s="434">
        <v>90382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2"/>
        <v>90382</v>
      </c>
      <c r="X59" s="434">
        <v>0</v>
      </c>
      <c r="Y59" s="434">
        <v>0</v>
      </c>
      <c r="Z59" s="434">
        <v>0</v>
      </c>
      <c r="AA59" s="434">
        <f t="shared" si="3"/>
        <v>0</v>
      </c>
      <c r="AB59" s="434">
        <f t="shared" si="4"/>
        <v>90382</v>
      </c>
      <c r="AC59" s="435">
        <f t="shared" si="5"/>
        <v>30549</v>
      </c>
      <c r="AD59" s="434">
        <v>0</v>
      </c>
      <c r="AE59" s="434">
        <f t="shared" si="6"/>
        <v>30549</v>
      </c>
      <c r="AF59" s="435">
        <f t="shared" si="7"/>
        <v>904</v>
      </c>
      <c r="AG59" s="14">
        <v>0</v>
      </c>
      <c r="AH59" s="905">
        <f t="shared" si="95"/>
        <v>121835</v>
      </c>
      <c r="AI59" s="870">
        <v>0</v>
      </c>
      <c r="AJ59" s="433">
        <v>0.24</v>
      </c>
      <c r="AK59" s="433">
        <v>0</v>
      </c>
      <c r="AL59" s="433">
        <v>0</v>
      </c>
      <c r="AM59" s="433">
        <v>0</v>
      </c>
      <c r="AN59" s="433">
        <v>0</v>
      </c>
      <c r="AO59" s="535">
        <f t="shared" si="8"/>
        <v>0.24</v>
      </c>
      <c r="AP59" s="854">
        <f>I59+AH59</f>
        <v>1723881</v>
      </c>
      <c r="AQ59" s="434">
        <f>J59+W59</f>
        <v>1278843</v>
      </c>
      <c r="AR59" s="512">
        <f t="shared" si="96"/>
        <v>0</v>
      </c>
      <c r="AS59" s="434">
        <f>L59+AE59</f>
        <v>432249</v>
      </c>
      <c r="AT59" s="434">
        <f t="shared" si="97"/>
        <v>12789</v>
      </c>
      <c r="AU59" s="434">
        <f t="shared" si="97"/>
        <v>0</v>
      </c>
      <c r="AV59" s="535">
        <f t="shared" si="98"/>
        <v>3.17</v>
      </c>
      <c r="AW59" s="517">
        <f t="shared" si="9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ht="12.95" customHeight="1" x14ac:dyDescent="0.2">
      <c r="A60" s="119">
        <v>12</v>
      </c>
      <c r="B60" s="120">
        <v>3431</v>
      </c>
      <c r="C60" s="120">
        <v>600078370</v>
      </c>
      <c r="D60" s="120">
        <v>72744162</v>
      </c>
      <c r="E60" s="118" t="s">
        <v>102</v>
      </c>
      <c r="F60" s="120">
        <v>3143</v>
      </c>
      <c r="G60" s="121" t="s">
        <v>785</v>
      </c>
      <c r="H60" s="140" t="s">
        <v>260</v>
      </c>
      <c r="I60" s="517">
        <v>729016</v>
      </c>
      <c r="J60" s="432">
        <v>540813</v>
      </c>
      <c r="K60" s="494">
        <v>0</v>
      </c>
      <c r="L60" s="394">
        <v>182795</v>
      </c>
      <c r="M60" s="394">
        <v>5408</v>
      </c>
      <c r="N60" s="394">
        <v>0</v>
      </c>
      <c r="O60" s="570">
        <v>1</v>
      </c>
      <c r="P60" s="579">
        <f t="shared" si="1"/>
        <v>0</v>
      </c>
      <c r="Q60" s="434">
        <v>0</v>
      </c>
      <c r="R60" s="434">
        <v>0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2"/>
        <v>0</v>
      </c>
      <c r="X60" s="434">
        <v>0</v>
      </c>
      <c r="Y60" s="434">
        <v>0</v>
      </c>
      <c r="Z60" s="434">
        <v>0</v>
      </c>
      <c r="AA60" s="434">
        <f t="shared" si="3"/>
        <v>0</v>
      </c>
      <c r="AB60" s="434">
        <f t="shared" si="4"/>
        <v>0</v>
      </c>
      <c r="AC60" s="435">
        <f t="shared" si="5"/>
        <v>0</v>
      </c>
      <c r="AD60" s="434">
        <v>0</v>
      </c>
      <c r="AE60" s="434">
        <f t="shared" si="6"/>
        <v>0</v>
      </c>
      <c r="AF60" s="435">
        <f t="shared" si="7"/>
        <v>0</v>
      </c>
      <c r="AG60" s="14">
        <v>0</v>
      </c>
      <c r="AH60" s="905">
        <f t="shared" si="95"/>
        <v>0</v>
      </c>
      <c r="AI60" s="870">
        <v>0</v>
      </c>
      <c r="AJ60" s="433">
        <v>0</v>
      </c>
      <c r="AK60" s="433">
        <v>0</v>
      </c>
      <c r="AL60" s="433">
        <v>0</v>
      </c>
      <c r="AM60" s="433">
        <v>0</v>
      </c>
      <c r="AN60" s="433">
        <v>0</v>
      </c>
      <c r="AO60" s="535">
        <f t="shared" si="8"/>
        <v>0</v>
      </c>
      <c r="AP60" s="854">
        <f>I60+AH60</f>
        <v>729016</v>
      </c>
      <c r="AQ60" s="434">
        <f>J60+W60</f>
        <v>540813</v>
      </c>
      <c r="AR60" s="512">
        <f t="shared" si="96"/>
        <v>0</v>
      </c>
      <c r="AS60" s="434">
        <f>L60+AE60</f>
        <v>182795</v>
      </c>
      <c r="AT60" s="434">
        <f t="shared" si="97"/>
        <v>5408</v>
      </c>
      <c r="AU60" s="434">
        <f t="shared" si="97"/>
        <v>0</v>
      </c>
      <c r="AV60" s="535">
        <f t="shared" si="98"/>
        <v>1</v>
      </c>
      <c r="AW60" s="517">
        <f t="shared" si="9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ht="12.95" customHeight="1" x14ac:dyDescent="0.2">
      <c r="A61" s="92">
        <v>12</v>
      </c>
      <c r="B61" s="15">
        <v>3431</v>
      </c>
      <c r="C61" s="15">
        <v>600078370</v>
      </c>
      <c r="D61" s="15">
        <v>72744162</v>
      </c>
      <c r="E61" s="101" t="s">
        <v>103</v>
      </c>
      <c r="F61" s="15"/>
      <c r="G61" s="91"/>
      <c r="H61" s="495"/>
      <c r="I61" s="613">
        <v>6287883</v>
      </c>
      <c r="J61" s="321">
        <v>4568191</v>
      </c>
      <c r="K61" s="321">
        <v>97131</v>
      </c>
      <c r="L61" s="321">
        <v>1576879</v>
      </c>
      <c r="M61" s="321">
        <v>45682</v>
      </c>
      <c r="N61" s="321">
        <v>0</v>
      </c>
      <c r="O61" s="681">
        <v>7.93</v>
      </c>
      <c r="P61" s="613">
        <f t="shared" ref="P61:BC61" si="99">SUM(P58:P60)</f>
        <v>0</v>
      </c>
      <c r="Q61" s="321">
        <f t="shared" ref="Q61" si="100">SUM(Q58:Q60)</f>
        <v>0</v>
      </c>
      <c r="R61" s="321">
        <f t="shared" si="99"/>
        <v>90382</v>
      </c>
      <c r="S61" s="321">
        <f t="shared" si="99"/>
        <v>0</v>
      </c>
      <c r="T61" s="321">
        <f t="shared" si="99"/>
        <v>0</v>
      </c>
      <c r="U61" s="321">
        <f t="shared" si="99"/>
        <v>0</v>
      </c>
      <c r="V61" s="321">
        <f t="shared" si="99"/>
        <v>0</v>
      </c>
      <c r="W61" s="321">
        <f t="shared" si="99"/>
        <v>90382</v>
      </c>
      <c r="X61" s="321">
        <f t="shared" si="99"/>
        <v>0</v>
      </c>
      <c r="Y61" s="321">
        <f t="shared" si="99"/>
        <v>0</v>
      </c>
      <c r="Z61" s="321">
        <f t="shared" si="99"/>
        <v>0</v>
      </c>
      <c r="AA61" s="321">
        <f t="shared" si="99"/>
        <v>0</v>
      </c>
      <c r="AB61" s="321">
        <f t="shared" si="99"/>
        <v>90382</v>
      </c>
      <c r="AC61" s="321">
        <f t="shared" si="99"/>
        <v>30549</v>
      </c>
      <c r="AD61" s="321">
        <f t="shared" si="99"/>
        <v>0</v>
      </c>
      <c r="AE61" s="321">
        <f t="shared" si="99"/>
        <v>30549</v>
      </c>
      <c r="AF61" s="321">
        <f t="shared" si="99"/>
        <v>904</v>
      </c>
      <c r="AG61" s="321">
        <f t="shared" si="99"/>
        <v>0</v>
      </c>
      <c r="AH61" s="895">
        <f t="shared" si="99"/>
        <v>121835</v>
      </c>
      <c r="AI61" s="901">
        <f t="shared" si="99"/>
        <v>0</v>
      </c>
      <c r="AJ61" s="322">
        <f t="shared" si="99"/>
        <v>0.24</v>
      </c>
      <c r="AK61" s="322">
        <f t="shared" si="99"/>
        <v>0</v>
      </c>
      <c r="AL61" s="322">
        <f t="shared" si="99"/>
        <v>0</v>
      </c>
      <c r="AM61" s="322">
        <f t="shared" si="99"/>
        <v>0</v>
      </c>
      <c r="AN61" s="322">
        <f t="shared" si="99"/>
        <v>0</v>
      </c>
      <c r="AO61" s="26">
        <f t="shared" si="99"/>
        <v>0.24</v>
      </c>
      <c r="AP61" s="882">
        <f t="shared" si="99"/>
        <v>6409718</v>
      </c>
      <c r="AQ61" s="321">
        <f t="shared" si="99"/>
        <v>4658573</v>
      </c>
      <c r="AR61" s="321">
        <f t="shared" si="99"/>
        <v>97131</v>
      </c>
      <c r="AS61" s="321">
        <f t="shared" si="99"/>
        <v>1607428</v>
      </c>
      <c r="AT61" s="321">
        <f t="shared" si="99"/>
        <v>46586</v>
      </c>
      <c r="AU61" s="321">
        <f t="shared" si="99"/>
        <v>0</v>
      </c>
      <c r="AV61" s="26">
        <f t="shared" si="99"/>
        <v>8.17</v>
      </c>
      <c r="AW61" s="823">
        <f t="shared" si="99"/>
        <v>0</v>
      </c>
      <c r="AX61" s="824">
        <f t="shared" si="99"/>
        <v>0</v>
      </c>
      <c r="AY61" s="824">
        <f t="shared" si="99"/>
        <v>0</v>
      </c>
      <c r="AZ61" s="824">
        <f t="shared" si="99"/>
        <v>0</v>
      </c>
      <c r="BA61" s="824">
        <f t="shared" si="99"/>
        <v>0</v>
      </c>
      <c r="BB61" s="824">
        <f t="shared" si="99"/>
        <v>0</v>
      </c>
      <c r="BC61" s="819">
        <f t="shared" si="99"/>
        <v>0</v>
      </c>
    </row>
    <row r="62" spans="1:55" ht="12.95" customHeight="1" x14ac:dyDescent="0.2">
      <c r="A62" s="119">
        <v>13</v>
      </c>
      <c r="B62" s="120">
        <v>3437</v>
      </c>
      <c r="C62" s="120">
        <v>600078051</v>
      </c>
      <c r="D62" s="120">
        <v>70695377</v>
      </c>
      <c r="E62" s="118" t="s">
        <v>104</v>
      </c>
      <c r="F62" s="120">
        <v>3111</v>
      </c>
      <c r="G62" s="121" t="s">
        <v>275</v>
      </c>
      <c r="H62" s="498" t="s">
        <v>260</v>
      </c>
      <c r="I62" s="536">
        <v>9723117</v>
      </c>
      <c r="J62" s="494">
        <v>7212995</v>
      </c>
      <c r="K62" s="494">
        <v>0</v>
      </c>
      <c r="L62" s="394">
        <v>2437992</v>
      </c>
      <c r="M62" s="394">
        <v>72130</v>
      </c>
      <c r="N62" s="394">
        <v>0</v>
      </c>
      <c r="O62" s="715">
        <v>12</v>
      </c>
      <c r="P62" s="579">
        <f t="shared" si="1"/>
        <v>-25000</v>
      </c>
      <c r="Q62" s="434">
        <v>0</v>
      </c>
      <c r="R62" s="434">
        <v>0</v>
      </c>
      <c r="S62" s="434">
        <v>0</v>
      </c>
      <c r="T62" s="434">
        <v>0</v>
      </c>
      <c r="U62" s="434">
        <v>0</v>
      </c>
      <c r="V62" s="434">
        <v>0</v>
      </c>
      <c r="W62" s="434">
        <f t="shared" si="2"/>
        <v>-25000</v>
      </c>
      <c r="X62" s="434">
        <v>25000</v>
      </c>
      <c r="Y62" s="434">
        <v>0</v>
      </c>
      <c r="Z62" s="434">
        <v>0</v>
      </c>
      <c r="AA62" s="434">
        <f t="shared" si="3"/>
        <v>25000</v>
      </c>
      <c r="AB62" s="434">
        <f t="shared" si="4"/>
        <v>0</v>
      </c>
      <c r="AC62" s="435">
        <f t="shared" si="5"/>
        <v>0</v>
      </c>
      <c r="AD62" s="434">
        <v>0</v>
      </c>
      <c r="AE62" s="434">
        <f t="shared" si="6"/>
        <v>0</v>
      </c>
      <c r="AF62" s="435">
        <f t="shared" si="7"/>
        <v>-250</v>
      </c>
      <c r="AG62" s="14">
        <v>0</v>
      </c>
      <c r="AH62" s="905">
        <f t="shared" ref="AH62:AH63" si="101">AB62+AE62+AF62+AG62</f>
        <v>-250</v>
      </c>
      <c r="AI62" s="870">
        <v>0</v>
      </c>
      <c r="AJ62" s="433">
        <v>0</v>
      </c>
      <c r="AK62" s="433">
        <v>0</v>
      </c>
      <c r="AL62" s="433">
        <v>0</v>
      </c>
      <c r="AM62" s="433">
        <v>0</v>
      </c>
      <c r="AN62" s="433">
        <v>0</v>
      </c>
      <c r="AO62" s="535">
        <f t="shared" si="8"/>
        <v>0</v>
      </c>
      <c r="AP62" s="854">
        <f>I62+AH62</f>
        <v>9722867</v>
      </c>
      <c r="AQ62" s="434">
        <f>J62+W62</f>
        <v>7187995</v>
      </c>
      <c r="AR62" s="512">
        <f t="shared" ref="AR62:AR63" si="102">K62+AA62</f>
        <v>25000</v>
      </c>
      <c r="AS62" s="434">
        <f>L62+AE62</f>
        <v>2437992</v>
      </c>
      <c r="AT62" s="434">
        <f>M62+AF62</f>
        <v>71880</v>
      </c>
      <c r="AU62" s="434">
        <f t="shared" ref="AU62:AU63" si="103">N62+AG62</f>
        <v>0</v>
      </c>
      <c r="AV62" s="535">
        <f t="shared" ref="AV62:AV63" si="104">O62+AO62</f>
        <v>12</v>
      </c>
      <c r="AW62" s="517">
        <f t="shared" si="9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600">
        <v>0</v>
      </c>
    </row>
    <row r="63" spans="1:55" ht="12.95" customHeight="1" x14ac:dyDescent="0.2">
      <c r="A63" s="119">
        <v>13</v>
      </c>
      <c r="B63" s="120">
        <v>3437</v>
      </c>
      <c r="C63" s="120">
        <v>600078051</v>
      </c>
      <c r="D63" s="120">
        <v>70695377</v>
      </c>
      <c r="E63" s="118" t="s">
        <v>104</v>
      </c>
      <c r="F63" s="120">
        <v>3111</v>
      </c>
      <c r="G63" s="121" t="s">
        <v>276</v>
      </c>
      <c r="H63" s="498" t="s">
        <v>261</v>
      </c>
      <c r="I63" s="517">
        <v>1558232</v>
      </c>
      <c r="J63" s="432">
        <v>1155958</v>
      </c>
      <c r="K63" s="494">
        <v>0</v>
      </c>
      <c r="L63" s="394">
        <v>390714</v>
      </c>
      <c r="M63" s="394">
        <v>11560</v>
      </c>
      <c r="N63" s="394">
        <v>0</v>
      </c>
      <c r="O63" s="570">
        <v>3.14</v>
      </c>
      <c r="P63" s="579">
        <f t="shared" si="1"/>
        <v>0</v>
      </c>
      <c r="Q63" s="434">
        <v>0</v>
      </c>
      <c r="R63" s="434">
        <v>-25230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2"/>
        <v>-25230</v>
      </c>
      <c r="X63" s="434">
        <v>0</v>
      </c>
      <c r="Y63" s="434">
        <v>0</v>
      </c>
      <c r="Z63" s="434">
        <v>0</v>
      </c>
      <c r="AA63" s="434">
        <f t="shared" si="3"/>
        <v>0</v>
      </c>
      <c r="AB63" s="434">
        <f t="shared" si="4"/>
        <v>-25230</v>
      </c>
      <c r="AC63" s="435">
        <f t="shared" si="5"/>
        <v>-8528</v>
      </c>
      <c r="AD63" s="434">
        <v>0</v>
      </c>
      <c r="AE63" s="434">
        <f t="shared" si="6"/>
        <v>-8528</v>
      </c>
      <c r="AF63" s="435">
        <f t="shared" si="7"/>
        <v>-252</v>
      </c>
      <c r="AG63" s="14">
        <v>0</v>
      </c>
      <c r="AH63" s="905">
        <f t="shared" si="101"/>
        <v>-34010</v>
      </c>
      <c r="AI63" s="870">
        <v>0</v>
      </c>
      <c r="AJ63" s="433">
        <v>0</v>
      </c>
      <c r="AK63" s="433">
        <v>0</v>
      </c>
      <c r="AL63" s="433">
        <v>0</v>
      </c>
      <c r="AM63" s="433">
        <v>0</v>
      </c>
      <c r="AN63" s="433">
        <v>0</v>
      </c>
      <c r="AO63" s="535">
        <f t="shared" si="8"/>
        <v>0</v>
      </c>
      <c r="AP63" s="854">
        <f>I63+AH63</f>
        <v>1524222</v>
      </c>
      <c r="AQ63" s="434">
        <f>J63+W63</f>
        <v>1130728</v>
      </c>
      <c r="AR63" s="512">
        <f t="shared" si="102"/>
        <v>0</v>
      </c>
      <c r="AS63" s="434">
        <f>L63+AE63</f>
        <v>382186</v>
      </c>
      <c r="AT63" s="434">
        <f>M63+AF63</f>
        <v>11308</v>
      </c>
      <c r="AU63" s="434">
        <f t="shared" si="103"/>
        <v>0</v>
      </c>
      <c r="AV63" s="535">
        <f t="shared" si="104"/>
        <v>3.14</v>
      </c>
      <c r="AW63" s="517">
        <f t="shared" si="9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ht="12.95" customHeight="1" x14ac:dyDescent="0.2">
      <c r="A64" s="92">
        <v>13</v>
      </c>
      <c r="B64" s="15">
        <v>3437</v>
      </c>
      <c r="C64" s="15">
        <v>600078051</v>
      </c>
      <c r="D64" s="15">
        <v>70695377</v>
      </c>
      <c r="E64" s="101" t="s">
        <v>105</v>
      </c>
      <c r="F64" s="15"/>
      <c r="G64" s="91"/>
      <c r="H64" s="495"/>
      <c r="I64" s="614">
        <v>11281349</v>
      </c>
      <c r="J64" s="323">
        <v>8368953</v>
      </c>
      <c r="K64" s="323">
        <v>0</v>
      </c>
      <c r="L64" s="323">
        <v>2828706</v>
      </c>
      <c r="M64" s="323">
        <v>83690</v>
      </c>
      <c r="N64" s="323">
        <v>0</v>
      </c>
      <c r="O64" s="680">
        <v>15.14</v>
      </c>
      <c r="P64" s="614">
        <f t="shared" ref="P64:BC64" si="105">SUM(P62:P63)</f>
        <v>-25000</v>
      </c>
      <c r="Q64" s="323">
        <f t="shared" ref="Q64" si="106">SUM(Q62:Q63)</f>
        <v>0</v>
      </c>
      <c r="R64" s="323">
        <f t="shared" si="105"/>
        <v>-25230</v>
      </c>
      <c r="S64" s="323">
        <f t="shared" si="105"/>
        <v>0</v>
      </c>
      <c r="T64" s="323">
        <f t="shared" si="105"/>
        <v>0</v>
      </c>
      <c r="U64" s="323">
        <f t="shared" si="105"/>
        <v>0</v>
      </c>
      <c r="V64" s="323">
        <f t="shared" si="105"/>
        <v>0</v>
      </c>
      <c r="W64" s="323">
        <f t="shared" si="105"/>
        <v>-50230</v>
      </c>
      <c r="X64" s="323">
        <f t="shared" si="105"/>
        <v>25000</v>
      </c>
      <c r="Y64" s="323">
        <f t="shared" si="105"/>
        <v>0</v>
      </c>
      <c r="Z64" s="323">
        <f t="shared" si="105"/>
        <v>0</v>
      </c>
      <c r="AA64" s="323">
        <f t="shared" si="105"/>
        <v>25000</v>
      </c>
      <c r="AB64" s="323">
        <f t="shared" si="105"/>
        <v>-25230</v>
      </c>
      <c r="AC64" s="323">
        <f t="shared" si="105"/>
        <v>-8528</v>
      </c>
      <c r="AD64" s="323">
        <f t="shared" si="105"/>
        <v>0</v>
      </c>
      <c r="AE64" s="323">
        <f t="shared" si="105"/>
        <v>-8528</v>
      </c>
      <c r="AF64" s="323">
        <f t="shared" si="105"/>
        <v>-502</v>
      </c>
      <c r="AG64" s="323">
        <f t="shared" si="105"/>
        <v>0</v>
      </c>
      <c r="AH64" s="894">
        <f t="shared" si="105"/>
        <v>-34260</v>
      </c>
      <c r="AI64" s="900">
        <f t="shared" si="105"/>
        <v>0</v>
      </c>
      <c r="AJ64" s="324">
        <f t="shared" si="105"/>
        <v>0</v>
      </c>
      <c r="AK64" s="324">
        <f t="shared" si="105"/>
        <v>0</v>
      </c>
      <c r="AL64" s="324">
        <f t="shared" si="105"/>
        <v>0</v>
      </c>
      <c r="AM64" s="324">
        <f t="shared" si="105"/>
        <v>0</v>
      </c>
      <c r="AN64" s="324">
        <f t="shared" si="105"/>
        <v>0</v>
      </c>
      <c r="AO64" s="25">
        <f t="shared" si="105"/>
        <v>0</v>
      </c>
      <c r="AP64" s="325">
        <f t="shared" si="105"/>
        <v>11247089</v>
      </c>
      <c r="AQ64" s="323">
        <f t="shared" si="105"/>
        <v>8318723</v>
      </c>
      <c r="AR64" s="323">
        <f t="shared" si="105"/>
        <v>25000</v>
      </c>
      <c r="AS64" s="323">
        <f t="shared" si="105"/>
        <v>2820178</v>
      </c>
      <c r="AT64" s="323">
        <f t="shared" si="105"/>
        <v>83188</v>
      </c>
      <c r="AU64" s="323">
        <f t="shared" si="105"/>
        <v>0</v>
      </c>
      <c r="AV64" s="25">
        <f t="shared" si="105"/>
        <v>15.14</v>
      </c>
      <c r="AW64" s="825">
        <f t="shared" si="105"/>
        <v>0</v>
      </c>
      <c r="AX64" s="826">
        <f t="shared" si="105"/>
        <v>0</v>
      </c>
      <c r="AY64" s="826">
        <f t="shared" si="105"/>
        <v>0</v>
      </c>
      <c r="AZ64" s="826">
        <f t="shared" si="105"/>
        <v>0</v>
      </c>
      <c r="BA64" s="826">
        <f t="shared" si="105"/>
        <v>0</v>
      </c>
      <c r="BB64" s="826">
        <f t="shared" si="105"/>
        <v>0</v>
      </c>
      <c r="BC64" s="820">
        <f t="shared" si="105"/>
        <v>0</v>
      </c>
    </row>
    <row r="65" spans="1:55" ht="12.95" customHeight="1" x14ac:dyDescent="0.2">
      <c r="A65" s="119">
        <v>14</v>
      </c>
      <c r="B65" s="120">
        <v>3436</v>
      </c>
      <c r="C65" s="120">
        <v>600078485</v>
      </c>
      <c r="D65" s="120">
        <v>70695385</v>
      </c>
      <c r="E65" s="118" t="s">
        <v>106</v>
      </c>
      <c r="F65" s="120">
        <v>3113</v>
      </c>
      <c r="G65" s="121" t="s">
        <v>278</v>
      </c>
      <c r="H65" s="498" t="s">
        <v>260</v>
      </c>
      <c r="I65" s="536">
        <v>24101765</v>
      </c>
      <c r="J65" s="494">
        <v>17762141</v>
      </c>
      <c r="K65" s="494">
        <v>0</v>
      </c>
      <c r="L65" s="394">
        <v>6003604</v>
      </c>
      <c r="M65" s="394">
        <v>177620</v>
      </c>
      <c r="N65" s="394">
        <v>158400</v>
      </c>
      <c r="O65" s="715">
        <v>25.18</v>
      </c>
      <c r="P65" s="579">
        <f t="shared" si="1"/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2"/>
        <v>0</v>
      </c>
      <c r="X65" s="434">
        <v>0</v>
      </c>
      <c r="Y65" s="434">
        <v>0</v>
      </c>
      <c r="Z65" s="434">
        <v>0</v>
      </c>
      <c r="AA65" s="434">
        <f t="shared" si="3"/>
        <v>0</v>
      </c>
      <c r="AB65" s="434">
        <f t="shared" si="4"/>
        <v>0</v>
      </c>
      <c r="AC65" s="435">
        <f t="shared" si="5"/>
        <v>0</v>
      </c>
      <c r="AD65" s="434">
        <v>0</v>
      </c>
      <c r="AE65" s="434">
        <f t="shared" si="6"/>
        <v>0</v>
      </c>
      <c r="AF65" s="435">
        <f t="shared" si="7"/>
        <v>0</v>
      </c>
      <c r="AG65" s="14">
        <v>0</v>
      </c>
      <c r="AH65" s="905">
        <f t="shared" ref="AH65:AH69" si="107">AB65+AE65+AF65+AG65</f>
        <v>0</v>
      </c>
      <c r="AI65" s="870">
        <v>0</v>
      </c>
      <c r="AJ65" s="433">
        <v>0</v>
      </c>
      <c r="AK65" s="433">
        <v>0</v>
      </c>
      <c r="AL65" s="433">
        <v>0</v>
      </c>
      <c r="AM65" s="433">
        <v>0</v>
      </c>
      <c r="AN65" s="433">
        <v>0</v>
      </c>
      <c r="AO65" s="535">
        <f t="shared" si="8"/>
        <v>0</v>
      </c>
      <c r="AP65" s="854">
        <f>I65+AH65</f>
        <v>24101765</v>
      </c>
      <c r="AQ65" s="434">
        <f>J65+W65</f>
        <v>17762141</v>
      </c>
      <c r="AR65" s="512">
        <f t="shared" ref="AR65:AR69" si="108">K65+AA65</f>
        <v>0</v>
      </c>
      <c r="AS65" s="434">
        <f>L65+AE65</f>
        <v>6003604</v>
      </c>
      <c r="AT65" s="434">
        <f t="shared" ref="AT65:AU69" si="109">M65+AF65</f>
        <v>177620</v>
      </c>
      <c r="AU65" s="434">
        <f t="shared" si="109"/>
        <v>158400</v>
      </c>
      <c r="AV65" s="535">
        <f t="shared" ref="AV65:AV69" si="110">O65+AO65</f>
        <v>25.18</v>
      </c>
      <c r="AW65" s="517">
        <f t="shared" si="9"/>
        <v>356407</v>
      </c>
      <c r="AX65" s="432">
        <v>146890</v>
      </c>
      <c r="AY65" s="432">
        <v>0</v>
      </c>
      <c r="AZ65" s="432">
        <v>49649</v>
      </c>
      <c r="BA65" s="432">
        <v>1468</v>
      </c>
      <c r="BB65" s="432">
        <v>158400</v>
      </c>
      <c r="BC65" s="600">
        <v>0.27</v>
      </c>
    </row>
    <row r="66" spans="1:55" ht="12.95" customHeight="1" x14ac:dyDescent="0.2">
      <c r="A66" s="119">
        <v>14</v>
      </c>
      <c r="B66" s="120">
        <v>3436</v>
      </c>
      <c r="C66" s="120">
        <v>600078485</v>
      </c>
      <c r="D66" s="120">
        <v>70695385</v>
      </c>
      <c r="E66" s="118" t="s">
        <v>106</v>
      </c>
      <c r="F66" s="120">
        <v>3113</v>
      </c>
      <c r="G66" s="121" t="s">
        <v>789</v>
      </c>
      <c r="H66" s="498" t="s">
        <v>260</v>
      </c>
      <c r="I66" s="536">
        <v>0</v>
      </c>
      <c r="J66" s="494">
        <v>0</v>
      </c>
      <c r="K66" s="494">
        <v>0</v>
      </c>
      <c r="L66" s="394">
        <v>0</v>
      </c>
      <c r="M66" s="394">
        <v>0</v>
      </c>
      <c r="N66" s="394">
        <v>0</v>
      </c>
      <c r="O66" s="715">
        <v>0</v>
      </c>
      <c r="P66" s="579">
        <f t="shared" ref="P66:P67" si="111">X66*-1</f>
        <v>0</v>
      </c>
      <c r="Q66" s="434">
        <v>0</v>
      </c>
      <c r="R66" s="434">
        <v>0</v>
      </c>
      <c r="S66" s="434">
        <v>0</v>
      </c>
      <c r="T66" s="434">
        <v>31214</v>
      </c>
      <c r="U66" s="434">
        <v>0</v>
      </c>
      <c r="V66" s="434">
        <v>0</v>
      </c>
      <c r="W66" s="434">
        <f t="shared" ref="W66:W67" si="112">SUM(P66:V66)</f>
        <v>31214</v>
      </c>
      <c r="X66" s="434">
        <v>0</v>
      </c>
      <c r="Y66" s="434">
        <v>0</v>
      </c>
      <c r="Z66" s="434">
        <v>0</v>
      </c>
      <c r="AA66" s="434">
        <f t="shared" ref="AA66:AA67" si="113">X66+Y66+Z66</f>
        <v>0</v>
      </c>
      <c r="AB66" s="434">
        <f t="shared" ref="AB66:AB67" si="114">W66+AA66</f>
        <v>31214</v>
      </c>
      <c r="AC66" s="435">
        <f t="shared" ref="AC66:AC67" si="115">ROUND((W66+X66+Y66)*33.8%,0)</f>
        <v>10550</v>
      </c>
      <c r="AD66" s="434">
        <v>0</v>
      </c>
      <c r="AE66" s="434">
        <f t="shared" ref="AE66:AE67" si="116">AC66+AD66</f>
        <v>10550</v>
      </c>
      <c r="AF66" s="435">
        <f t="shared" ref="AF66:AF67" si="117">ROUND(W66*1%,0)</f>
        <v>312</v>
      </c>
      <c r="AG66" s="14">
        <v>0</v>
      </c>
      <c r="AH66" s="905">
        <f t="shared" ref="AH66:AH67" si="118">AB66+AE66+AF66+AG66</f>
        <v>42076</v>
      </c>
      <c r="AI66" s="870">
        <v>0</v>
      </c>
      <c r="AJ66" s="433">
        <v>0</v>
      </c>
      <c r="AK66" s="433">
        <v>0.06</v>
      </c>
      <c r="AL66" s="433">
        <v>0</v>
      </c>
      <c r="AM66" s="433">
        <v>0</v>
      </c>
      <c r="AN66" s="433">
        <v>0</v>
      </c>
      <c r="AO66" s="535">
        <f t="shared" ref="AO66:AO67" si="119">SUM(AI66:AN66)</f>
        <v>0.06</v>
      </c>
      <c r="AP66" s="854">
        <f>I66+AH66</f>
        <v>42076</v>
      </c>
      <c r="AQ66" s="434">
        <f>J66+W66</f>
        <v>31214</v>
      </c>
      <c r="AR66" s="512">
        <f t="shared" ref="AR66:AR67" si="120">K66+AA66</f>
        <v>0</v>
      </c>
      <c r="AS66" s="434">
        <f>L66+AE66</f>
        <v>10550</v>
      </c>
      <c r="AT66" s="434">
        <f t="shared" ref="AT66:AT67" si="121">M66+AF66</f>
        <v>312</v>
      </c>
      <c r="AU66" s="434">
        <f t="shared" ref="AU66:AU67" si="122">N66+AG66</f>
        <v>0</v>
      </c>
      <c r="AV66" s="535">
        <f t="shared" ref="AV66:AV67" si="123">O66+AO66</f>
        <v>0.06</v>
      </c>
      <c r="AW66" s="517">
        <f t="shared" ref="AW66:AW67" si="124">SUM(AX66:BB66)</f>
        <v>356407</v>
      </c>
      <c r="AX66" s="432">
        <v>146890</v>
      </c>
      <c r="AY66" s="432">
        <v>0</v>
      </c>
      <c r="AZ66" s="432">
        <v>49649</v>
      </c>
      <c r="BA66" s="432">
        <v>1468</v>
      </c>
      <c r="BB66" s="432">
        <v>158400</v>
      </c>
      <c r="BC66" s="600">
        <v>0.27</v>
      </c>
    </row>
    <row r="67" spans="1:55" ht="12.95" customHeight="1" x14ac:dyDescent="0.2">
      <c r="A67" s="119">
        <v>14</v>
      </c>
      <c r="B67" s="120">
        <v>3436</v>
      </c>
      <c r="C67" s="120">
        <v>600078485</v>
      </c>
      <c r="D67" s="120">
        <v>70695385</v>
      </c>
      <c r="E67" s="118" t="s">
        <v>106</v>
      </c>
      <c r="F67" s="120">
        <v>3113</v>
      </c>
      <c r="G67" s="121" t="s">
        <v>829</v>
      </c>
      <c r="H67" s="498" t="s">
        <v>260</v>
      </c>
      <c r="I67" s="536">
        <v>0</v>
      </c>
      <c r="J67" s="494">
        <v>0</v>
      </c>
      <c r="K67" s="494">
        <v>0</v>
      </c>
      <c r="L67" s="394">
        <v>0</v>
      </c>
      <c r="M67" s="394">
        <v>0</v>
      </c>
      <c r="N67" s="394">
        <v>0</v>
      </c>
      <c r="O67" s="715">
        <v>0</v>
      </c>
      <c r="P67" s="579">
        <f t="shared" si="111"/>
        <v>0</v>
      </c>
      <c r="Q67" s="434">
        <v>0</v>
      </c>
      <c r="R67" s="434">
        <v>0</v>
      </c>
      <c r="S67" s="434">
        <v>0</v>
      </c>
      <c r="T67" s="434">
        <v>0</v>
      </c>
      <c r="U67" s="434">
        <v>157114</v>
      </c>
      <c r="V67" s="434">
        <v>0</v>
      </c>
      <c r="W67" s="434">
        <f t="shared" si="112"/>
        <v>157114</v>
      </c>
      <c r="X67" s="434">
        <v>0</v>
      </c>
      <c r="Y67" s="434">
        <v>0</v>
      </c>
      <c r="Z67" s="434">
        <v>0</v>
      </c>
      <c r="AA67" s="434">
        <f t="shared" si="113"/>
        <v>0</v>
      </c>
      <c r="AB67" s="434">
        <f t="shared" si="114"/>
        <v>157114</v>
      </c>
      <c r="AC67" s="435">
        <f t="shared" si="115"/>
        <v>53105</v>
      </c>
      <c r="AD67" s="434">
        <v>0</v>
      </c>
      <c r="AE67" s="434">
        <f t="shared" si="116"/>
        <v>53105</v>
      </c>
      <c r="AF67" s="435">
        <f t="shared" si="117"/>
        <v>1571</v>
      </c>
      <c r="AG67" s="14">
        <v>0</v>
      </c>
      <c r="AH67" s="905">
        <f t="shared" si="118"/>
        <v>211790</v>
      </c>
      <c r="AI67" s="870">
        <v>0</v>
      </c>
      <c r="AJ67" s="433">
        <v>0</v>
      </c>
      <c r="AK67" s="433">
        <v>0</v>
      </c>
      <c r="AL67" s="433">
        <v>0</v>
      </c>
      <c r="AM67" s="433">
        <v>0.37</v>
      </c>
      <c r="AN67" s="433">
        <v>0</v>
      </c>
      <c r="AO67" s="535">
        <f t="shared" si="119"/>
        <v>0.37</v>
      </c>
      <c r="AP67" s="854">
        <f>I67+AH67</f>
        <v>211790</v>
      </c>
      <c r="AQ67" s="434">
        <f>J67+W67</f>
        <v>157114</v>
      </c>
      <c r="AR67" s="512">
        <f t="shared" si="120"/>
        <v>0</v>
      </c>
      <c r="AS67" s="434">
        <f>L67+AE67</f>
        <v>53105</v>
      </c>
      <c r="AT67" s="434">
        <f t="shared" si="121"/>
        <v>1571</v>
      </c>
      <c r="AU67" s="434">
        <f t="shared" si="122"/>
        <v>0</v>
      </c>
      <c r="AV67" s="535">
        <f t="shared" si="123"/>
        <v>0.37</v>
      </c>
      <c r="AW67" s="517">
        <f t="shared" si="124"/>
        <v>356407</v>
      </c>
      <c r="AX67" s="432">
        <v>146890</v>
      </c>
      <c r="AY67" s="432">
        <v>0</v>
      </c>
      <c r="AZ67" s="432">
        <v>49649</v>
      </c>
      <c r="BA67" s="432">
        <v>1468</v>
      </c>
      <c r="BB67" s="432">
        <v>158400</v>
      </c>
      <c r="BC67" s="600">
        <v>0.27</v>
      </c>
    </row>
    <row r="68" spans="1:55" ht="12.95" customHeight="1" x14ac:dyDescent="0.2">
      <c r="A68" s="119">
        <v>14</v>
      </c>
      <c r="B68" s="120">
        <v>3436</v>
      </c>
      <c r="C68" s="120">
        <v>600078485</v>
      </c>
      <c r="D68" s="120">
        <v>70695385</v>
      </c>
      <c r="E68" s="118" t="s">
        <v>106</v>
      </c>
      <c r="F68" s="120">
        <v>3113</v>
      </c>
      <c r="G68" s="121" t="s">
        <v>276</v>
      </c>
      <c r="H68" s="498" t="s">
        <v>261</v>
      </c>
      <c r="I68" s="517">
        <v>3224578</v>
      </c>
      <c r="J68" s="432">
        <v>2392120</v>
      </c>
      <c r="K68" s="494">
        <v>0</v>
      </c>
      <c r="L68" s="394">
        <v>808537</v>
      </c>
      <c r="M68" s="394">
        <v>23921</v>
      </c>
      <c r="N68" s="394">
        <v>0</v>
      </c>
      <c r="O68" s="570">
        <v>6.03</v>
      </c>
      <c r="P68" s="579">
        <f t="shared" si="1"/>
        <v>0</v>
      </c>
      <c r="Q68" s="434">
        <v>0</v>
      </c>
      <c r="R68" s="434">
        <v>-132282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2"/>
        <v>-132282</v>
      </c>
      <c r="X68" s="434">
        <v>0</v>
      </c>
      <c r="Y68" s="434">
        <v>0</v>
      </c>
      <c r="Z68" s="434">
        <v>0</v>
      </c>
      <c r="AA68" s="434">
        <f t="shared" si="3"/>
        <v>0</v>
      </c>
      <c r="AB68" s="434">
        <f t="shared" si="4"/>
        <v>-132282</v>
      </c>
      <c r="AC68" s="435">
        <f t="shared" si="5"/>
        <v>-44711</v>
      </c>
      <c r="AD68" s="434">
        <v>0</v>
      </c>
      <c r="AE68" s="434">
        <f t="shared" si="6"/>
        <v>-44711</v>
      </c>
      <c r="AF68" s="435">
        <f t="shared" si="7"/>
        <v>-1323</v>
      </c>
      <c r="AG68" s="14">
        <v>0</v>
      </c>
      <c r="AH68" s="905">
        <f t="shared" si="107"/>
        <v>-178316</v>
      </c>
      <c r="AI68" s="870">
        <v>0</v>
      </c>
      <c r="AJ68" s="433">
        <v>-0.34</v>
      </c>
      <c r="AK68" s="433">
        <v>0</v>
      </c>
      <c r="AL68" s="433">
        <v>0</v>
      </c>
      <c r="AM68" s="433">
        <v>0</v>
      </c>
      <c r="AN68" s="433">
        <v>0</v>
      </c>
      <c r="AO68" s="535">
        <f t="shared" si="8"/>
        <v>-0.34</v>
      </c>
      <c r="AP68" s="854">
        <f>I68+AH68</f>
        <v>3046262</v>
      </c>
      <c r="AQ68" s="434">
        <f>J68+W68</f>
        <v>2259838</v>
      </c>
      <c r="AR68" s="512">
        <f t="shared" si="108"/>
        <v>0</v>
      </c>
      <c r="AS68" s="434">
        <f>L68+AE68</f>
        <v>763826</v>
      </c>
      <c r="AT68" s="434">
        <f t="shared" si="109"/>
        <v>22598</v>
      </c>
      <c r="AU68" s="434">
        <f t="shared" si="109"/>
        <v>0</v>
      </c>
      <c r="AV68" s="535">
        <f t="shared" si="110"/>
        <v>5.69</v>
      </c>
      <c r="AW68" s="517">
        <f t="shared" si="9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600">
        <v>0</v>
      </c>
    </row>
    <row r="69" spans="1:55" ht="12.95" customHeight="1" x14ac:dyDescent="0.2">
      <c r="A69" s="119">
        <v>14</v>
      </c>
      <c r="B69" s="120">
        <v>3436</v>
      </c>
      <c r="C69" s="120">
        <v>600078485</v>
      </c>
      <c r="D69" s="120">
        <v>70695385</v>
      </c>
      <c r="E69" s="118" t="s">
        <v>106</v>
      </c>
      <c r="F69" s="120">
        <v>3143</v>
      </c>
      <c r="G69" s="121" t="s">
        <v>785</v>
      </c>
      <c r="H69" s="140" t="s">
        <v>260</v>
      </c>
      <c r="I69" s="517">
        <v>2171612</v>
      </c>
      <c r="J69" s="432">
        <v>1610988</v>
      </c>
      <c r="K69" s="494">
        <v>0</v>
      </c>
      <c r="L69" s="394">
        <v>544514</v>
      </c>
      <c r="M69" s="394">
        <v>16110</v>
      </c>
      <c r="N69" s="394">
        <v>0</v>
      </c>
      <c r="O69" s="570">
        <v>2.99</v>
      </c>
      <c r="P69" s="579">
        <f t="shared" si="1"/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2"/>
        <v>0</v>
      </c>
      <c r="X69" s="434">
        <v>0</v>
      </c>
      <c r="Y69" s="434">
        <v>0</v>
      </c>
      <c r="Z69" s="434">
        <v>0</v>
      </c>
      <c r="AA69" s="434">
        <f t="shared" si="3"/>
        <v>0</v>
      </c>
      <c r="AB69" s="434">
        <f t="shared" si="4"/>
        <v>0</v>
      </c>
      <c r="AC69" s="435">
        <f t="shared" si="5"/>
        <v>0</v>
      </c>
      <c r="AD69" s="434">
        <v>0</v>
      </c>
      <c r="AE69" s="434">
        <f t="shared" si="6"/>
        <v>0</v>
      </c>
      <c r="AF69" s="435">
        <f t="shared" si="7"/>
        <v>0</v>
      </c>
      <c r="AG69" s="14">
        <v>0</v>
      </c>
      <c r="AH69" s="905">
        <f t="shared" si="107"/>
        <v>0</v>
      </c>
      <c r="AI69" s="870">
        <v>0</v>
      </c>
      <c r="AJ69" s="433">
        <v>0</v>
      </c>
      <c r="AK69" s="433">
        <v>0</v>
      </c>
      <c r="AL69" s="433">
        <v>0</v>
      </c>
      <c r="AM69" s="433">
        <v>0</v>
      </c>
      <c r="AN69" s="433">
        <v>0</v>
      </c>
      <c r="AO69" s="535">
        <f t="shared" si="8"/>
        <v>0</v>
      </c>
      <c r="AP69" s="854">
        <f>I69+AH69</f>
        <v>2171612</v>
      </c>
      <c r="AQ69" s="434">
        <f>J69+W69</f>
        <v>1610988</v>
      </c>
      <c r="AR69" s="512">
        <f t="shared" si="108"/>
        <v>0</v>
      </c>
      <c r="AS69" s="434">
        <f>L69+AE69</f>
        <v>544514</v>
      </c>
      <c r="AT69" s="434">
        <f t="shared" si="109"/>
        <v>16110</v>
      </c>
      <c r="AU69" s="434">
        <f t="shared" si="109"/>
        <v>0</v>
      </c>
      <c r="AV69" s="535">
        <f t="shared" si="110"/>
        <v>2.99</v>
      </c>
      <c r="AW69" s="517">
        <f t="shared" si="9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ht="12.95" customHeight="1" x14ac:dyDescent="0.2">
      <c r="A70" s="92">
        <v>14</v>
      </c>
      <c r="B70" s="15">
        <v>3436</v>
      </c>
      <c r="C70" s="15">
        <v>600078485</v>
      </c>
      <c r="D70" s="15">
        <v>70695385</v>
      </c>
      <c r="E70" s="101" t="s">
        <v>107</v>
      </c>
      <c r="F70" s="15"/>
      <c r="G70" s="91"/>
      <c r="H70" s="495"/>
      <c r="I70" s="613">
        <v>29497955</v>
      </c>
      <c r="J70" s="321">
        <v>21765249</v>
      </c>
      <c r="K70" s="321">
        <v>0</v>
      </c>
      <c r="L70" s="321">
        <v>7356655</v>
      </c>
      <c r="M70" s="321">
        <v>217651</v>
      </c>
      <c r="N70" s="321">
        <v>158400</v>
      </c>
      <c r="O70" s="681">
        <v>34.200000000000003</v>
      </c>
      <c r="P70" s="613">
        <f t="shared" ref="P70:BC70" si="125">SUM(P65:P69)</f>
        <v>0</v>
      </c>
      <c r="Q70" s="321">
        <f t="shared" ref="Q70" si="126">SUM(Q65:Q69)</f>
        <v>0</v>
      </c>
      <c r="R70" s="321">
        <f t="shared" si="125"/>
        <v>-132282</v>
      </c>
      <c r="S70" s="321">
        <f t="shared" si="125"/>
        <v>0</v>
      </c>
      <c r="T70" s="321">
        <f t="shared" si="125"/>
        <v>31214</v>
      </c>
      <c r="U70" s="321">
        <f t="shared" si="125"/>
        <v>157114</v>
      </c>
      <c r="V70" s="321">
        <f t="shared" si="125"/>
        <v>0</v>
      </c>
      <c r="W70" s="321">
        <f t="shared" si="125"/>
        <v>56046</v>
      </c>
      <c r="X70" s="321">
        <f t="shared" si="125"/>
        <v>0</v>
      </c>
      <c r="Y70" s="321">
        <f t="shared" si="125"/>
        <v>0</v>
      </c>
      <c r="Z70" s="321">
        <f t="shared" si="125"/>
        <v>0</v>
      </c>
      <c r="AA70" s="321">
        <f t="shared" si="125"/>
        <v>0</v>
      </c>
      <c r="AB70" s="321">
        <f t="shared" si="125"/>
        <v>56046</v>
      </c>
      <c r="AC70" s="321">
        <f t="shared" si="125"/>
        <v>18944</v>
      </c>
      <c r="AD70" s="321">
        <f t="shared" si="125"/>
        <v>0</v>
      </c>
      <c r="AE70" s="321">
        <f t="shared" si="125"/>
        <v>18944</v>
      </c>
      <c r="AF70" s="321">
        <f t="shared" si="125"/>
        <v>560</v>
      </c>
      <c r="AG70" s="321">
        <f t="shared" si="125"/>
        <v>0</v>
      </c>
      <c r="AH70" s="895">
        <f t="shared" si="125"/>
        <v>75550</v>
      </c>
      <c r="AI70" s="901">
        <f t="shared" si="125"/>
        <v>0</v>
      </c>
      <c r="AJ70" s="322">
        <f t="shared" si="125"/>
        <v>-0.34</v>
      </c>
      <c r="AK70" s="322">
        <f t="shared" si="125"/>
        <v>0.06</v>
      </c>
      <c r="AL70" s="322">
        <f t="shared" si="125"/>
        <v>0</v>
      </c>
      <c r="AM70" s="322">
        <f t="shared" si="125"/>
        <v>0.37</v>
      </c>
      <c r="AN70" s="322">
        <f t="shared" si="125"/>
        <v>0</v>
      </c>
      <c r="AO70" s="26">
        <f t="shared" si="125"/>
        <v>8.9999999999999969E-2</v>
      </c>
      <c r="AP70" s="882">
        <f t="shared" si="125"/>
        <v>29573505</v>
      </c>
      <c r="AQ70" s="321">
        <f t="shared" si="125"/>
        <v>21821295</v>
      </c>
      <c r="AR70" s="321">
        <f t="shared" si="125"/>
        <v>0</v>
      </c>
      <c r="AS70" s="321">
        <f t="shared" si="125"/>
        <v>7375599</v>
      </c>
      <c r="AT70" s="321">
        <f t="shared" si="125"/>
        <v>218211</v>
      </c>
      <c r="AU70" s="321">
        <f t="shared" si="125"/>
        <v>158400</v>
      </c>
      <c r="AV70" s="26">
        <f t="shared" si="125"/>
        <v>34.29</v>
      </c>
      <c r="AW70" s="823">
        <f t="shared" si="125"/>
        <v>1069221</v>
      </c>
      <c r="AX70" s="824">
        <f t="shared" si="125"/>
        <v>440670</v>
      </c>
      <c r="AY70" s="824">
        <f t="shared" si="125"/>
        <v>0</v>
      </c>
      <c r="AZ70" s="824">
        <f t="shared" si="125"/>
        <v>148947</v>
      </c>
      <c r="BA70" s="824">
        <f t="shared" si="125"/>
        <v>4404</v>
      </c>
      <c r="BB70" s="824">
        <f t="shared" si="125"/>
        <v>475200</v>
      </c>
      <c r="BC70" s="819">
        <f t="shared" si="125"/>
        <v>0.81</v>
      </c>
    </row>
    <row r="71" spans="1:55" ht="12.95" customHeight="1" x14ac:dyDescent="0.2">
      <c r="A71" s="119">
        <v>15</v>
      </c>
      <c r="B71" s="120">
        <v>3442</v>
      </c>
      <c r="C71" s="120">
        <v>600078205</v>
      </c>
      <c r="D71" s="120">
        <v>72743638</v>
      </c>
      <c r="E71" s="118" t="s">
        <v>786</v>
      </c>
      <c r="F71" s="120">
        <v>3111</v>
      </c>
      <c r="G71" s="121" t="s">
        <v>275</v>
      </c>
      <c r="H71" s="498" t="s">
        <v>260</v>
      </c>
      <c r="I71" s="536">
        <v>9382777</v>
      </c>
      <c r="J71" s="494">
        <v>6960517</v>
      </c>
      <c r="K71" s="494">
        <v>0</v>
      </c>
      <c r="L71" s="394">
        <v>2352655</v>
      </c>
      <c r="M71" s="394">
        <v>69605</v>
      </c>
      <c r="N71" s="394">
        <v>0</v>
      </c>
      <c r="O71" s="715">
        <v>12</v>
      </c>
      <c r="P71" s="579">
        <f t="shared" si="1"/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2"/>
        <v>0</v>
      </c>
      <c r="X71" s="434">
        <v>0</v>
      </c>
      <c r="Y71" s="434">
        <v>0</v>
      </c>
      <c r="Z71" s="434">
        <v>0</v>
      </c>
      <c r="AA71" s="434">
        <f t="shared" si="3"/>
        <v>0</v>
      </c>
      <c r="AB71" s="434">
        <f t="shared" si="4"/>
        <v>0</v>
      </c>
      <c r="AC71" s="435">
        <f t="shared" si="5"/>
        <v>0</v>
      </c>
      <c r="AD71" s="434">
        <v>0</v>
      </c>
      <c r="AE71" s="434">
        <f t="shared" si="6"/>
        <v>0</v>
      </c>
      <c r="AF71" s="435">
        <f t="shared" si="7"/>
        <v>0</v>
      </c>
      <c r="AG71" s="14">
        <v>0</v>
      </c>
      <c r="AH71" s="905">
        <f t="shared" ref="AH71:AH72" si="127">AB71+AE71+AF71+AG71</f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8"/>
        <v>0</v>
      </c>
      <c r="AP71" s="854">
        <f>I71+AH71</f>
        <v>9382777</v>
      </c>
      <c r="AQ71" s="434">
        <f>J71+W71</f>
        <v>6960517</v>
      </c>
      <c r="AR71" s="512">
        <f t="shared" ref="AR71:AR72" si="128">K71+AA71</f>
        <v>0</v>
      </c>
      <c r="AS71" s="434">
        <f>L71+AE71</f>
        <v>2352655</v>
      </c>
      <c r="AT71" s="434">
        <f>M71+AF71</f>
        <v>69605</v>
      </c>
      <c r="AU71" s="434">
        <f t="shared" ref="AU71:AU72" si="129">N71+AG71</f>
        <v>0</v>
      </c>
      <c r="AV71" s="535">
        <f t="shared" ref="AV71:AV72" si="130">O71+AO71</f>
        <v>12</v>
      </c>
      <c r="AW71" s="517">
        <f t="shared" si="9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ht="12.95" customHeight="1" x14ac:dyDescent="0.2">
      <c r="A72" s="119">
        <v>15</v>
      </c>
      <c r="B72" s="120">
        <v>3442</v>
      </c>
      <c r="C72" s="120">
        <v>600078205</v>
      </c>
      <c r="D72" s="120">
        <v>72743638</v>
      </c>
      <c r="E72" s="118" t="s">
        <v>770</v>
      </c>
      <c r="F72" s="120">
        <v>3111</v>
      </c>
      <c r="G72" s="121" t="s">
        <v>276</v>
      </c>
      <c r="H72" s="498" t="s">
        <v>261</v>
      </c>
      <c r="I72" s="517">
        <v>2347842</v>
      </c>
      <c r="J72" s="432">
        <v>1741723</v>
      </c>
      <c r="K72" s="494">
        <v>0</v>
      </c>
      <c r="L72" s="394">
        <v>588702</v>
      </c>
      <c r="M72" s="394">
        <v>17417</v>
      </c>
      <c r="N72" s="394">
        <v>0</v>
      </c>
      <c r="O72" s="570">
        <v>4.3899999999999997</v>
      </c>
      <c r="P72" s="579">
        <f t="shared" si="1"/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2"/>
        <v>0</v>
      </c>
      <c r="X72" s="434">
        <v>0</v>
      </c>
      <c r="Y72" s="434">
        <v>0</v>
      </c>
      <c r="Z72" s="434">
        <v>0</v>
      </c>
      <c r="AA72" s="434">
        <f t="shared" si="3"/>
        <v>0</v>
      </c>
      <c r="AB72" s="434">
        <f t="shared" si="4"/>
        <v>0</v>
      </c>
      <c r="AC72" s="435">
        <f t="shared" si="5"/>
        <v>0</v>
      </c>
      <c r="AD72" s="434">
        <v>0</v>
      </c>
      <c r="AE72" s="434">
        <f t="shared" si="6"/>
        <v>0</v>
      </c>
      <c r="AF72" s="435">
        <f t="shared" si="7"/>
        <v>0</v>
      </c>
      <c r="AG72" s="14">
        <v>0</v>
      </c>
      <c r="AH72" s="905">
        <f t="shared" si="127"/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 t="shared" si="8"/>
        <v>0</v>
      </c>
      <c r="AP72" s="854">
        <f>I72+AH72</f>
        <v>2347842</v>
      </c>
      <c r="AQ72" s="434">
        <f>J72+W72</f>
        <v>1741723</v>
      </c>
      <c r="AR72" s="512">
        <f t="shared" si="128"/>
        <v>0</v>
      </c>
      <c r="AS72" s="434">
        <f>L72+AE72</f>
        <v>588702</v>
      </c>
      <c r="AT72" s="434">
        <f>M72+AF72</f>
        <v>17417</v>
      </c>
      <c r="AU72" s="434">
        <f t="shared" si="129"/>
        <v>0</v>
      </c>
      <c r="AV72" s="535">
        <f t="shared" si="130"/>
        <v>4.3899999999999997</v>
      </c>
      <c r="AW72" s="517">
        <f t="shared" si="9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ht="12.95" customHeight="1" x14ac:dyDescent="0.2">
      <c r="A73" s="92">
        <v>15</v>
      </c>
      <c r="B73" s="15">
        <v>3442</v>
      </c>
      <c r="C73" s="15">
        <v>600078205</v>
      </c>
      <c r="D73" s="15">
        <v>72743638</v>
      </c>
      <c r="E73" s="101" t="s">
        <v>108</v>
      </c>
      <c r="F73" s="15"/>
      <c r="G73" s="91"/>
      <c r="H73" s="495"/>
      <c r="I73" s="614">
        <v>11730619</v>
      </c>
      <c r="J73" s="323">
        <v>8702240</v>
      </c>
      <c r="K73" s="323">
        <v>0</v>
      </c>
      <c r="L73" s="323">
        <v>2941357</v>
      </c>
      <c r="M73" s="323">
        <v>87022</v>
      </c>
      <c r="N73" s="323">
        <v>0</v>
      </c>
      <c r="O73" s="680">
        <v>16.39</v>
      </c>
      <c r="P73" s="614">
        <f t="shared" ref="P73:BC73" si="131">SUM(P71:P72)</f>
        <v>0</v>
      </c>
      <c r="Q73" s="323">
        <f t="shared" ref="Q73" si="132">SUM(Q71:Q72)</f>
        <v>0</v>
      </c>
      <c r="R73" s="323">
        <f t="shared" si="131"/>
        <v>0</v>
      </c>
      <c r="S73" s="323">
        <f t="shared" si="131"/>
        <v>0</v>
      </c>
      <c r="T73" s="323">
        <f t="shared" si="131"/>
        <v>0</v>
      </c>
      <c r="U73" s="323">
        <f t="shared" si="131"/>
        <v>0</v>
      </c>
      <c r="V73" s="323">
        <f t="shared" si="131"/>
        <v>0</v>
      </c>
      <c r="W73" s="323">
        <f t="shared" si="131"/>
        <v>0</v>
      </c>
      <c r="X73" s="323">
        <f t="shared" si="131"/>
        <v>0</v>
      </c>
      <c r="Y73" s="323">
        <f t="shared" si="131"/>
        <v>0</v>
      </c>
      <c r="Z73" s="323">
        <f t="shared" si="131"/>
        <v>0</v>
      </c>
      <c r="AA73" s="323">
        <f t="shared" si="131"/>
        <v>0</v>
      </c>
      <c r="AB73" s="323">
        <f t="shared" si="131"/>
        <v>0</v>
      </c>
      <c r="AC73" s="323">
        <f t="shared" si="131"/>
        <v>0</v>
      </c>
      <c r="AD73" s="323">
        <f t="shared" si="131"/>
        <v>0</v>
      </c>
      <c r="AE73" s="323">
        <f t="shared" si="131"/>
        <v>0</v>
      </c>
      <c r="AF73" s="323">
        <f t="shared" si="131"/>
        <v>0</v>
      </c>
      <c r="AG73" s="323">
        <f t="shared" si="131"/>
        <v>0</v>
      </c>
      <c r="AH73" s="894">
        <f t="shared" si="131"/>
        <v>0</v>
      </c>
      <c r="AI73" s="900">
        <f t="shared" si="131"/>
        <v>0</v>
      </c>
      <c r="AJ73" s="324">
        <f t="shared" si="131"/>
        <v>0</v>
      </c>
      <c r="AK73" s="324">
        <f t="shared" si="131"/>
        <v>0</v>
      </c>
      <c r="AL73" s="324">
        <f t="shared" si="131"/>
        <v>0</v>
      </c>
      <c r="AM73" s="324">
        <f t="shared" si="131"/>
        <v>0</v>
      </c>
      <c r="AN73" s="324">
        <f t="shared" si="131"/>
        <v>0</v>
      </c>
      <c r="AO73" s="25">
        <f t="shared" si="131"/>
        <v>0</v>
      </c>
      <c r="AP73" s="325">
        <f t="shared" si="131"/>
        <v>11730619</v>
      </c>
      <c r="AQ73" s="323">
        <f t="shared" si="131"/>
        <v>8702240</v>
      </c>
      <c r="AR73" s="323">
        <f t="shared" si="131"/>
        <v>0</v>
      </c>
      <c r="AS73" s="323">
        <f t="shared" si="131"/>
        <v>2941357</v>
      </c>
      <c r="AT73" s="323">
        <f t="shared" si="131"/>
        <v>87022</v>
      </c>
      <c r="AU73" s="323">
        <f t="shared" si="131"/>
        <v>0</v>
      </c>
      <c r="AV73" s="25">
        <f t="shared" si="131"/>
        <v>16.39</v>
      </c>
      <c r="AW73" s="825">
        <f t="shared" si="131"/>
        <v>0</v>
      </c>
      <c r="AX73" s="826">
        <f t="shared" si="131"/>
        <v>0</v>
      </c>
      <c r="AY73" s="826">
        <f t="shared" si="131"/>
        <v>0</v>
      </c>
      <c r="AZ73" s="826">
        <f t="shared" si="131"/>
        <v>0</v>
      </c>
      <c r="BA73" s="826">
        <f t="shared" si="131"/>
        <v>0</v>
      </c>
      <c r="BB73" s="826">
        <f t="shared" si="131"/>
        <v>0</v>
      </c>
      <c r="BC73" s="820">
        <f t="shared" si="131"/>
        <v>0</v>
      </c>
    </row>
    <row r="74" spans="1:55" ht="12.95" customHeight="1" x14ac:dyDescent="0.2">
      <c r="A74" s="119">
        <v>16</v>
      </c>
      <c r="B74" s="120">
        <v>3452</v>
      </c>
      <c r="C74" s="120">
        <v>600078264</v>
      </c>
      <c r="D74" s="120">
        <v>72743557</v>
      </c>
      <c r="E74" s="118" t="s">
        <v>771</v>
      </c>
      <c r="F74" s="120">
        <v>3113</v>
      </c>
      <c r="G74" s="121" t="s">
        <v>278</v>
      </c>
      <c r="H74" s="498" t="s">
        <v>260</v>
      </c>
      <c r="I74" s="517">
        <v>19364621</v>
      </c>
      <c r="J74" s="432">
        <v>14049169</v>
      </c>
      <c r="K74" s="494">
        <v>132800</v>
      </c>
      <c r="L74" s="394">
        <v>4793505</v>
      </c>
      <c r="M74" s="394">
        <v>140492</v>
      </c>
      <c r="N74" s="394">
        <v>248655</v>
      </c>
      <c r="O74" s="570">
        <v>20.43</v>
      </c>
      <c r="P74" s="579">
        <f t="shared" si="1"/>
        <v>95000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2"/>
        <v>95000</v>
      </c>
      <c r="X74" s="434">
        <v>-95000</v>
      </c>
      <c r="Y74" s="434">
        <v>0</v>
      </c>
      <c r="Z74" s="434">
        <v>0</v>
      </c>
      <c r="AA74" s="434">
        <f t="shared" si="3"/>
        <v>-95000</v>
      </c>
      <c r="AB74" s="434">
        <f t="shared" si="4"/>
        <v>0</v>
      </c>
      <c r="AC74" s="435">
        <f t="shared" si="5"/>
        <v>0</v>
      </c>
      <c r="AD74" s="434">
        <v>0</v>
      </c>
      <c r="AE74" s="434">
        <f t="shared" si="6"/>
        <v>0</v>
      </c>
      <c r="AF74" s="435">
        <f t="shared" si="7"/>
        <v>950</v>
      </c>
      <c r="AG74" s="14">
        <v>0</v>
      </c>
      <c r="AH74" s="905">
        <f t="shared" ref="AH74:AH78" si="133">AB74+AE74+AF74+AG74</f>
        <v>950</v>
      </c>
      <c r="AI74" s="870">
        <v>7.0000000000000007E-2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 t="shared" si="8"/>
        <v>7.0000000000000007E-2</v>
      </c>
      <c r="AP74" s="854">
        <f>I74+AH74</f>
        <v>19365571</v>
      </c>
      <c r="AQ74" s="434">
        <f>J74+W74</f>
        <v>14144169</v>
      </c>
      <c r="AR74" s="512">
        <f t="shared" ref="AR74:AR78" si="134">K74+AA74</f>
        <v>37800</v>
      </c>
      <c r="AS74" s="434">
        <f>L74+AE74</f>
        <v>4793505</v>
      </c>
      <c r="AT74" s="434">
        <f t="shared" ref="AT74:AU78" si="135">M74+AF74</f>
        <v>141442</v>
      </c>
      <c r="AU74" s="434">
        <f t="shared" si="135"/>
        <v>248655</v>
      </c>
      <c r="AV74" s="535">
        <f t="shared" ref="AV74:AV78" si="136">O74+AO74</f>
        <v>20.5</v>
      </c>
      <c r="AW74" s="517">
        <f t="shared" si="9"/>
        <v>496164</v>
      </c>
      <c r="AX74" s="432">
        <v>183612</v>
      </c>
      <c r="AY74" s="432">
        <v>0</v>
      </c>
      <c r="AZ74" s="432">
        <v>62061</v>
      </c>
      <c r="BA74" s="432">
        <v>1836</v>
      </c>
      <c r="BB74" s="432">
        <v>248655</v>
      </c>
      <c r="BC74" s="600">
        <v>0.33</v>
      </c>
    </row>
    <row r="75" spans="1:55" ht="12.95" customHeight="1" x14ac:dyDescent="0.2">
      <c r="A75" s="119">
        <v>16</v>
      </c>
      <c r="B75" s="120">
        <v>3452</v>
      </c>
      <c r="C75" s="120">
        <v>600078264</v>
      </c>
      <c r="D75" s="120">
        <v>72743557</v>
      </c>
      <c r="E75" s="118" t="s">
        <v>771</v>
      </c>
      <c r="F75" s="120">
        <v>3113</v>
      </c>
      <c r="G75" s="121" t="s">
        <v>789</v>
      </c>
      <c r="H75" s="498" t="s">
        <v>260</v>
      </c>
      <c r="I75" s="517">
        <v>333703</v>
      </c>
      <c r="J75" s="432">
        <v>247554</v>
      </c>
      <c r="K75" s="494">
        <v>0</v>
      </c>
      <c r="L75" s="394">
        <v>83673</v>
      </c>
      <c r="M75" s="394">
        <v>2476</v>
      </c>
      <c r="N75" s="394">
        <v>0</v>
      </c>
      <c r="O75" s="570">
        <v>0.5</v>
      </c>
      <c r="P75" s="579">
        <f t="shared" si="1"/>
        <v>0</v>
      </c>
      <c r="Q75" s="434">
        <v>0</v>
      </c>
      <c r="R75" s="434">
        <v>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2"/>
        <v>0</v>
      </c>
      <c r="X75" s="434">
        <v>0</v>
      </c>
      <c r="Y75" s="434">
        <v>0</v>
      </c>
      <c r="Z75" s="434">
        <v>0</v>
      </c>
      <c r="AA75" s="434">
        <f t="shared" si="3"/>
        <v>0</v>
      </c>
      <c r="AB75" s="434">
        <f t="shared" si="4"/>
        <v>0</v>
      </c>
      <c r="AC75" s="435">
        <f t="shared" si="5"/>
        <v>0</v>
      </c>
      <c r="AD75" s="434">
        <v>0</v>
      </c>
      <c r="AE75" s="434">
        <f t="shared" si="6"/>
        <v>0</v>
      </c>
      <c r="AF75" s="435">
        <f t="shared" si="7"/>
        <v>0</v>
      </c>
      <c r="AG75" s="14">
        <v>0</v>
      </c>
      <c r="AH75" s="905">
        <f t="shared" si="133"/>
        <v>0</v>
      </c>
      <c r="AI75" s="870">
        <v>0</v>
      </c>
      <c r="AJ75" s="433">
        <v>0</v>
      </c>
      <c r="AK75" s="433">
        <v>0</v>
      </c>
      <c r="AL75" s="433">
        <v>0</v>
      </c>
      <c r="AM75" s="433">
        <v>0</v>
      </c>
      <c r="AN75" s="433">
        <v>0</v>
      </c>
      <c r="AO75" s="535">
        <f t="shared" si="8"/>
        <v>0</v>
      </c>
      <c r="AP75" s="854">
        <f>I75+AH75</f>
        <v>333703</v>
      </c>
      <c r="AQ75" s="434">
        <f>J75+W75</f>
        <v>247554</v>
      </c>
      <c r="AR75" s="512">
        <f t="shared" si="134"/>
        <v>0</v>
      </c>
      <c r="AS75" s="434">
        <f>L75+AE75</f>
        <v>83673</v>
      </c>
      <c r="AT75" s="434">
        <f t="shared" si="135"/>
        <v>2476</v>
      </c>
      <c r="AU75" s="434">
        <f t="shared" si="135"/>
        <v>0</v>
      </c>
      <c r="AV75" s="535">
        <f t="shared" si="136"/>
        <v>0.5</v>
      </c>
      <c r="AW75" s="517">
        <f t="shared" si="9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ht="12.95" customHeight="1" x14ac:dyDescent="0.2">
      <c r="A76" s="119">
        <v>16</v>
      </c>
      <c r="B76" s="120">
        <v>3452</v>
      </c>
      <c r="C76" s="120">
        <v>600078264</v>
      </c>
      <c r="D76" s="120">
        <v>72743557</v>
      </c>
      <c r="E76" s="118" t="s">
        <v>771</v>
      </c>
      <c r="F76" s="120">
        <v>3113</v>
      </c>
      <c r="G76" s="121" t="s">
        <v>829</v>
      </c>
      <c r="H76" s="498" t="s">
        <v>260</v>
      </c>
      <c r="I76" s="517">
        <v>0</v>
      </c>
      <c r="J76" s="432">
        <v>0</v>
      </c>
      <c r="K76" s="494">
        <v>0</v>
      </c>
      <c r="L76" s="394">
        <v>0</v>
      </c>
      <c r="M76" s="394">
        <v>0</v>
      </c>
      <c r="N76" s="394">
        <v>0</v>
      </c>
      <c r="O76" s="570">
        <v>0</v>
      </c>
      <c r="P76" s="579">
        <f t="shared" ref="P76" si="137">X76*-1</f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78557</v>
      </c>
      <c r="V76" s="434">
        <v>0</v>
      </c>
      <c r="W76" s="434">
        <f t="shared" ref="W76" si="138">SUM(P76:V76)</f>
        <v>78557</v>
      </c>
      <c r="X76" s="434">
        <v>0</v>
      </c>
      <c r="Y76" s="434">
        <v>0</v>
      </c>
      <c r="Z76" s="434">
        <v>0</v>
      </c>
      <c r="AA76" s="434">
        <f t="shared" ref="AA76" si="139">X76+Y76+Z76</f>
        <v>0</v>
      </c>
      <c r="AB76" s="434">
        <f t="shared" ref="AB76" si="140">W76+AA76</f>
        <v>78557</v>
      </c>
      <c r="AC76" s="435">
        <f t="shared" ref="AC76" si="141">ROUND((W76+X76+Y76)*33.8%,0)</f>
        <v>26552</v>
      </c>
      <c r="AD76" s="434">
        <v>0</v>
      </c>
      <c r="AE76" s="434">
        <f t="shared" ref="AE76" si="142">AC76+AD76</f>
        <v>26552</v>
      </c>
      <c r="AF76" s="435">
        <f t="shared" ref="AF76" si="143">ROUND(W76*1%,0)</f>
        <v>786</v>
      </c>
      <c r="AG76" s="14">
        <v>0</v>
      </c>
      <c r="AH76" s="905">
        <f t="shared" ref="AH76" si="144">AB76+AE76+AF76+AG76</f>
        <v>105895</v>
      </c>
      <c r="AI76" s="870">
        <v>0</v>
      </c>
      <c r="AJ76" s="433">
        <v>0</v>
      </c>
      <c r="AK76" s="433">
        <v>0</v>
      </c>
      <c r="AL76" s="433">
        <v>0</v>
      </c>
      <c r="AM76" s="433">
        <v>0.19</v>
      </c>
      <c r="AN76" s="433">
        <v>0</v>
      </c>
      <c r="AO76" s="535">
        <f t="shared" ref="AO76" si="145">SUM(AI76:AN76)</f>
        <v>0.19</v>
      </c>
      <c r="AP76" s="854">
        <f>I76+AH76</f>
        <v>105895</v>
      </c>
      <c r="AQ76" s="434">
        <f>J76+W76</f>
        <v>78557</v>
      </c>
      <c r="AR76" s="512">
        <f t="shared" ref="AR76" si="146">K76+AA76</f>
        <v>0</v>
      </c>
      <c r="AS76" s="434">
        <f>L76+AE76</f>
        <v>26552</v>
      </c>
      <c r="AT76" s="434">
        <f t="shared" ref="AT76" si="147">M76+AF76</f>
        <v>786</v>
      </c>
      <c r="AU76" s="434">
        <f t="shared" ref="AU76" si="148">N76+AG76</f>
        <v>0</v>
      </c>
      <c r="AV76" s="535">
        <f t="shared" ref="AV76" si="149">O76+AO76</f>
        <v>0.19</v>
      </c>
      <c r="AW76" s="517">
        <f t="shared" ref="AW76" si="150">SUM(AX76:BB76)</f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ht="12.95" customHeight="1" x14ac:dyDescent="0.2">
      <c r="A77" s="119">
        <v>16</v>
      </c>
      <c r="B77" s="120">
        <v>3452</v>
      </c>
      <c r="C77" s="120">
        <v>600078264</v>
      </c>
      <c r="D77" s="120">
        <v>72743557</v>
      </c>
      <c r="E77" s="118" t="s">
        <v>771</v>
      </c>
      <c r="F77" s="120">
        <v>3113</v>
      </c>
      <c r="G77" s="121" t="s">
        <v>276</v>
      </c>
      <c r="H77" s="498" t="s">
        <v>261</v>
      </c>
      <c r="I77" s="517">
        <v>4759658</v>
      </c>
      <c r="J77" s="432">
        <v>3530903</v>
      </c>
      <c r="K77" s="494">
        <v>0</v>
      </c>
      <c r="L77" s="394">
        <v>1193445</v>
      </c>
      <c r="M77" s="394">
        <v>35310</v>
      </c>
      <c r="N77" s="394">
        <v>0</v>
      </c>
      <c r="O77" s="570">
        <v>8.7899999999999991</v>
      </c>
      <c r="P77" s="579">
        <f t="shared" si="1"/>
        <v>0</v>
      </c>
      <c r="Q77" s="434">
        <v>0</v>
      </c>
      <c r="R77" s="434">
        <v>-54192</v>
      </c>
      <c r="S77" s="434">
        <v>0</v>
      </c>
      <c r="T77" s="434">
        <v>0</v>
      </c>
      <c r="U77" s="434">
        <v>0</v>
      </c>
      <c r="V77" s="434">
        <v>0</v>
      </c>
      <c r="W77" s="434">
        <f t="shared" si="2"/>
        <v>-54192</v>
      </c>
      <c r="X77" s="434">
        <v>0</v>
      </c>
      <c r="Y77" s="434">
        <v>0</v>
      </c>
      <c r="Z77" s="434">
        <v>0</v>
      </c>
      <c r="AA77" s="434">
        <f t="shared" si="3"/>
        <v>0</v>
      </c>
      <c r="AB77" s="434">
        <f t="shared" si="4"/>
        <v>-54192</v>
      </c>
      <c r="AC77" s="435">
        <f t="shared" si="5"/>
        <v>-18317</v>
      </c>
      <c r="AD77" s="434">
        <v>0</v>
      </c>
      <c r="AE77" s="434">
        <f t="shared" si="6"/>
        <v>-18317</v>
      </c>
      <c r="AF77" s="435">
        <f t="shared" si="7"/>
        <v>-542</v>
      </c>
      <c r="AG77" s="14">
        <v>0</v>
      </c>
      <c r="AH77" s="905">
        <f t="shared" si="133"/>
        <v>-73051</v>
      </c>
      <c r="AI77" s="870">
        <v>0</v>
      </c>
      <c r="AJ77" s="433">
        <v>-0.2</v>
      </c>
      <c r="AK77" s="433">
        <v>0</v>
      </c>
      <c r="AL77" s="433">
        <v>0</v>
      </c>
      <c r="AM77" s="433">
        <v>0</v>
      </c>
      <c r="AN77" s="433">
        <v>0</v>
      </c>
      <c r="AO77" s="535">
        <f t="shared" si="8"/>
        <v>-0.2</v>
      </c>
      <c r="AP77" s="854">
        <f>I77+AH77</f>
        <v>4686607</v>
      </c>
      <c r="AQ77" s="434">
        <f>J77+W77</f>
        <v>3476711</v>
      </c>
      <c r="AR77" s="512">
        <f t="shared" si="134"/>
        <v>0</v>
      </c>
      <c r="AS77" s="434">
        <f>L77+AE77</f>
        <v>1175128</v>
      </c>
      <c r="AT77" s="434">
        <f t="shared" si="135"/>
        <v>34768</v>
      </c>
      <c r="AU77" s="434">
        <f t="shared" si="135"/>
        <v>0</v>
      </c>
      <c r="AV77" s="535">
        <f t="shared" si="136"/>
        <v>8.59</v>
      </c>
      <c r="AW77" s="517">
        <f t="shared" si="9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600">
        <v>0</v>
      </c>
    </row>
    <row r="78" spans="1:55" ht="12.95" customHeight="1" x14ac:dyDescent="0.2">
      <c r="A78" s="119">
        <v>16</v>
      </c>
      <c r="B78" s="120">
        <v>3452</v>
      </c>
      <c r="C78" s="120">
        <v>600078264</v>
      </c>
      <c r="D78" s="120">
        <v>72743557</v>
      </c>
      <c r="E78" s="118" t="s">
        <v>771</v>
      </c>
      <c r="F78" s="120">
        <v>3143</v>
      </c>
      <c r="G78" s="121" t="s">
        <v>784</v>
      </c>
      <c r="H78" s="140" t="s">
        <v>260</v>
      </c>
      <c r="I78" s="517">
        <v>1956848</v>
      </c>
      <c r="J78" s="432">
        <v>1441742</v>
      </c>
      <c r="K78" s="494">
        <v>10000</v>
      </c>
      <c r="L78" s="394">
        <v>490689</v>
      </c>
      <c r="M78" s="394">
        <v>14417</v>
      </c>
      <c r="N78" s="394">
        <v>0</v>
      </c>
      <c r="O78" s="570">
        <v>2.79</v>
      </c>
      <c r="P78" s="579">
        <f t="shared" si="1"/>
        <v>5000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2"/>
        <v>5000</v>
      </c>
      <c r="X78" s="434">
        <v>-5000</v>
      </c>
      <c r="Y78" s="434">
        <v>0</v>
      </c>
      <c r="Z78" s="434">
        <v>0</v>
      </c>
      <c r="AA78" s="434">
        <f t="shared" si="3"/>
        <v>-5000</v>
      </c>
      <c r="AB78" s="434">
        <f t="shared" si="4"/>
        <v>0</v>
      </c>
      <c r="AC78" s="435">
        <f t="shared" si="5"/>
        <v>0</v>
      </c>
      <c r="AD78" s="434">
        <v>0</v>
      </c>
      <c r="AE78" s="434">
        <f t="shared" si="6"/>
        <v>0</v>
      </c>
      <c r="AF78" s="435">
        <f t="shared" si="7"/>
        <v>50</v>
      </c>
      <c r="AG78" s="14">
        <v>0</v>
      </c>
      <c r="AH78" s="905">
        <f t="shared" si="133"/>
        <v>50</v>
      </c>
      <c r="AI78" s="870">
        <v>0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 t="shared" si="8"/>
        <v>0</v>
      </c>
      <c r="AP78" s="854">
        <f>I78+AH78</f>
        <v>1956898</v>
      </c>
      <c r="AQ78" s="434">
        <f>J78+W78</f>
        <v>1446742</v>
      </c>
      <c r="AR78" s="512">
        <f t="shared" si="134"/>
        <v>5000</v>
      </c>
      <c r="AS78" s="434">
        <f>L78+AE78</f>
        <v>490689</v>
      </c>
      <c r="AT78" s="434">
        <f t="shared" si="135"/>
        <v>14467</v>
      </c>
      <c r="AU78" s="434">
        <f t="shared" si="135"/>
        <v>0</v>
      </c>
      <c r="AV78" s="535">
        <f t="shared" si="136"/>
        <v>2.79</v>
      </c>
      <c r="AW78" s="517">
        <f t="shared" si="9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ht="12.95" customHeight="1" x14ac:dyDescent="0.2">
      <c r="A79" s="92">
        <v>16</v>
      </c>
      <c r="B79" s="15">
        <v>3452</v>
      </c>
      <c r="C79" s="15">
        <v>600078264</v>
      </c>
      <c r="D79" s="15">
        <v>72743557</v>
      </c>
      <c r="E79" s="101" t="s">
        <v>109</v>
      </c>
      <c r="F79" s="15"/>
      <c r="G79" s="91"/>
      <c r="H79" s="495"/>
      <c r="I79" s="614">
        <v>26414830</v>
      </c>
      <c r="J79" s="323">
        <v>19269368</v>
      </c>
      <c r="K79" s="323">
        <v>142800</v>
      </c>
      <c r="L79" s="323">
        <v>6561312</v>
      </c>
      <c r="M79" s="323">
        <v>192695</v>
      </c>
      <c r="N79" s="323">
        <v>248655</v>
      </c>
      <c r="O79" s="680">
        <v>32.51</v>
      </c>
      <c r="P79" s="614">
        <f t="shared" ref="P79:BC79" si="151">SUM(P74:P78)</f>
        <v>100000</v>
      </c>
      <c r="Q79" s="323">
        <f t="shared" ref="Q79" si="152">SUM(Q74:Q78)</f>
        <v>0</v>
      </c>
      <c r="R79" s="323">
        <f t="shared" si="151"/>
        <v>-54192</v>
      </c>
      <c r="S79" s="323">
        <f t="shared" si="151"/>
        <v>0</v>
      </c>
      <c r="T79" s="323">
        <f t="shared" si="151"/>
        <v>0</v>
      </c>
      <c r="U79" s="323">
        <f t="shared" si="151"/>
        <v>78557</v>
      </c>
      <c r="V79" s="323">
        <f t="shared" si="151"/>
        <v>0</v>
      </c>
      <c r="W79" s="323">
        <f t="shared" si="151"/>
        <v>124365</v>
      </c>
      <c r="X79" s="323">
        <f t="shared" si="151"/>
        <v>-100000</v>
      </c>
      <c r="Y79" s="323">
        <f t="shared" si="151"/>
        <v>0</v>
      </c>
      <c r="Z79" s="323">
        <f t="shared" si="151"/>
        <v>0</v>
      </c>
      <c r="AA79" s="323">
        <f t="shared" si="151"/>
        <v>-100000</v>
      </c>
      <c r="AB79" s="323">
        <f t="shared" si="151"/>
        <v>24365</v>
      </c>
      <c r="AC79" s="323">
        <f t="shared" si="151"/>
        <v>8235</v>
      </c>
      <c r="AD79" s="323">
        <f t="shared" si="151"/>
        <v>0</v>
      </c>
      <c r="AE79" s="323">
        <f t="shared" si="151"/>
        <v>8235</v>
      </c>
      <c r="AF79" s="323">
        <f t="shared" si="151"/>
        <v>1244</v>
      </c>
      <c r="AG79" s="323">
        <f t="shared" si="151"/>
        <v>0</v>
      </c>
      <c r="AH79" s="894">
        <f t="shared" si="151"/>
        <v>33844</v>
      </c>
      <c r="AI79" s="900">
        <f t="shared" si="151"/>
        <v>7.0000000000000007E-2</v>
      </c>
      <c r="AJ79" s="324">
        <f t="shared" si="151"/>
        <v>-0.2</v>
      </c>
      <c r="AK79" s="324">
        <f t="shared" si="151"/>
        <v>0</v>
      </c>
      <c r="AL79" s="324">
        <f t="shared" si="151"/>
        <v>0</v>
      </c>
      <c r="AM79" s="324">
        <f t="shared" si="151"/>
        <v>0.19</v>
      </c>
      <c r="AN79" s="324">
        <f t="shared" si="151"/>
        <v>0</v>
      </c>
      <c r="AO79" s="25">
        <f t="shared" si="151"/>
        <v>0.06</v>
      </c>
      <c r="AP79" s="325">
        <f t="shared" si="151"/>
        <v>26448674</v>
      </c>
      <c r="AQ79" s="323">
        <f t="shared" si="151"/>
        <v>19393733</v>
      </c>
      <c r="AR79" s="323">
        <f t="shared" si="151"/>
        <v>42800</v>
      </c>
      <c r="AS79" s="323">
        <f t="shared" si="151"/>
        <v>6569547</v>
      </c>
      <c r="AT79" s="323">
        <f t="shared" si="151"/>
        <v>193939</v>
      </c>
      <c r="AU79" s="323">
        <f t="shared" si="151"/>
        <v>248655</v>
      </c>
      <c r="AV79" s="25">
        <f t="shared" si="151"/>
        <v>32.57</v>
      </c>
      <c r="AW79" s="825">
        <f t="shared" si="151"/>
        <v>496164</v>
      </c>
      <c r="AX79" s="826">
        <f t="shared" si="151"/>
        <v>183612</v>
      </c>
      <c r="AY79" s="826">
        <f t="shared" si="151"/>
        <v>0</v>
      </c>
      <c r="AZ79" s="826">
        <f t="shared" si="151"/>
        <v>62061</v>
      </c>
      <c r="BA79" s="826">
        <f t="shared" si="151"/>
        <v>1836</v>
      </c>
      <c r="BB79" s="826">
        <f t="shared" si="151"/>
        <v>248655</v>
      </c>
      <c r="BC79" s="820">
        <f t="shared" si="151"/>
        <v>0.33</v>
      </c>
    </row>
    <row r="80" spans="1:55" ht="12.95" customHeight="1" x14ac:dyDescent="0.2">
      <c r="A80" s="119">
        <v>17</v>
      </c>
      <c r="B80" s="120">
        <v>3445</v>
      </c>
      <c r="C80" s="120">
        <v>600078604</v>
      </c>
      <c r="D80" s="120">
        <v>70695849</v>
      </c>
      <c r="E80" s="118" t="s">
        <v>110</v>
      </c>
      <c r="F80" s="120">
        <v>3111</v>
      </c>
      <c r="G80" s="121" t="s">
        <v>275</v>
      </c>
      <c r="H80" s="498" t="s">
        <v>260</v>
      </c>
      <c r="I80" s="536">
        <v>1597619</v>
      </c>
      <c r="J80" s="494">
        <v>1185177</v>
      </c>
      <c r="K80" s="494">
        <v>0</v>
      </c>
      <c r="L80" s="394">
        <v>400590</v>
      </c>
      <c r="M80" s="394">
        <v>11852</v>
      </c>
      <c r="N80" s="394">
        <v>0</v>
      </c>
      <c r="O80" s="715">
        <v>2</v>
      </c>
      <c r="P80" s="579">
        <f t="shared" si="1"/>
        <v>0</v>
      </c>
      <c r="Q80" s="434">
        <v>0</v>
      </c>
      <c r="R80" s="434">
        <v>0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si="2"/>
        <v>0</v>
      </c>
      <c r="X80" s="434">
        <v>0</v>
      </c>
      <c r="Y80" s="434">
        <v>0</v>
      </c>
      <c r="Z80" s="434">
        <v>0</v>
      </c>
      <c r="AA80" s="434">
        <f t="shared" si="3"/>
        <v>0</v>
      </c>
      <c r="AB80" s="434">
        <f t="shared" si="4"/>
        <v>0</v>
      </c>
      <c r="AC80" s="435">
        <f t="shared" si="5"/>
        <v>0</v>
      </c>
      <c r="AD80" s="434">
        <v>0</v>
      </c>
      <c r="AE80" s="434">
        <f t="shared" si="6"/>
        <v>0</v>
      </c>
      <c r="AF80" s="435">
        <f t="shared" si="7"/>
        <v>0</v>
      </c>
      <c r="AG80" s="14">
        <v>0</v>
      </c>
      <c r="AH80" s="905">
        <f t="shared" ref="AH80:AH83" si="153">AB80+AE80+AF80+AG80</f>
        <v>0</v>
      </c>
      <c r="AI80" s="870">
        <v>0</v>
      </c>
      <c r="AJ80" s="433">
        <v>0</v>
      </c>
      <c r="AK80" s="433">
        <v>0</v>
      </c>
      <c r="AL80" s="433">
        <v>0</v>
      </c>
      <c r="AM80" s="433">
        <v>0</v>
      </c>
      <c r="AN80" s="433">
        <v>0</v>
      </c>
      <c r="AO80" s="535">
        <f t="shared" si="8"/>
        <v>0</v>
      </c>
      <c r="AP80" s="854">
        <f>I80+AH80</f>
        <v>1597619</v>
      </c>
      <c r="AQ80" s="434">
        <f>J80+W80</f>
        <v>1185177</v>
      </c>
      <c r="AR80" s="512">
        <f t="shared" ref="AR80:AR83" si="154">K80+AA80</f>
        <v>0</v>
      </c>
      <c r="AS80" s="434">
        <f>L80+AE80</f>
        <v>400590</v>
      </c>
      <c r="AT80" s="434">
        <f t="shared" ref="AT80:AU83" si="155">M80+AF80</f>
        <v>11852</v>
      </c>
      <c r="AU80" s="434">
        <f t="shared" si="155"/>
        <v>0</v>
      </c>
      <c r="AV80" s="535">
        <f t="shared" ref="AV80:AV83" si="156">O80+AO80</f>
        <v>2</v>
      </c>
      <c r="AW80" s="517">
        <f t="shared" si="9"/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600">
        <v>0</v>
      </c>
    </row>
    <row r="81" spans="1:55" ht="12.95" customHeight="1" x14ac:dyDescent="0.2">
      <c r="A81" s="119">
        <v>17</v>
      </c>
      <c r="B81" s="120">
        <v>3445</v>
      </c>
      <c r="C81" s="120">
        <v>600078604</v>
      </c>
      <c r="D81" s="120">
        <v>70695849</v>
      </c>
      <c r="E81" s="118" t="s">
        <v>110</v>
      </c>
      <c r="F81" s="120">
        <v>3117</v>
      </c>
      <c r="G81" s="121" t="s">
        <v>278</v>
      </c>
      <c r="H81" s="498" t="s">
        <v>260</v>
      </c>
      <c r="I81" s="517">
        <v>2132113</v>
      </c>
      <c r="J81" s="432">
        <v>1581686</v>
      </c>
      <c r="K81" s="494">
        <v>0</v>
      </c>
      <c r="L81" s="394">
        <v>534610</v>
      </c>
      <c r="M81" s="394">
        <v>15817</v>
      </c>
      <c r="N81" s="394">
        <v>0</v>
      </c>
      <c r="O81" s="570">
        <v>2.36</v>
      </c>
      <c r="P81" s="579">
        <f t="shared" si="1"/>
        <v>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2"/>
        <v>0</v>
      </c>
      <c r="X81" s="434">
        <v>0</v>
      </c>
      <c r="Y81" s="434">
        <v>0</v>
      </c>
      <c r="Z81" s="434">
        <v>0</v>
      </c>
      <c r="AA81" s="434">
        <f t="shared" si="3"/>
        <v>0</v>
      </c>
      <c r="AB81" s="434">
        <f t="shared" si="4"/>
        <v>0</v>
      </c>
      <c r="AC81" s="435">
        <f>ROUND((W81+X81+Y81)*33.8%,0)</f>
        <v>0</v>
      </c>
      <c r="AD81" s="434">
        <v>0</v>
      </c>
      <c r="AE81" s="434">
        <f t="shared" si="6"/>
        <v>0</v>
      </c>
      <c r="AF81" s="435">
        <f t="shared" si="7"/>
        <v>0</v>
      </c>
      <c r="AG81" s="14">
        <v>0</v>
      </c>
      <c r="AH81" s="905">
        <f t="shared" si="153"/>
        <v>0</v>
      </c>
      <c r="AI81" s="870">
        <v>0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si="8"/>
        <v>0</v>
      </c>
      <c r="AP81" s="854">
        <f>I81+AH81</f>
        <v>2132113</v>
      </c>
      <c r="AQ81" s="434">
        <f>J81+W81</f>
        <v>1581686</v>
      </c>
      <c r="AR81" s="512">
        <f t="shared" si="154"/>
        <v>0</v>
      </c>
      <c r="AS81" s="434">
        <f>L81+AE81</f>
        <v>534610</v>
      </c>
      <c r="AT81" s="434">
        <f t="shared" si="155"/>
        <v>15817</v>
      </c>
      <c r="AU81" s="434">
        <f t="shared" si="155"/>
        <v>0</v>
      </c>
      <c r="AV81" s="535">
        <f t="shared" si="156"/>
        <v>2.36</v>
      </c>
      <c r="AW81" s="517">
        <f t="shared" si="9"/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ht="12.95" customHeight="1" x14ac:dyDescent="0.2">
      <c r="A82" s="119">
        <v>17</v>
      </c>
      <c r="B82" s="120">
        <v>3445</v>
      </c>
      <c r="C82" s="120">
        <v>600078604</v>
      </c>
      <c r="D82" s="120">
        <v>70695849</v>
      </c>
      <c r="E82" s="118" t="s">
        <v>110</v>
      </c>
      <c r="F82" s="120">
        <v>3117</v>
      </c>
      <c r="G82" s="121" t="s">
        <v>276</v>
      </c>
      <c r="H82" s="498" t="s">
        <v>261</v>
      </c>
      <c r="I82" s="517">
        <v>107127</v>
      </c>
      <c r="J82" s="432">
        <v>79471</v>
      </c>
      <c r="K82" s="494">
        <v>0</v>
      </c>
      <c r="L82" s="394">
        <v>26861</v>
      </c>
      <c r="M82" s="394">
        <v>795</v>
      </c>
      <c r="N82" s="394">
        <v>0</v>
      </c>
      <c r="O82" s="570">
        <v>0.15</v>
      </c>
      <c r="P82" s="579">
        <f t="shared" ref="P82:P83" si="157">X82*-1</f>
        <v>0</v>
      </c>
      <c r="Q82" s="434">
        <v>0</v>
      </c>
      <c r="R82" s="434">
        <v>-26490</v>
      </c>
      <c r="S82" s="434">
        <v>0</v>
      </c>
      <c r="T82" s="434">
        <v>0</v>
      </c>
      <c r="U82" s="434">
        <v>0</v>
      </c>
      <c r="V82" s="434">
        <v>0</v>
      </c>
      <c r="W82" s="434">
        <f t="shared" ref="W82:W83" si="158">SUM(P82:V82)</f>
        <v>-26490</v>
      </c>
      <c r="X82" s="434">
        <v>0</v>
      </c>
      <c r="Y82" s="434">
        <v>0</v>
      </c>
      <c r="Z82" s="434">
        <v>0</v>
      </c>
      <c r="AA82" s="434">
        <f t="shared" ref="AA82:AA83" si="159">X82+Y82+Z82</f>
        <v>0</v>
      </c>
      <c r="AB82" s="434">
        <f t="shared" ref="AB82:AB83" si="160">W82+AA82</f>
        <v>-26490</v>
      </c>
      <c r="AC82" s="435">
        <f t="shared" ref="AC82:AC83" si="161">ROUND((W82+X82+Y82)*33.8%,0)</f>
        <v>-8954</v>
      </c>
      <c r="AD82" s="434">
        <v>0</v>
      </c>
      <c r="AE82" s="434">
        <f t="shared" ref="AE82:AE83" si="162">AC82+AD82</f>
        <v>-8954</v>
      </c>
      <c r="AF82" s="435">
        <f t="shared" ref="AF82:AF83" si="163">ROUND(W82*1%,0)</f>
        <v>-265</v>
      </c>
      <c r="AG82" s="14">
        <v>0</v>
      </c>
      <c r="AH82" s="905">
        <f t="shared" si="153"/>
        <v>-35709</v>
      </c>
      <c r="AI82" s="870">
        <v>0</v>
      </c>
      <c r="AJ82" s="433">
        <v>-0.05</v>
      </c>
      <c r="AK82" s="433">
        <v>0</v>
      </c>
      <c r="AL82" s="433">
        <v>0</v>
      </c>
      <c r="AM82" s="433">
        <v>0</v>
      </c>
      <c r="AN82" s="433">
        <v>0</v>
      </c>
      <c r="AO82" s="535">
        <f t="shared" ref="AO82:AO83" si="164">SUM(AI82:AN82)</f>
        <v>-0.05</v>
      </c>
      <c r="AP82" s="854">
        <f>I82+AH82</f>
        <v>71418</v>
      </c>
      <c r="AQ82" s="434">
        <f>J82+W82</f>
        <v>52981</v>
      </c>
      <c r="AR82" s="512">
        <f t="shared" si="154"/>
        <v>0</v>
      </c>
      <c r="AS82" s="434">
        <f>L82+AE82</f>
        <v>17907</v>
      </c>
      <c r="AT82" s="434">
        <f t="shared" si="155"/>
        <v>530</v>
      </c>
      <c r="AU82" s="434">
        <f t="shared" si="155"/>
        <v>0</v>
      </c>
      <c r="AV82" s="535">
        <f t="shared" si="156"/>
        <v>9.9999999999999992E-2</v>
      </c>
      <c r="AW82" s="517">
        <f t="shared" ref="AW82:AW83" si="165">SUM(AX82:BB82)</f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600">
        <v>0</v>
      </c>
    </row>
    <row r="83" spans="1:55" s="3" customFormat="1" ht="12.95" customHeight="1" x14ac:dyDescent="0.2">
      <c r="A83" s="119">
        <v>17</v>
      </c>
      <c r="B83" s="120">
        <v>3445</v>
      </c>
      <c r="C83" s="120">
        <v>600078604</v>
      </c>
      <c r="D83" s="120">
        <v>70695849</v>
      </c>
      <c r="E83" s="118" t="s">
        <v>110</v>
      </c>
      <c r="F83" s="120">
        <v>3143</v>
      </c>
      <c r="G83" s="121" t="s">
        <v>785</v>
      </c>
      <c r="H83" s="140" t="s">
        <v>260</v>
      </c>
      <c r="I83" s="517">
        <v>593810</v>
      </c>
      <c r="J83" s="432">
        <v>440512</v>
      </c>
      <c r="K83" s="494">
        <v>0</v>
      </c>
      <c r="L83" s="394">
        <v>148893</v>
      </c>
      <c r="M83" s="394">
        <v>4405</v>
      </c>
      <c r="N83" s="394">
        <v>0</v>
      </c>
      <c r="O83" s="570">
        <v>0.88</v>
      </c>
      <c r="P83" s="579">
        <f t="shared" si="157"/>
        <v>0</v>
      </c>
      <c r="Q83" s="434">
        <v>0</v>
      </c>
      <c r="R83" s="434">
        <v>0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si="158"/>
        <v>0</v>
      </c>
      <c r="X83" s="434">
        <v>0</v>
      </c>
      <c r="Y83" s="434">
        <v>0</v>
      </c>
      <c r="Z83" s="434">
        <v>0</v>
      </c>
      <c r="AA83" s="434">
        <f t="shared" si="159"/>
        <v>0</v>
      </c>
      <c r="AB83" s="434">
        <f t="shared" si="160"/>
        <v>0</v>
      </c>
      <c r="AC83" s="435">
        <f t="shared" si="161"/>
        <v>0</v>
      </c>
      <c r="AD83" s="434">
        <v>0</v>
      </c>
      <c r="AE83" s="434">
        <f t="shared" si="162"/>
        <v>0</v>
      </c>
      <c r="AF83" s="435">
        <f t="shared" si="163"/>
        <v>0</v>
      </c>
      <c r="AG83" s="14">
        <v>0</v>
      </c>
      <c r="AH83" s="905">
        <f t="shared" si="153"/>
        <v>0</v>
      </c>
      <c r="AI83" s="870">
        <v>0</v>
      </c>
      <c r="AJ83" s="433">
        <v>0</v>
      </c>
      <c r="AK83" s="433">
        <v>0</v>
      </c>
      <c r="AL83" s="433">
        <v>0</v>
      </c>
      <c r="AM83" s="433">
        <v>0</v>
      </c>
      <c r="AN83" s="433">
        <v>0</v>
      </c>
      <c r="AO83" s="535">
        <f t="shared" si="164"/>
        <v>0</v>
      </c>
      <c r="AP83" s="854">
        <f>I83+AH83</f>
        <v>593810</v>
      </c>
      <c r="AQ83" s="434">
        <f>J83+W83</f>
        <v>440512</v>
      </c>
      <c r="AR83" s="512">
        <f t="shared" si="154"/>
        <v>0</v>
      </c>
      <c r="AS83" s="434">
        <f>L83+AE83</f>
        <v>148893</v>
      </c>
      <c r="AT83" s="434">
        <f t="shared" si="155"/>
        <v>4405</v>
      </c>
      <c r="AU83" s="434">
        <f t="shared" si="155"/>
        <v>0</v>
      </c>
      <c r="AV83" s="535">
        <f t="shared" si="156"/>
        <v>0.88</v>
      </c>
      <c r="AW83" s="517">
        <f t="shared" si="165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ht="12.95" customHeight="1" thickBot="1" x14ac:dyDescent="0.25">
      <c r="A84" s="96">
        <v>17</v>
      </c>
      <c r="B84" s="21">
        <v>3445</v>
      </c>
      <c r="C84" s="21">
        <v>600078604</v>
      </c>
      <c r="D84" s="21">
        <v>70695849</v>
      </c>
      <c r="E84" s="148" t="s">
        <v>111</v>
      </c>
      <c r="F84" s="21"/>
      <c r="G84" s="97"/>
      <c r="H84" s="496"/>
      <c r="I84" s="615">
        <v>4430669</v>
      </c>
      <c r="J84" s="326">
        <v>3286846</v>
      </c>
      <c r="K84" s="326">
        <v>0</v>
      </c>
      <c r="L84" s="326">
        <v>1110954</v>
      </c>
      <c r="M84" s="326">
        <v>32869</v>
      </c>
      <c r="N84" s="326">
        <v>0</v>
      </c>
      <c r="O84" s="716">
        <v>5.39</v>
      </c>
      <c r="P84" s="889">
        <f t="shared" ref="P84:BC84" si="166">SUM(P80:P83)</f>
        <v>0</v>
      </c>
      <c r="Q84" s="890">
        <f t="shared" ref="Q84" si="167">SUM(Q80:Q83)</f>
        <v>0</v>
      </c>
      <c r="R84" s="890">
        <f t="shared" si="166"/>
        <v>-26490</v>
      </c>
      <c r="S84" s="890">
        <f t="shared" si="166"/>
        <v>0</v>
      </c>
      <c r="T84" s="890">
        <f t="shared" si="166"/>
        <v>0</v>
      </c>
      <c r="U84" s="890">
        <f t="shared" si="166"/>
        <v>0</v>
      </c>
      <c r="V84" s="890">
        <f t="shared" si="166"/>
        <v>0</v>
      </c>
      <c r="W84" s="890">
        <f t="shared" si="166"/>
        <v>-26490</v>
      </c>
      <c r="X84" s="890">
        <f t="shared" si="166"/>
        <v>0</v>
      </c>
      <c r="Y84" s="890">
        <f t="shared" si="166"/>
        <v>0</v>
      </c>
      <c r="Z84" s="890">
        <f t="shared" si="166"/>
        <v>0</v>
      </c>
      <c r="AA84" s="890">
        <f t="shared" si="166"/>
        <v>0</v>
      </c>
      <c r="AB84" s="890">
        <f t="shared" si="166"/>
        <v>-26490</v>
      </c>
      <c r="AC84" s="890">
        <f t="shared" si="166"/>
        <v>-8954</v>
      </c>
      <c r="AD84" s="890">
        <f t="shared" si="166"/>
        <v>0</v>
      </c>
      <c r="AE84" s="890">
        <f t="shared" si="166"/>
        <v>-8954</v>
      </c>
      <c r="AF84" s="890">
        <f t="shared" si="166"/>
        <v>-265</v>
      </c>
      <c r="AG84" s="890">
        <f t="shared" si="166"/>
        <v>0</v>
      </c>
      <c r="AH84" s="957">
        <f t="shared" si="166"/>
        <v>-35709</v>
      </c>
      <c r="AI84" s="956">
        <f t="shared" si="166"/>
        <v>0</v>
      </c>
      <c r="AJ84" s="891">
        <f t="shared" si="166"/>
        <v>-0.05</v>
      </c>
      <c r="AK84" s="891">
        <f t="shared" si="166"/>
        <v>0</v>
      </c>
      <c r="AL84" s="891">
        <f t="shared" si="166"/>
        <v>0</v>
      </c>
      <c r="AM84" s="891">
        <f t="shared" si="166"/>
        <v>0</v>
      </c>
      <c r="AN84" s="891">
        <f t="shared" si="166"/>
        <v>0</v>
      </c>
      <c r="AO84" s="892">
        <f t="shared" si="166"/>
        <v>-0.05</v>
      </c>
      <c r="AP84" s="883">
        <f t="shared" si="166"/>
        <v>4394960</v>
      </c>
      <c r="AQ84" s="326">
        <f t="shared" si="166"/>
        <v>3260356</v>
      </c>
      <c r="AR84" s="326">
        <f t="shared" si="166"/>
        <v>0</v>
      </c>
      <c r="AS84" s="326">
        <f t="shared" si="166"/>
        <v>1102000</v>
      </c>
      <c r="AT84" s="326">
        <f t="shared" si="166"/>
        <v>32604</v>
      </c>
      <c r="AU84" s="326">
        <f t="shared" si="166"/>
        <v>0</v>
      </c>
      <c r="AV84" s="616">
        <f t="shared" si="166"/>
        <v>5.339999999999999</v>
      </c>
      <c r="AW84" s="827">
        <f t="shared" si="166"/>
        <v>0</v>
      </c>
      <c r="AX84" s="828">
        <f t="shared" si="166"/>
        <v>0</v>
      </c>
      <c r="AY84" s="828">
        <f t="shared" si="166"/>
        <v>0</v>
      </c>
      <c r="AZ84" s="828">
        <f t="shared" si="166"/>
        <v>0</v>
      </c>
      <c r="BA84" s="828">
        <f t="shared" si="166"/>
        <v>0</v>
      </c>
      <c r="BB84" s="828">
        <f t="shared" si="166"/>
        <v>0</v>
      </c>
      <c r="BC84" s="821">
        <f t="shared" si="166"/>
        <v>0</v>
      </c>
    </row>
    <row r="85" spans="1:55" ht="12.95" customHeight="1" thickBot="1" x14ac:dyDescent="0.25">
      <c r="A85" s="98"/>
      <c r="B85" s="20"/>
      <c r="C85" s="20"/>
      <c r="D85" s="20"/>
      <c r="E85" s="46" t="s">
        <v>721</v>
      </c>
      <c r="F85" s="20"/>
      <c r="G85" s="99"/>
      <c r="H85" s="523"/>
      <c r="I85" s="327">
        <f t="shared" ref="I85:BC85" si="168">I14+I16+I22+I28+I30+I35+I42+I45+I49+I54+I57+I61+I64+I70+I73+I79+I84</f>
        <v>261616066</v>
      </c>
      <c r="J85" s="531">
        <f t="shared" si="168"/>
        <v>192249148</v>
      </c>
      <c r="K85" s="531">
        <f t="shared" si="168"/>
        <v>1044091</v>
      </c>
      <c r="L85" s="531">
        <f t="shared" si="168"/>
        <v>65333116</v>
      </c>
      <c r="M85" s="531">
        <f t="shared" si="168"/>
        <v>1922491</v>
      </c>
      <c r="N85" s="531">
        <f t="shared" si="168"/>
        <v>1067220</v>
      </c>
      <c r="O85" s="717">
        <f t="shared" si="168"/>
        <v>323.29999999999995</v>
      </c>
      <c r="P85" s="884">
        <f t="shared" si="168"/>
        <v>9020</v>
      </c>
      <c r="Q85" s="879">
        <f t="shared" ref="Q85" si="169">Q14+Q16+Q22+Q28+Q30+Q35+Q42+Q45+Q49+Q54+Q57+Q61+Q64+Q70+Q73+Q79+Q84</f>
        <v>0</v>
      </c>
      <c r="R85" s="879">
        <f t="shared" si="168"/>
        <v>-674816</v>
      </c>
      <c r="S85" s="879">
        <f t="shared" si="168"/>
        <v>0</v>
      </c>
      <c r="T85" s="879">
        <f t="shared" si="168"/>
        <v>31214</v>
      </c>
      <c r="U85" s="879">
        <f t="shared" si="168"/>
        <v>471342</v>
      </c>
      <c r="V85" s="879">
        <f t="shared" si="168"/>
        <v>0</v>
      </c>
      <c r="W85" s="879">
        <f t="shared" si="168"/>
        <v>-163240</v>
      </c>
      <c r="X85" s="879">
        <f t="shared" si="168"/>
        <v>-9020</v>
      </c>
      <c r="Y85" s="879">
        <f t="shared" si="168"/>
        <v>0</v>
      </c>
      <c r="Z85" s="879">
        <f t="shared" si="168"/>
        <v>0</v>
      </c>
      <c r="AA85" s="879">
        <f t="shared" si="168"/>
        <v>-9020</v>
      </c>
      <c r="AB85" s="879">
        <f t="shared" si="168"/>
        <v>-172260</v>
      </c>
      <c r="AC85" s="879">
        <f t="shared" si="168"/>
        <v>-58225</v>
      </c>
      <c r="AD85" s="879">
        <f t="shared" ref="AD85:AE85" si="170">AD14+AD16+AD22+AD28+AD30+AD35+AD42+AD45+AD49+AD54+AD57+AD61+AD64+AD70+AD73+AD79+AD84</f>
        <v>0</v>
      </c>
      <c r="AE85" s="879">
        <f t="shared" si="170"/>
        <v>-58225</v>
      </c>
      <c r="AF85" s="879">
        <f t="shared" si="168"/>
        <v>-1631</v>
      </c>
      <c r="AG85" s="879">
        <f t="shared" si="168"/>
        <v>0</v>
      </c>
      <c r="AH85" s="885">
        <f t="shared" si="168"/>
        <v>-232116</v>
      </c>
      <c r="AI85" s="886">
        <f t="shared" si="168"/>
        <v>-0.31</v>
      </c>
      <c r="AJ85" s="887">
        <f t="shared" si="168"/>
        <v>-1.69</v>
      </c>
      <c r="AK85" s="887">
        <f t="shared" si="168"/>
        <v>0.06</v>
      </c>
      <c r="AL85" s="887">
        <f t="shared" si="168"/>
        <v>0</v>
      </c>
      <c r="AM85" s="887">
        <f t="shared" si="168"/>
        <v>1.1200000000000001</v>
      </c>
      <c r="AN85" s="887">
        <f t="shared" si="168"/>
        <v>0</v>
      </c>
      <c r="AO85" s="888">
        <f t="shared" si="168"/>
        <v>-0.82000000000000006</v>
      </c>
      <c r="AP85" s="327">
        <f t="shared" si="168"/>
        <v>261383950</v>
      </c>
      <c r="AQ85" s="328">
        <f t="shared" si="168"/>
        <v>192085908</v>
      </c>
      <c r="AR85" s="328">
        <f t="shared" si="168"/>
        <v>1035071</v>
      </c>
      <c r="AS85" s="328">
        <f t="shared" si="168"/>
        <v>65274891</v>
      </c>
      <c r="AT85" s="328">
        <f t="shared" si="168"/>
        <v>1920860</v>
      </c>
      <c r="AU85" s="328">
        <f t="shared" si="168"/>
        <v>1067220</v>
      </c>
      <c r="AV85" s="682">
        <f t="shared" si="168"/>
        <v>322.47999999999996</v>
      </c>
      <c r="AW85" s="829">
        <f t="shared" si="168"/>
        <v>3042330</v>
      </c>
      <c r="AX85" s="830">
        <f t="shared" si="168"/>
        <v>1230202</v>
      </c>
      <c r="AY85" s="830">
        <f t="shared" si="168"/>
        <v>0</v>
      </c>
      <c r="AZ85" s="830">
        <f t="shared" si="168"/>
        <v>415809</v>
      </c>
      <c r="BA85" s="830">
        <f t="shared" si="168"/>
        <v>12299</v>
      </c>
      <c r="BB85" s="830">
        <f t="shared" si="168"/>
        <v>1384020</v>
      </c>
      <c r="BC85" s="822">
        <f t="shared" si="168"/>
        <v>2.2400000000000002</v>
      </c>
    </row>
    <row r="86" spans="1:55" ht="12.95" customHeight="1" x14ac:dyDescent="0.2">
      <c r="D86" s="8"/>
      <c r="E86" s="4"/>
      <c r="F86" s="8"/>
      <c r="G86" s="17"/>
      <c r="H86" s="4"/>
      <c r="I86" s="308">
        <f>SUM(J85:N85)</f>
        <v>261616066</v>
      </c>
      <c r="J86" s="308"/>
      <c r="K86" s="308"/>
      <c r="L86" s="308"/>
      <c r="M86" s="308"/>
      <c r="N86" s="308"/>
      <c r="O86" s="593"/>
      <c r="P86" s="308">
        <f>X85</f>
        <v>-9020</v>
      </c>
      <c r="Q86" s="309"/>
      <c r="R86" s="309"/>
      <c r="S86" s="309"/>
      <c r="T86" s="309"/>
      <c r="U86" s="308"/>
      <c r="V86" s="309"/>
      <c r="W86" s="310">
        <f>SUM(P85:V85)</f>
        <v>-163240</v>
      </c>
      <c r="X86" s="310">
        <f>P85</f>
        <v>9020</v>
      </c>
      <c r="Y86" s="311"/>
      <c r="Z86" s="311"/>
      <c r="AA86" s="310">
        <f>SUM(X85:Z85)</f>
        <v>-9020</v>
      </c>
      <c r="AB86" s="310">
        <f>W85+AA85</f>
        <v>-172260</v>
      </c>
      <c r="AC86" s="312"/>
      <c r="AD86" s="309"/>
      <c r="AE86" s="312"/>
      <c r="AF86" s="312"/>
      <c r="AG86" s="310"/>
      <c r="AH86" s="310">
        <f>AB85+AE85+AF85</f>
        <v>-232116</v>
      </c>
      <c r="AI86" s="313"/>
      <c r="AJ86" s="313"/>
      <c r="AK86" s="313"/>
      <c r="AL86" s="313"/>
      <c r="AM86" s="350"/>
      <c r="AN86" s="313"/>
      <c r="AO86" s="350">
        <f>SUM(AI85:AN85)</f>
        <v>-0.81999999999999984</v>
      </c>
      <c r="AP86" s="308">
        <f>SUM(AQ85:AU85)</f>
        <v>261383950</v>
      </c>
      <c r="AQ86" s="308"/>
      <c r="AR86" s="47"/>
      <c r="AS86" s="310"/>
      <c r="AT86" s="310"/>
      <c r="AU86" s="310">
        <f>N85+AG85</f>
        <v>1067220</v>
      </c>
      <c r="AV86" s="309"/>
      <c r="AW86" s="149">
        <f>SUM(AX85:BB85)</f>
        <v>3042330</v>
      </c>
    </row>
    <row r="87" spans="1:55" ht="12.95" customHeight="1" thickBot="1" x14ac:dyDescent="0.25">
      <c r="D87" s="8"/>
      <c r="E87" s="4"/>
      <c r="F87" s="8"/>
      <c r="G87" s="17"/>
      <c r="H87" s="4"/>
      <c r="I87" s="308">
        <f>SUM(J88:N88)</f>
        <v>261616066</v>
      </c>
      <c r="J87" s="308"/>
      <c r="K87" s="308"/>
      <c r="L87" s="308"/>
      <c r="M87" s="308"/>
      <c r="N87" s="308"/>
      <c r="O87" s="593"/>
      <c r="P87" s="308">
        <f>X88</f>
        <v>-9020</v>
      </c>
      <c r="Q87" s="309"/>
      <c r="R87" s="309"/>
      <c r="S87" s="309"/>
      <c r="T87" s="309"/>
      <c r="U87" s="308"/>
      <c r="V87" s="309"/>
      <c r="W87" s="310">
        <f>SUM(P88:V88)</f>
        <v>-163240</v>
      </c>
      <c r="X87" s="310"/>
      <c r="Y87" s="311"/>
      <c r="Z87" s="311"/>
      <c r="AA87" s="310">
        <f>SUM(X88:Z88)</f>
        <v>-9020</v>
      </c>
      <c r="AB87" s="310">
        <f>W88+AA88</f>
        <v>-172260</v>
      </c>
      <c r="AC87" s="312"/>
      <c r="AD87" s="309"/>
      <c r="AE87" s="312"/>
      <c r="AF87" s="312"/>
      <c r="AG87" s="310"/>
      <c r="AH87" s="310">
        <f>AB88+AE88+AF88</f>
        <v>-232116</v>
      </c>
      <c r="AI87" s="313"/>
      <c r="AJ87" s="313"/>
      <c r="AK87" s="313"/>
      <c r="AL87" s="313"/>
      <c r="AM87" s="350"/>
      <c r="AN87" s="313"/>
      <c r="AO87" s="350">
        <f>SUM(AI88:AN88)</f>
        <v>-0.81999999999999984</v>
      </c>
      <c r="AP87" s="308">
        <f>AQ88+AR88+AS88+AT88+AU88</f>
        <v>261383950</v>
      </c>
      <c r="AQ87" s="308"/>
      <c r="AR87" s="47"/>
      <c r="AS87" s="37"/>
      <c r="AT87" s="37"/>
      <c r="AU87" s="37"/>
      <c r="AV87" s="309"/>
      <c r="AW87" s="149">
        <f>SUM(AX88:BB88)</f>
        <v>3042330</v>
      </c>
    </row>
    <row r="88" spans="1:55" ht="12.95" customHeight="1" thickBot="1" x14ac:dyDescent="0.25">
      <c r="D88" s="8"/>
      <c r="E88" s="4"/>
      <c r="F88" s="8"/>
      <c r="G88" s="17"/>
      <c r="H88" s="334" t="s">
        <v>0</v>
      </c>
      <c r="I88" s="85">
        <f t="shared" ref="I88:BC88" si="171">SUM(I89:I98)</f>
        <v>261616066</v>
      </c>
      <c r="J88" s="22">
        <f t="shared" si="171"/>
        <v>192249148</v>
      </c>
      <c r="K88" s="22">
        <f t="shared" si="171"/>
        <v>1044091</v>
      </c>
      <c r="L88" s="22">
        <f t="shared" si="171"/>
        <v>65333116</v>
      </c>
      <c r="M88" s="22">
        <f t="shared" si="171"/>
        <v>1922491</v>
      </c>
      <c r="N88" s="22">
        <f t="shared" si="171"/>
        <v>1067220</v>
      </c>
      <c r="O88" s="553">
        <f t="shared" si="171"/>
        <v>323.29999999999995</v>
      </c>
      <c r="P88" s="87">
        <f t="shared" si="171"/>
        <v>9020</v>
      </c>
      <c r="Q88" s="22">
        <f t="shared" ref="Q88" si="172">SUM(Q89:Q98)</f>
        <v>0</v>
      </c>
      <c r="R88" s="22">
        <f t="shared" si="171"/>
        <v>-674816</v>
      </c>
      <c r="S88" s="22">
        <f t="shared" si="171"/>
        <v>0</v>
      </c>
      <c r="T88" s="22">
        <f t="shared" si="171"/>
        <v>31214</v>
      </c>
      <c r="U88" s="22">
        <f t="shared" si="171"/>
        <v>471342</v>
      </c>
      <c r="V88" s="22">
        <f t="shared" si="171"/>
        <v>0</v>
      </c>
      <c r="W88" s="22">
        <f t="shared" si="171"/>
        <v>-163240</v>
      </c>
      <c r="X88" s="22">
        <f t="shared" si="171"/>
        <v>-9020</v>
      </c>
      <c r="Y88" s="22">
        <f t="shared" si="171"/>
        <v>0</v>
      </c>
      <c r="Z88" s="22">
        <f t="shared" si="171"/>
        <v>0</v>
      </c>
      <c r="AA88" s="22">
        <f t="shared" si="171"/>
        <v>-9020</v>
      </c>
      <c r="AB88" s="22">
        <f t="shared" si="171"/>
        <v>-172260</v>
      </c>
      <c r="AC88" s="22">
        <f t="shared" si="171"/>
        <v>-58225</v>
      </c>
      <c r="AD88" s="22">
        <f t="shared" ref="AD88:AE88" si="173">SUM(AD89:AD98)</f>
        <v>0</v>
      </c>
      <c r="AE88" s="22">
        <f t="shared" si="173"/>
        <v>-58225</v>
      </c>
      <c r="AF88" s="22">
        <f t="shared" si="171"/>
        <v>-1631</v>
      </c>
      <c r="AG88" s="22">
        <f t="shared" si="171"/>
        <v>0</v>
      </c>
      <c r="AH88" s="548">
        <f t="shared" si="171"/>
        <v>-232116</v>
      </c>
      <c r="AI88" s="552">
        <f t="shared" si="171"/>
        <v>-0.31</v>
      </c>
      <c r="AJ88" s="23">
        <f t="shared" si="171"/>
        <v>-1.69</v>
      </c>
      <c r="AK88" s="23">
        <f t="shared" si="171"/>
        <v>0.06</v>
      </c>
      <c r="AL88" s="23">
        <f t="shared" si="171"/>
        <v>0</v>
      </c>
      <c r="AM88" s="23">
        <f t="shared" si="171"/>
        <v>1.1200000000000001</v>
      </c>
      <c r="AN88" s="23">
        <f t="shared" si="171"/>
        <v>0</v>
      </c>
      <c r="AO88" s="553">
        <f t="shared" si="171"/>
        <v>-0.82000000000000017</v>
      </c>
      <c r="AP88" s="85">
        <f t="shared" si="171"/>
        <v>261383950</v>
      </c>
      <c r="AQ88" s="22">
        <f t="shared" si="171"/>
        <v>192085908</v>
      </c>
      <c r="AR88" s="22">
        <f t="shared" si="171"/>
        <v>1035071</v>
      </c>
      <c r="AS88" s="22">
        <f t="shared" si="171"/>
        <v>65274891</v>
      </c>
      <c r="AT88" s="22">
        <f t="shared" si="171"/>
        <v>1920860</v>
      </c>
      <c r="AU88" s="22">
        <f t="shared" si="171"/>
        <v>1067220</v>
      </c>
      <c r="AV88" s="553">
        <f t="shared" si="171"/>
        <v>322.47999999999996</v>
      </c>
      <c r="AW88" s="756">
        <f t="shared" si="171"/>
        <v>3042330</v>
      </c>
      <c r="AX88" s="757">
        <f t="shared" si="171"/>
        <v>1230202</v>
      </c>
      <c r="AY88" s="757">
        <f t="shared" si="171"/>
        <v>0</v>
      </c>
      <c r="AZ88" s="757">
        <f t="shared" si="171"/>
        <v>415809</v>
      </c>
      <c r="BA88" s="757">
        <f t="shared" si="171"/>
        <v>12299</v>
      </c>
      <c r="BB88" s="757">
        <f t="shared" si="171"/>
        <v>1384020</v>
      </c>
      <c r="BC88" s="758">
        <f t="shared" si="171"/>
        <v>2.2400000000000002</v>
      </c>
    </row>
    <row r="89" spans="1:55" ht="12.95" customHeight="1" x14ac:dyDescent="0.2">
      <c r="D89" s="8"/>
      <c r="E89" s="4"/>
      <c r="F89" s="8"/>
      <c r="G89" s="17"/>
      <c r="H89" s="333">
        <v>3111</v>
      </c>
      <c r="I89" s="341">
        <f t="shared" ref="I89:BC89" si="174">SUMIF($F$12:$F$431,"=3111",I$12:I$431)</f>
        <v>53442300</v>
      </c>
      <c r="J89" s="342">
        <f t="shared" si="174"/>
        <v>39437182</v>
      </c>
      <c r="K89" s="342">
        <f t="shared" si="174"/>
        <v>210000</v>
      </c>
      <c r="L89" s="342">
        <f t="shared" si="174"/>
        <v>13400747</v>
      </c>
      <c r="M89" s="342">
        <f t="shared" si="174"/>
        <v>394371</v>
      </c>
      <c r="N89" s="342">
        <f t="shared" si="174"/>
        <v>0</v>
      </c>
      <c r="O89" s="555">
        <f t="shared" si="174"/>
        <v>70.97</v>
      </c>
      <c r="P89" s="343">
        <f t="shared" si="174"/>
        <v>-25000</v>
      </c>
      <c r="Q89" s="342">
        <f t="shared" si="174"/>
        <v>0</v>
      </c>
      <c r="R89" s="342">
        <f t="shared" si="174"/>
        <v>-106068</v>
      </c>
      <c r="S89" s="342">
        <f t="shared" si="174"/>
        <v>0</v>
      </c>
      <c r="T89" s="342">
        <f t="shared" si="174"/>
        <v>0</v>
      </c>
      <c r="U89" s="342">
        <f t="shared" si="174"/>
        <v>0</v>
      </c>
      <c r="V89" s="342">
        <f t="shared" si="174"/>
        <v>0</v>
      </c>
      <c r="W89" s="342">
        <f t="shared" si="174"/>
        <v>-131068</v>
      </c>
      <c r="X89" s="342">
        <f t="shared" si="174"/>
        <v>25000</v>
      </c>
      <c r="Y89" s="342">
        <f t="shared" si="174"/>
        <v>0</v>
      </c>
      <c r="Z89" s="342">
        <f t="shared" si="174"/>
        <v>0</v>
      </c>
      <c r="AA89" s="342">
        <f t="shared" si="174"/>
        <v>25000</v>
      </c>
      <c r="AB89" s="342">
        <f t="shared" si="174"/>
        <v>-106068</v>
      </c>
      <c r="AC89" s="342">
        <f t="shared" si="174"/>
        <v>-35852</v>
      </c>
      <c r="AD89" s="342">
        <f t="shared" si="174"/>
        <v>0</v>
      </c>
      <c r="AE89" s="342">
        <f t="shared" si="174"/>
        <v>-35852</v>
      </c>
      <c r="AF89" s="342">
        <f t="shared" si="174"/>
        <v>-1310</v>
      </c>
      <c r="AG89" s="342">
        <f t="shared" si="174"/>
        <v>0</v>
      </c>
      <c r="AH89" s="549">
        <f t="shared" si="174"/>
        <v>-143230</v>
      </c>
      <c r="AI89" s="554">
        <f t="shared" si="174"/>
        <v>0</v>
      </c>
      <c r="AJ89" s="344">
        <f t="shared" si="174"/>
        <v>-0.2</v>
      </c>
      <c r="AK89" s="344">
        <f t="shared" si="174"/>
        <v>0</v>
      </c>
      <c r="AL89" s="344">
        <f t="shared" si="174"/>
        <v>0</v>
      </c>
      <c r="AM89" s="344">
        <f t="shared" si="174"/>
        <v>0</v>
      </c>
      <c r="AN89" s="344">
        <f t="shared" si="174"/>
        <v>0</v>
      </c>
      <c r="AO89" s="555">
        <f t="shared" si="174"/>
        <v>-0.2</v>
      </c>
      <c r="AP89" s="341">
        <f t="shared" si="174"/>
        <v>53299070</v>
      </c>
      <c r="AQ89" s="342">
        <f t="shared" si="174"/>
        <v>39306114</v>
      </c>
      <c r="AR89" s="342">
        <f t="shared" si="174"/>
        <v>235000</v>
      </c>
      <c r="AS89" s="342">
        <f t="shared" si="174"/>
        <v>13364895</v>
      </c>
      <c r="AT89" s="342">
        <f t="shared" si="174"/>
        <v>393061</v>
      </c>
      <c r="AU89" s="342">
        <f t="shared" si="174"/>
        <v>0</v>
      </c>
      <c r="AV89" s="555">
        <f t="shared" si="174"/>
        <v>70.77</v>
      </c>
      <c r="AW89" s="341">
        <f t="shared" si="174"/>
        <v>0</v>
      </c>
      <c r="AX89" s="342">
        <f t="shared" si="174"/>
        <v>0</v>
      </c>
      <c r="AY89" s="342">
        <f t="shared" si="174"/>
        <v>0</v>
      </c>
      <c r="AZ89" s="342">
        <f t="shared" si="174"/>
        <v>0</v>
      </c>
      <c r="BA89" s="342">
        <f t="shared" si="174"/>
        <v>0</v>
      </c>
      <c r="BB89" s="342">
        <f t="shared" si="174"/>
        <v>0</v>
      </c>
      <c r="BC89" s="555">
        <f t="shared" si="174"/>
        <v>0</v>
      </c>
    </row>
    <row r="90" spans="1:55" ht="12.95" customHeight="1" x14ac:dyDescent="0.2">
      <c r="D90" s="8"/>
      <c r="E90" s="4"/>
      <c r="F90" s="8"/>
      <c r="G90" s="17"/>
      <c r="H90" s="16">
        <v>3113</v>
      </c>
      <c r="I90" s="104">
        <f t="shared" ref="I90:BC90" si="175">SUMIF($F$12:$F$431,"=3113",I$12:I$431)</f>
        <v>157691221</v>
      </c>
      <c r="J90" s="14">
        <f t="shared" si="175"/>
        <v>115741195</v>
      </c>
      <c r="K90" s="14">
        <f t="shared" si="175"/>
        <v>452070</v>
      </c>
      <c r="L90" s="14">
        <f t="shared" si="175"/>
        <v>39273324</v>
      </c>
      <c r="M90" s="14">
        <f t="shared" si="175"/>
        <v>1157412</v>
      </c>
      <c r="N90" s="14">
        <f t="shared" si="175"/>
        <v>1067220</v>
      </c>
      <c r="O90" s="557">
        <f t="shared" si="175"/>
        <v>190.52</v>
      </c>
      <c r="P90" s="105">
        <f t="shared" si="175"/>
        <v>159270</v>
      </c>
      <c r="Q90" s="14">
        <f t="shared" si="175"/>
        <v>0</v>
      </c>
      <c r="R90" s="14">
        <f t="shared" si="175"/>
        <v>-524598</v>
      </c>
      <c r="S90" s="14">
        <f t="shared" si="175"/>
        <v>0</v>
      </c>
      <c r="T90" s="14">
        <f t="shared" si="175"/>
        <v>31214</v>
      </c>
      <c r="U90" s="14">
        <f t="shared" si="175"/>
        <v>471342</v>
      </c>
      <c r="V90" s="14">
        <f t="shared" si="175"/>
        <v>0</v>
      </c>
      <c r="W90" s="14">
        <f t="shared" si="175"/>
        <v>137228</v>
      </c>
      <c r="X90" s="14">
        <f t="shared" si="175"/>
        <v>-159270</v>
      </c>
      <c r="Y90" s="14">
        <f t="shared" si="175"/>
        <v>0</v>
      </c>
      <c r="Z90" s="14">
        <f t="shared" si="175"/>
        <v>0</v>
      </c>
      <c r="AA90" s="14">
        <f t="shared" si="175"/>
        <v>-159270</v>
      </c>
      <c r="AB90" s="14">
        <f t="shared" si="175"/>
        <v>-22042</v>
      </c>
      <c r="AC90" s="14">
        <f t="shared" si="175"/>
        <v>-7450</v>
      </c>
      <c r="AD90" s="14">
        <f t="shared" si="175"/>
        <v>0</v>
      </c>
      <c r="AE90" s="14">
        <f t="shared" si="175"/>
        <v>-7450</v>
      </c>
      <c r="AF90" s="14">
        <f t="shared" si="175"/>
        <v>1373</v>
      </c>
      <c r="AG90" s="14">
        <f t="shared" si="175"/>
        <v>0</v>
      </c>
      <c r="AH90" s="550">
        <f t="shared" si="175"/>
        <v>-28119</v>
      </c>
      <c r="AI90" s="556">
        <f t="shared" si="175"/>
        <v>-3.9999999999999994E-2</v>
      </c>
      <c r="AJ90" s="11">
        <f t="shared" si="175"/>
        <v>-1.41</v>
      </c>
      <c r="AK90" s="11">
        <f t="shared" si="175"/>
        <v>0.06</v>
      </c>
      <c r="AL90" s="11">
        <f t="shared" si="175"/>
        <v>0</v>
      </c>
      <c r="AM90" s="11">
        <f t="shared" si="175"/>
        <v>1.1200000000000001</v>
      </c>
      <c r="AN90" s="11">
        <f t="shared" si="175"/>
        <v>0</v>
      </c>
      <c r="AO90" s="557">
        <f t="shared" si="175"/>
        <v>-0.27000000000000007</v>
      </c>
      <c r="AP90" s="104">
        <f t="shared" si="175"/>
        <v>157663102</v>
      </c>
      <c r="AQ90" s="14">
        <f t="shared" si="175"/>
        <v>115878423</v>
      </c>
      <c r="AR90" s="14">
        <f t="shared" si="175"/>
        <v>292800</v>
      </c>
      <c r="AS90" s="14">
        <f t="shared" si="175"/>
        <v>39265874</v>
      </c>
      <c r="AT90" s="14">
        <f t="shared" si="175"/>
        <v>1158785</v>
      </c>
      <c r="AU90" s="14">
        <f t="shared" si="175"/>
        <v>1067220</v>
      </c>
      <c r="AV90" s="557">
        <f t="shared" si="175"/>
        <v>190.25</v>
      </c>
      <c r="AW90" s="104">
        <f t="shared" si="175"/>
        <v>3042330</v>
      </c>
      <c r="AX90" s="14">
        <f t="shared" si="175"/>
        <v>1230202</v>
      </c>
      <c r="AY90" s="14">
        <f t="shared" si="175"/>
        <v>0</v>
      </c>
      <c r="AZ90" s="14">
        <f t="shared" si="175"/>
        <v>415809</v>
      </c>
      <c r="BA90" s="14">
        <f t="shared" si="175"/>
        <v>12299</v>
      </c>
      <c r="BB90" s="14">
        <f t="shared" si="175"/>
        <v>1384020</v>
      </c>
      <c r="BC90" s="557">
        <f t="shared" si="175"/>
        <v>2.2400000000000002</v>
      </c>
    </row>
    <row r="91" spans="1:55" ht="12.95" customHeight="1" x14ac:dyDescent="0.2">
      <c r="D91" s="8"/>
      <c r="E91" s="4"/>
      <c r="F91" s="8"/>
      <c r="G91" s="17"/>
      <c r="H91" s="16">
        <v>3114</v>
      </c>
      <c r="I91" s="104">
        <f t="shared" ref="I91:BC91" si="176">SUMIF($F$12:$F$431,"=3114",I$12:I$431)</f>
        <v>0</v>
      </c>
      <c r="J91" s="14">
        <f t="shared" si="176"/>
        <v>0</v>
      </c>
      <c r="K91" s="14">
        <f t="shared" si="176"/>
        <v>0</v>
      </c>
      <c r="L91" s="14">
        <f t="shared" si="176"/>
        <v>0</v>
      </c>
      <c r="M91" s="14">
        <f t="shared" si="176"/>
        <v>0</v>
      </c>
      <c r="N91" s="14">
        <f t="shared" si="176"/>
        <v>0</v>
      </c>
      <c r="O91" s="557">
        <f t="shared" si="176"/>
        <v>0</v>
      </c>
      <c r="P91" s="105">
        <f t="shared" si="176"/>
        <v>0</v>
      </c>
      <c r="Q91" s="14">
        <f t="shared" si="176"/>
        <v>0</v>
      </c>
      <c r="R91" s="14">
        <f t="shared" si="176"/>
        <v>0</v>
      </c>
      <c r="S91" s="14">
        <f t="shared" si="176"/>
        <v>0</v>
      </c>
      <c r="T91" s="14">
        <f t="shared" si="176"/>
        <v>0</v>
      </c>
      <c r="U91" s="14">
        <f t="shared" si="176"/>
        <v>0</v>
      </c>
      <c r="V91" s="14">
        <f t="shared" si="176"/>
        <v>0</v>
      </c>
      <c r="W91" s="14">
        <f t="shared" si="176"/>
        <v>0</v>
      </c>
      <c r="X91" s="14">
        <f t="shared" si="176"/>
        <v>0</v>
      </c>
      <c r="Y91" s="14">
        <f t="shared" si="176"/>
        <v>0</v>
      </c>
      <c r="Z91" s="14">
        <f t="shared" si="176"/>
        <v>0</v>
      </c>
      <c r="AA91" s="14">
        <f t="shared" si="176"/>
        <v>0</v>
      </c>
      <c r="AB91" s="14">
        <f t="shared" si="176"/>
        <v>0</v>
      </c>
      <c r="AC91" s="14">
        <f t="shared" si="176"/>
        <v>0</v>
      </c>
      <c r="AD91" s="14">
        <f t="shared" si="176"/>
        <v>0</v>
      </c>
      <c r="AE91" s="14">
        <f t="shared" si="176"/>
        <v>0</v>
      </c>
      <c r="AF91" s="14">
        <f t="shared" si="176"/>
        <v>0</v>
      </c>
      <c r="AG91" s="14">
        <f t="shared" si="176"/>
        <v>0</v>
      </c>
      <c r="AH91" s="550">
        <f t="shared" si="176"/>
        <v>0</v>
      </c>
      <c r="AI91" s="556">
        <f t="shared" si="176"/>
        <v>0</v>
      </c>
      <c r="AJ91" s="11">
        <f t="shared" si="176"/>
        <v>0</v>
      </c>
      <c r="AK91" s="11">
        <f t="shared" si="176"/>
        <v>0</v>
      </c>
      <c r="AL91" s="11">
        <f t="shared" si="176"/>
        <v>0</v>
      </c>
      <c r="AM91" s="11">
        <f t="shared" si="176"/>
        <v>0</v>
      </c>
      <c r="AN91" s="11">
        <f t="shared" si="176"/>
        <v>0</v>
      </c>
      <c r="AO91" s="557">
        <f t="shared" si="176"/>
        <v>0</v>
      </c>
      <c r="AP91" s="104">
        <f t="shared" si="176"/>
        <v>0</v>
      </c>
      <c r="AQ91" s="14">
        <f t="shared" si="176"/>
        <v>0</v>
      </c>
      <c r="AR91" s="14">
        <f t="shared" si="176"/>
        <v>0</v>
      </c>
      <c r="AS91" s="14">
        <f t="shared" si="176"/>
        <v>0</v>
      </c>
      <c r="AT91" s="14">
        <f t="shared" si="176"/>
        <v>0</v>
      </c>
      <c r="AU91" s="14">
        <f t="shared" si="176"/>
        <v>0</v>
      </c>
      <c r="AV91" s="557">
        <f t="shared" si="176"/>
        <v>0</v>
      </c>
      <c r="AW91" s="104">
        <f t="shared" si="176"/>
        <v>0</v>
      </c>
      <c r="AX91" s="14">
        <f t="shared" si="176"/>
        <v>0</v>
      </c>
      <c r="AY91" s="14">
        <f t="shared" si="176"/>
        <v>0</v>
      </c>
      <c r="AZ91" s="14">
        <f t="shared" si="176"/>
        <v>0</v>
      </c>
      <c r="BA91" s="14">
        <f t="shared" si="176"/>
        <v>0</v>
      </c>
      <c r="BB91" s="14">
        <f t="shared" si="176"/>
        <v>0</v>
      </c>
      <c r="BC91" s="557">
        <f t="shared" si="176"/>
        <v>0</v>
      </c>
    </row>
    <row r="92" spans="1:55" ht="12.95" customHeight="1" x14ac:dyDescent="0.2">
      <c r="D92" s="8"/>
      <c r="E92" s="4"/>
      <c r="F92" s="8"/>
      <c r="G92" s="17"/>
      <c r="H92" s="16">
        <v>3117</v>
      </c>
      <c r="I92" s="104">
        <f t="shared" ref="I92:BC92" si="177">SUMIF($F$12:$F$431,"=3117",I$12:I$431)</f>
        <v>14729118</v>
      </c>
      <c r="J92" s="14">
        <f t="shared" si="177"/>
        <v>10818322</v>
      </c>
      <c r="K92" s="14">
        <f t="shared" si="177"/>
        <v>109131</v>
      </c>
      <c r="L92" s="14">
        <f t="shared" si="177"/>
        <v>3693480</v>
      </c>
      <c r="M92" s="14">
        <f t="shared" si="177"/>
        <v>108185</v>
      </c>
      <c r="N92" s="14">
        <f t="shared" si="177"/>
        <v>0</v>
      </c>
      <c r="O92" s="557">
        <f t="shared" si="177"/>
        <v>17.809999999999999</v>
      </c>
      <c r="P92" s="105">
        <f t="shared" si="177"/>
        <v>5700</v>
      </c>
      <c r="Q92" s="14">
        <f t="shared" si="177"/>
        <v>0</v>
      </c>
      <c r="R92" s="14">
        <f t="shared" si="177"/>
        <v>-44150</v>
      </c>
      <c r="S92" s="14">
        <f t="shared" si="177"/>
        <v>0</v>
      </c>
      <c r="T92" s="14">
        <f t="shared" si="177"/>
        <v>0</v>
      </c>
      <c r="U92" s="14">
        <f t="shared" si="177"/>
        <v>0</v>
      </c>
      <c r="V92" s="14">
        <f t="shared" si="177"/>
        <v>0</v>
      </c>
      <c r="W92" s="14">
        <f t="shared" si="177"/>
        <v>-38450</v>
      </c>
      <c r="X92" s="14">
        <f t="shared" si="177"/>
        <v>-5700</v>
      </c>
      <c r="Y92" s="14">
        <f t="shared" si="177"/>
        <v>0</v>
      </c>
      <c r="Z92" s="14">
        <f t="shared" si="177"/>
        <v>0</v>
      </c>
      <c r="AA92" s="14">
        <f t="shared" si="177"/>
        <v>-5700</v>
      </c>
      <c r="AB92" s="14">
        <f t="shared" si="177"/>
        <v>-44150</v>
      </c>
      <c r="AC92" s="14">
        <f t="shared" si="177"/>
        <v>-14923</v>
      </c>
      <c r="AD92" s="14">
        <f t="shared" si="177"/>
        <v>0</v>
      </c>
      <c r="AE92" s="14">
        <f t="shared" si="177"/>
        <v>-14923</v>
      </c>
      <c r="AF92" s="14">
        <f t="shared" si="177"/>
        <v>-384</v>
      </c>
      <c r="AG92" s="14">
        <f t="shared" si="177"/>
        <v>0</v>
      </c>
      <c r="AH92" s="550">
        <f t="shared" si="177"/>
        <v>-59457</v>
      </c>
      <c r="AI92" s="556">
        <f t="shared" si="177"/>
        <v>0.01</v>
      </c>
      <c r="AJ92" s="11">
        <f t="shared" si="177"/>
        <v>-8.0000000000000029E-2</v>
      </c>
      <c r="AK92" s="11">
        <f t="shared" si="177"/>
        <v>0</v>
      </c>
      <c r="AL92" s="11">
        <f t="shared" si="177"/>
        <v>0</v>
      </c>
      <c r="AM92" s="11">
        <f t="shared" si="177"/>
        <v>0</v>
      </c>
      <c r="AN92" s="11">
        <f t="shared" si="177"/>
        <v>0</v>
      </c>
      <c r="AO92" s="557">
        <f t="shared" si="177"/>
        <v>-7.0000000000000021E-2</v>
      </c>
      <c r="AP92" s="104">
        <f t="shared" si="177"/>
        <v>14669661</v>
      </c>
      <c r="AQ92" s="14">
        <f t="shared" si="177"/>
        <v>10779872</v>
      </c>
      <c r="AR92" s="14">
        <f t="shared" si="177"/>
        <v>103431</v>
      </c>
      <c r="AS92" s="14">
        <f t="shared" si="177"/>
        <v>3678557</v>
      </c>
      <c r="AT92" s="14">
        <f t="shared" si="177"/>
        <v>107801</v>
      </c>
      <c r="AU92" s="14">
        <f t="shared" si="177"/>
        <v>0</v>
      </c>
      <c r="AV92" s="557">
        <f t="shared" si="177"/>
        <v>17.740000000000002</v>
      </c>
      <c r="AW92" s="104">
        <f t="shared" si="177"/>
        <v>0</v>
      </c>
      <c r="AX92" s="14">
        <f t="shared" si="177"/>
        <v>0</v>
      </c>
      <c r="AY92" s="14">
        <f t="shared" si="177"/>
        <v>0</v>
      </c>
      <c r="AZ92" s="14">
        <f t="shared" si="177"/>
        <v>0</v>
      </c>
      <c r="BA92" s="14">
        <f t="shared" si="177"/>
        <v>0</v>
      </c>
      <c r="BB92" s="14">
        <f t="shared" si="177"/>
        <v>0</v>
      </c>
      <c r="BC92" s="557">
        <f t="shared" si="177"/>
        <v>0</v>
      </c>
    </row>
    <row r="93" spans="1:55" ht="12.95" customHeight="1" x14ac:dyDescent="0.2">
      <c r="D93" s="8"/>
      <c r="E93" s="4"/>
      <c r="F93" s="8"/>
      <c r="G93" s="17"/>
      <c r="H93" s="16">
        <v>3122</v>
      </c>
      <c r="I93" s="104">
        <f t="shared" ref="I93:BC93" si="178">SUMIF($F$12:$F$431,"=3122",I$12:I$431)</f>
        <v>0</v>
      </c>
      <c r="J93" s="14">
        <f t="shared" si="178"/>
        <v>0</v>
      </c>
      <c r="K93" s="14">
        <f t="shared" si="178"/>
        <v>0</v>
      </c>
      <c r="L93" s="14">
        <f t="shared" si="178"/>
        <v>0</v>
      </c>
      <c r="M93" s="14">
        <f t="shared" si="178"/>
        <v>0</v>
      </c>
      <c r="N93" s="14">
        <f t="shared" si="178"/>
        <v>0</v>
      </c>
      <c r="O93" s="557">
        <f t="shared" si="178"/>
        <v>0</v>
      </c>
      <c r="P93" s="105">
        <f t="shared" si="178"/>
        <v>0</v>
      </c>
      <c r="Q93" s="14">
        <f t="shared" si="178"/>
        <v>0</v>
      </c>
      <c r="R93" s="14">
        <f t="shared" si="178"/>
        <v>0</v>
      </c>
      <c r="S93" s="14">
        <f t="shared" si="178"/>
        <v>0</v>
      </c>
      <c r="T93" s="14">
        <f t="shared" si="178"/>
        <v>0</v>
      </c>
      <c r="U93" s="14">
        <f t="shared" si="178"/>
        <v>0</v>
      </c>
      <c r="V93" s="14">
        <f t="shared" si="178"/>
        <v>0</v>
      </c>
      <c r="W93" s="14">
        <f t="shared" si="178"/>
        <v>0</v>
      </c>
      <c r="X93" s="14">
        <f t="shared" si="178"/>
        <v>0</v>
      </c>
      <c r="Y93" s="14">
        <f t="shared" si="178"/>
        <v>0</v>
      </c>
      <c r="Z93" s="14">
        <f t="shared" si="178"/>
        <v>0</v>
      </c>
      <c r="AA93" s="14">
        <f t="shared" si="178"/>
        <v>0</v>
      </c>
      <c r="AB93" s="14">
        <f t="shared" si="178"/>
        <v>0</v>
      </c>
      <c r="AC93" s="14">
        <f t="shared" si="178"/>
        <v>0</v>
      </c>
      <c r="AD93" s="14">
        <f t="shared" si="178"/>
        <v>0</v>
      </c>
      <c r="AE93" s="14">
        <f t="shared" si="178"/>
        <v>0</v>
      </c>
      <c r="AF93" s="14">
        <f t="shared" si="178"/>
        <v>0</v>
      </c>
      <c r="AG93" s="14">
        <f t="shared" si="178"/>
        <v>0</v>
      </c>
      <c r="AH93" s="550">
        <f t="shared" si="178"/>
        <v>0</v>
      </c>
      <c r="AI93" s="556">
        <f t="shared" si="178"/>
        <v>0</v>
      </c>
      <c r="AJ93" s="11">
        <f t="shared" si="178"/>
        <v>0</v>
      </c>
      <c r="AK93" s="11">
        <f t="shared" si="178"/>
        <v>0</v>
      </c>
      <c r="AL93" s="11">
        <f t="shared" si="178"/>
        <v>0</v>
      </c>
      <c r="AM93" s="11">
        <f t="shared" si="178"/>
        <v>0</v>
      </c>
      <c r="AN93" s="11">
        <f t="shared" si="178"/>
        <v>0</v>
      </c>
      <c r="AO93" s="557">
        <f t="shared" si="178"/>
        <v>0</v>
      </c>
      <c r="AP93" s="104">
        <f t="shared" si="178"/>
        <v>0</v>
      </c>
      <c r="AQ93" s="14">
        <f t="shared" si="178"/>
        <v>0</v>
      </c>
      <c r="AR93" s="14">
        <f t="shared" si="178"/>
        <v>0</v>
      </c>
      <c r="AS93" s="14">
        <f t="shared" si="178"/>
        <v>0</v>
      </c>
      <c r="AT93" s="14">
        <f t="shared" si="178"/>
        <v>0</v>
      </c>
      <c r="AU93" s="14">
        <f t="shared" si="178"/>
        <v>0</v>
      </c>
      <c r="AV93" s="557">
        <f t="shared" si="178"/>
        <v>0</v>
      </c>
      <c r="AW93" s="104">
        <f t="shared" si="178"/>
        <v>0</v>
      </c>
      <c r="AX93" s="14">
        <f t="shared" si="178"/>
        <v>0</v>
      </c>
      <c r="AY93" s="14">
        <f t="shared" si="178"/>
        <v>0</v>
      </c>
      <c r="AZ93" s="14">
        <f t="shared" si="178"/>
        <v>0</v>
      </c>
      <c r="BA93" s="14">
        <f t="shared" si="178"/>
        <v>0</v>
      </c>
      <c r="BB93" s="14">
        <f t="shared" si="178"/>
        <v>0</v>
      </c>
      <c r="BC93" s="557">
        <f t="shared" si="178"/>
        <v>0</v>
      </c>
    </row>
    <row r="94" spans="1:55" ht="12.95" customHeight="1" x14ac:dyDescent="0.2">
      <c r="D94" s="8"/>
      <c r="E94" s="4"/>
      <c r="F94" s="8"/>
      <c r="G94" s="17"/>
      <c r="H94" s="16">
        <v>3124</v>
      </c>
      <c r="I94" s="104">
        <f t="shared" ref="I94:BC94" si="179">SUMIF($F$12:$F$431,"=3124",I$12:I$431)</f>
        <v>0</v>
      </c>
      <c r="J94" s="14">
        <f t="shared" si="179"/>
        <v>0</v>
      </c>
      <c r="K94" s="14">
        <f t="shared" si="179"/>
        <v>0</v>
      </c>
      <c r="L94" s="14">
        <f t="shared" si="179"/>
        <v>0</v>
      </c>
      <c r="M94" s="14">
        <f t="shared" si="179"/>
        <v>0</v>
      </c>
      <c r="N94" s="14">
        <f t="shared" si="179"/>
        <v>0</v>
      </c>
      <c r="O94" s="557">
        <f t="shared" si="179"/>
        <v>0</v>
      </c>
      <c r="P94" s="105">
        <f t="shared" si="179"/>
        <v>0</v>
      </c>
      <c r="Q94" s="14">
        <f t="shared" si="179"/>
        <v>0</v>
      </c>
      <c r="R94" s="14">
        <f t="shared" si="179"/>
        <v>0</v>
      </c>
      <c r="S94" s="14">
        <f t="shared" si="179"/>
        <v>0</v>
      </c>
      <c r="T94" s="14">
        <f t="shared" si="179"/>
        <v>0</v>
      </c>
      <c r="U94" s="14">
        <f t="shared" si="179"/>
        <v>0</v>
      </c>
      <c r="V94" s="14">
        <f t="shared" si="179"/>
        <v>0</v>
      </c>
      <c r="W94" s="14">
        <f t="shared" si="179"/>
        <v>0</v>
      </c>
      <c r="X94" s="14">
        <f t="shared" si="179"/>
        <v>0</v>
      </c>
      <c r="Y94" s="14">
        <f t="shared" si="179"/>
        <v>0</v>
      </c>
      <c r="Z94" s="14">
        <f t="shared" si="179"/>
        <v>0</v>
      </c>
      <c r="AA94" s="14">
        <f t="shared" si="179"/>
        <v>0</v>
      </c>
      <c r="AB94" s="14">
        <f t="shared" si="179"/>
        <v>0</v>
      </c>
      <c r="AC94" s="14">
        <f t="shared" si="179"/>
        <v>0</v>
      </c>
      <c r="AD94" s="14">
        <f t="shared" si="179"/>
        <v>0</v>
      </c>
      <c r="AE94" s="14">
        <f t="shared" si="179"/>
        <v>0</v>
      </c>
      <c r="AF94" s="14">
        <f t="shared" si="179"/>
        <v>0</v>
      </c>
      <c r="AG94" s="14">
        <f t="shared" si="179"/>
        <v>0</v>
      </c>
      <c r="AH94" s="550">
        <f t="shared" si="179"/>
        <v>0</v>
      </c>
      <c r="AI94" s="556">
        <f t="shared" si="179"/>
        <v>0</v>
      </c>
      <c r="AJ94" s="11">
        <f t="shared" si="179"/>
        <v>0</v>
      </c>
      <c r="AK94" s="11">
        <f t="shared" si="179"/>
        <v>0</v>
      </c>
      <c r="AL94" s="11">
        <f t="shared" si="179"/>
        <v>0</v>
      </c>
      <c r="AM94" s="11">
        <f t="shared" si="179"/>
        <v>0</v>
      </c>
      <c r="AN94" s="11">
        <f t="shared" si="179"/>
        <v>0</v>
      </c>
      <c r="AO94" s="557">
        <f t="shared" si="179"/>
        <v>0</v>
      </c>
      <c r="AP94" s="104">
        <f t="shared" si="179"/>
        <v>0</v>
      </c>
      <c r="AQ94" s="14">
        <f t="shared" si="179"/>
        <v>0</v>
      </c>
      <c r="AR94" s="14">
        <f t="shared" si="179"/>
        <v>0</v>
      </c>
      <c r="AS94" s="14">
        <f t="shared" si="179"/>
        <v>0</v>
      </c>
      <c r="AT94" s="14">
        <f t="shared" si="179"/>
        <v>0</v>
      </c>
      <c r="AU94" s="14">
        <f t="shared" si="179"/>
        <v>0</v>
      </c>
      <c r="AV94" s="557">
        <f t="shared" si="179"/>
        <v>0</v>
      </c>
      <c r="AW94" s="104">
        <f t="shared" si="179"/>
        <v>0</v>
      </c>
      <c r="AX94" s="14">
        <f t="shared" si="179"/>
        <v>0</v>
      </c>
      <c r="AY94" s="14">
        <f t="shared" si="179"/>
        <v>0</v>
      </c>
      <c r="AZ94" s="14">
        <f t="shared" si="179"/>
        <v>0</v>
      </c>
      <c r="BA94" s="14">
        <f t="shared" si="179"/>
        <v>0</v>
      </c>
      <c r="BB94" s="14">
        <f t="shared" si="179"/>
        <v>0</v>
      </c>
      <c r="BC94" s="557">
        <f t="shared" si="179"/>
        <v>0</v>
      </c>
    </row>
    <row r="95" spans="1:55" ht="12.95" customHeight="1" x14ac:dyDescent="0.2">
      <c r="D95" s="8"/>
      <c r="E95" s="4"/>
      <c r="F95" s="8"/>
      <c r="G95" s="17"/>
      <c r="H95" s="16">
        <v>3141</v>
      </c>
      <c r="I95" s="104">
        <f t="shared" ref="I95:BC95" si="180">SUMIF($F$12:$F$431,"=3141",I$12:I$431)</f>
        <v>0</v>
      </c>
      <c r="J95" s="14">
        <f t="shared" si="180"/>
        <v>0</v>
      </c>
      <c r="K95" s="14">
        <f t="shared" si="180"/>
        <v>0</v>
      </c>
      <c r="L95" s="14">
        <f t="shared" si="180"/>
        <v>0</v>
      </c>
      <c r="M95" s="14">
        <f t="shared" si="180"/>
        <v>0</v>
      </c>
      <c r="N95" s="14">
        <f t="shared" si="180"/>
        <v>0</v>
      </c>
      <c r="O95" s="557">
        <f t="shared" si="180"/>
        <v>0</v>
      </c>
      <c r="P95" s="105">
        <f t="shared" si="180"/>
        <v>0</v>
      </c>
      <c r="Q95" s="14">
        <f t="shared" si="180"/>
        <v>0</v>
      </c>
      <c r="R95" s="14">
        <f t="shared" si="180"/>
        <v>0</v>
      </c>
      <c r="S95" s="14">
        <f t="shared" si="180"/>
        <v>0</v>
      </c>
      <c r="T95" s="14">
        <f t="shared" si="180"/>
        <v>0</v>
      </c>
      <c r="U95" s="14">
        <f t="shared" si="180"/>
        <v>0</v>
      </c>
      <c r="V95" s="14">
        <f t="shared" si="180"/>
        <v>0</v>
      </c>
      <c r="W95" s="14">
        <f t="shared" si="180"/>
        <v>0</v>
      </c>
      <c r="X95" s="14">
        <f t="shared" si="180"/>
        <v>0</v>
      </c>
      <c r="Y95" s="14">
        <f t="shared" si="180"/>
        <v>0</v>
      </c>
      <c r="Z95" s="14">
        <f t="shared" si="180"/>
        <v>0</v>
      </c>
      <c r="AA95" s="14">
        <f t="shared" si="180"/>
        <v>0</v>
      </c>
      <c r="AB95" s="14">
        <f t="shared" si="180"/>
        <v>0</v>
      </c>
      <c r="AC95" s="14">
        <f t="shared" si="180"/>
        <v>0</v>
      </c>
      <c r="AD95" s="14">
        <f t="shared" si="180"/>
        <v>0</v>
      </c>
      <c r="AE95" s="14">
        <f t="shared" si="180"/>
        <v>0</v>
      </c>
      <c r="AF95" s="14">
        <f t="shared" si="180"/>
        <v>0</v>
      </c>
      <c r="AG95" s="14">
        <f t="shared" si="180"/>
        <v>0</v>
      </c>
      <c r="AH95" s="550">
        <f t="shared" si="180"/>
        <v>0</v>
      </c>
      <c r="AI95" s="556">
        <f t="shared" si="180"/>
        <v>0</v>
      </c>
      <c r="AJ95" s="11">
        <f t="shared" si="180"/>
        <v>0</v>
      </c>
      <c r="AK95" s="11">
        <f t="shared" si="180"/>
        <v>0</v>
      </c>
      <c r="AL95" s="11">
        <f t="shared" si="180"/>
        <v>0</v>
      </c>
      <c r="AM95" s="11">
        <f t="shared" si="180"/>
        <v>0</v>
      </c>
      <c r="AN95" s="11">
        <f t="shared" si="180"/>
        <v>0</v>
      </c>
      <c r="AO95" s="557">
        <f t="shared" si="180"/>
        <v>0</v>
      </c>
      <c r="AP95" s="104">
        <f t="shared" si="180"/>
        <v>0</v>
      </c>
      <c r="AQ95" s="14">
        <f t="shared" si="180"/>
        <v>0</v>
      </c>
      <c r="AR95" s="14">
        <f t="shared" si="180"/>
        <v>0</v>
      </c>
      <c r="AS95" s="14">
        <f t="shared" si="180"/>
        <v>0</v>
      </c>
      <c r="AT95" s="14">
        <f t="shared" si="180"/>
        <v>0</v>
      </c>
      <c r="AU95" s="14">
        <f t="shared" si="180"/>
        <v>0</v>
      </c>
      <c r="AV95" s="557">
        <f t="shared" si="180"/>
        <v>0</v>
      </c>
      <c r="AW95" s="104">
        <f t="shared" si="180"/>
        <v>0</v>
      </c>
      <c r="AX95" s="14">
        <f t="shared" si="180"/>
        <v>0</v>
      </c>
      <c r="AY95" s="14">
        <f t="shared" si="180"/>
        <v>0</v>
      </c>
      <c r="AZ95" s="14">
        <f t="shared" si="180"/>
        <v>0</v>
      </c>
      <c r="BA95" s="14">
        <f t="shared" si="180"/>
        <v>0</v>
      </c>
      <c r="BB95" s="14">
        <f t="shared" si="180"/>
        <v>0</v>
      </c>
      <c r="BC95" s="557">
        <f t="shared" si="180"/>
        <v>0</v>
      </c>
    </row>
    <row r="96" spans="1:55" ht="12.95" customHeight="1" x14ac:dyDescent="0.2">
      <c r="D96" s="8"/>
      <c r="E96" s="4"/>
      <c r="F96" s="8"/>
      <c r="G96" s="17"/>
      <c r="H96" s="16">
        <v>3143</v>
      </c>
      <c r="I96" s="104">
        <f t="shared" ref="I96:BC96" si="181">SUMIF($F$12:$F$431,"=3143",I$12:I$431)</f>
        <v>15849658</v>
      </c>
      <c r="J96" s="14">
        <f t="shared" si="181"/>
        <v>11606152</v>
      </c>
      <c r="K96" s="14">
        <f t="shared" si="181"/>
        <v>152890</v>
      </c>
      <c r="L96" s="14">
        <f t="shared" si="181"/>
        <v>3974556</v>
      </c>
      <c r="M96" s="14">
        <f t="shared" si="181"/>
        <v>116060</v>
      </c>
      <c r="N96" s="14">
        <f t="shared" si="181"/>
        <v>0</v>
      </c>
      <c r="O96" s="557">
        <f t="shared" si="181"/>
        <v>21.77</v>
      </c>
      <c r="P96" s="105">
        <f t="shared" si="181"/>
        <v>-130950</v>
      </c>
      <c r="Q96" s="14">
        <f t="shared" si="181"/>
        <v>0</v>
      </c>
      <c r="R96" s="14">
        <f t="shared" si="181"/>
        <v>0</v>
      </c>
      <c r="S96" s="14">
        <f t="shared" si="181"/>
        <v>0</v>
      </c>
      <c r="T96" s="14">
        <f t="shared" si="181"/>
        <v>0</v>
      </c>
      <c r="U96" s="14">
        <f t="shared" si="181"/>
        <v>0</v>
      </c>
      <c r="V96" s="14">
        <f t="shared" si="181"/>
        <v>0</v>
      </c>
      <c r="W96" s="14">
        <f t="shared" si="181"/>
        <v>-130950</v>
      </c>
      <c r="X96" s="14">
        <f t="shared" si="181"/>
        <v>130950</v>
      </c>
      <c r="Y96" s="14">
        <f t="shared" si="181"/>
        <v>0</v>
      </c>
      <c r="Z96" s="14">
        <f t="shared" si="181"/>
        <v>0</v>
      </c>
      <c r="AA96" s="14">
        <f t="shared" si="181"/>
        <v>130950</v>
      </c>
      <c r="AB96" s="14">
        <f t="shared" si="181"/>
        <v>0</v>
      </c>
      <c r="AC96" s="14">
        <f t="shared" si="181"/>
        <v>0</v>
      </c>
      <c r="AD96" s="14">
        <f t="shared" si="181"/>
        <v>0</v>
      </c>
      <c r="AE96" s="14">
        <f t="shared" si="181"/>
        <v>0</v>
      </c>
      <c r="AF96" s="14">
        <f t="shared" si="181"/>
        <v>-1310</v>
      </c>
      <c r="AG96" s="14">
        <f t="shared" si="181"/>
        <v>0</v>
      </c>
      <c r="AH96" s="550">
        <f t="shared" si="181"/>
        <v>-1310</v>
      </c>
      <c r="AI96" s="556">
        <f t="shared" si="181"/>
        <v>-0.28000000000000003</v>
      </c>
      <c r="AJ96" s="11">
        <f t="shared" si="181"/>
        <v>0</v>
      </c>
      <c r="AK96" s="11">
        <f t="shared" si="181"/>
        <v>0</v>
      </c>
      <c r="AL96" s="11">
        <f t="shared" si="181"/>
        <v>0</v>
      </c>
      <c r="AM96" s="11">
        <f t="shared" si="181"/>
        <v>0</v>
      </c>
      <c r="AN96" s="11">
        <f t="shared" si="181"/>
        <v>0</v>
      </c>
      <c r="AO96" s="557">
        <f t="shared" si="181"/>
        <v>-0.28000000000000003</v>
      </c>
      <c r="AP96" s="104">
        <f t="shared" si="181"/>
        <v>15848348</v>
      </c>
      <c r="AQ96" s="14">
        <f t="shared" si="181"/>
        <v>11475202</v>
      </c>
      <c r="AR96" s="14">
        <f t="shared" si="181"/>
        <v>283840</v>
      </c>
      <c r="AS96" s="14">
        <f t="shared" si="181"/>
        <v>3974556</v>
      </c>
      <c r="AT96" s="14">
        <f t="shared" si="181"/>
        <v>114750</v>
      </c>
      <c r="AU96" s="14">
        <f t="shared" si="181"/>
        <v>0</v>
      </c>
      <c r="AV96" s="557">
        <f t="shared" si="181"/>
        <v>21.49</v>
      </c>
      <c r="AW96" s="104">
        <f t="shared" si="181"/>
        <v>0</v>
      </c>
      <c r="AX96" s="14">
        <f t="shared" si="181"/>
        <v>0</v>
      </c>
      <c r="AY96" s="14">
        <f t="shared" si="181"/>
        <v>0</v>
      </c>
      <c r="AZ96" s="14">
        <f t="shared" si="181"/>
        <v>0</v>
      </c>
      <c r="BA96" s="14">
        <f t="shared" si="181"/>
        <v>0</v>
      </c>
      <c r="BB96" s="14">
        <f t="shared" si="181"/>
        <v>0</v>
      </c>
      <c r="BC96" s="557">
        <f t="shared" si="181"/>
        <v>0</v>
      </c>
    </row>
    <row r="97" spans="4:55" ht="12.95" customHeight="1" x14ac:dyDescent="0.2">
      <c r="D97" s="8"/>
      <c r="E97" s="4"/>
      <c r="F97" s="8"/>
      <c r="G97" s="17"/>
      <c r="H97" s="16">
        <v>3231</v>
      </c>
      <c r="I97" s="104">
        <f t="shared" ref="I97:BC97" si="182">SUMIF($F$12:$F$431,"=3231",I$12:I$431)</f>
        <v>17938943</v>
      </c>
      <c r="J97" s="14">
        <f t="shared" si="182"/>
        <v>13287969</v>
      </c>
      <c r="K97" s="14">
        <f t="shared" si="182"/>
        <v>20000</v>
      </c>
      <c r="L97" s="14">
        <f t="shared" si="182"/>
        <v>4498094</v>
      </c>
      <c r="M97" s="14">
        <f t="shared" si="182"/>
        <v>132880</v>
      </c>
      <c r="N97" s="14">
        <f t="shared" si="182"/>
        <v>0</v>
      </c>
      <c r="O97" s="557">
        <f t="shared" si="182"/>
        <v>19.95</v>
      </c>
      <c r="P97" s="105">
        <f t="shared" si="182"/>
        <v>0</v>
      </c>
      <c r="Q97" s="14">
        <f t="shared" si="182"/>
        <v>0</v>
      </c>
      <c r="R97" s="14">
        <f t="shared" si="182"/>
        <v>0</v>
      </c>
      <c r="S97" s="14">
        <f t="shared" si="182"/>
        <v>0</v>
      </c>
      <c r="T97" s="14">
        <f t="shared" si="182"/>
        <v>0</v>
      </c>
      <c r="U97" s="14">
        <f t="shared" si="182"/>
        <v>0</v>
      </c>
      <c r="V97" s="14">
        <f t="shared" si="182"/>
        <v>0</v>
      </c>
      <c r="W97" s="14">
        <f t="shared" si="182"/>
        <v>0</v>
      </c>
      <c r="X97" s="14">
        <f t="shared" si="182"/>
        <v>0</v>
      </c>
      <c r="Y97" s="14">
        <f t="shared" si="182"/>
        <v>0</v>
      </c>
      <c r="Z97" s="14">
        <f t="shared" si="182"/>
        <v>0</v>
      </c>
      <c r="AA97" s="14">
        <f t="shared" si="182"/>
        <v>0</v>
      </c>
      <c r="AB97" s="14">
        <f t="shared" si="182"/>
        <v>0</v>
      </c>
      <c r="AC97" s="14">
        <f t="shared" si="182"/>
        <v>0</v>
      </c>
      <c r="AD97" s="14">
        <f t="shared" si="182"/>
        <v>0</v>
      </c>
      <c r="AE97" s="14">
        <f t="shared" si="182"/>
        <v>0</v>
      </c>
      <c r="AF97" s="14">
        <f t="shared" si="182"/>
        <v>0</v>
      </c>
      <c r="AG97" s="14">
        <f t="shared" si="182"/>
        <v>0</v>
      </c>
      <c r="AH97" s="550">
        <f t="shared" si="182"/>
        <v>0</v>
      </c>
      <c r="AI97" s="556">
        <f t="shared" si="182"/>
        <v>0</v>
      </c>
      <c r="AJ97" s="11">
        <f t="shared" si="182"/>
        <v>0</v>
      </c>
      <c r="AK97" s="11">
        <f t="shared" si="182"/>
        <v>0</v>
      </c>
      <c r="AL97" s="11">
        <f t="shared" si="182"/>
        <v>0</v>
      </c>
      <c r="AM97" s="11">
        <f t="shared" si="182"/>
        <v>0</v>
      </c>
      <c r="AN97" s="11">
        <f t="shared" si="182"/>
        <v>0</v>
      </c>
      <c r="AO97" s="557">
        <f t="shared" si="182"/>
        <v>0</v>
      </c>
      <c r="AP97" s="104">
        <f t="shared" si="182"/>
        <v>17938943</v>
      </c>
      <c r="AQ97" s="14">
        <f t="shared" si="182"/>
        <v>13287969</v>
      </c>
      <c r="AR97" s="14">
        <f t="shared" si="182"/>
        <v>20000</v>
      </c>
      <c r="AS97" s="14">
        <f t="shared" si="182"/>
        <v>4498094</v>
      </c>
      <c r="AT97" s="14">
        <f t="shared" si="182"/>
        <v>132880</v>
      </c>
      <c r="AU97" s="14">
        <f t="shared" si="182"/>
        <v>0</v>
      </c>
      <c r="AV97" s="557">
        <f t="shared" si="182"/>
        <v>19.95</v>
      </c>
      <c r="AW97" s="104">
        <f t="shared" si="182"/>
        <v>0</v>
      </c>
      <c r="AX97" s="14">
        <f t="shared" si="182"/>
        <v>0</v>
      </c>
      <c r="AY97" s="14">
        <f t="shared" si="182"/>
        <v>0</v>
      </c>
      <c r="AZ97" s="14">
        <f t="shared" si="182"/>
        <v>0</v>
      </c>
      <c r="BA97" s="14">
        <f t="shared" si="182"/>
        <v>0</v>
      </c>
      <c r="BB97" s="14">
        <f t="shared" si="182"/>
        <v>0</v>
      </c>
      <c r="BC97" s="557">
        <f t="shared" si="182"/>
        <v>0</v>
      </c>
    </row>
    <row r="98" spans="4:55" ht="12.95" customHeight="1" thickBot="1" x14ac:dyDescent="0.25">
      <c r="D98" s="8"/>
      <c r="E98" s="4"/>
      <c r="F98" s="8"/>
      <c r="G98" s="17"/>
      <c r="H98" s="84">
        <v>3233</v>
      </c>
      <c r="I98" s="107">
        <f t="shared" ref="I98:BC98" si="183">SUMIF($F$12:$F$431,"=3233",I$12:I$431)</f>
        <v>1964826</v>
      </c>
      <c r="J98" s="108">
        <f t="shared" si="183"/>
        <v>1358328</v>
      </c>
      <c r="K98" s="108">
        <f t="shared" si="183"/>
        <v>100000</v>
      </c>
      <c r="L98" s="108">
        <f t="shared" si="183"/>
        <v>492915</v>
      </c>
      <c r="M98" s="108">
        <f t="shared" si="183"/>
        <v>13583</v>
      </c>
      <c r="N98" s="108">
        <f t="shared" si="183"/>
        <v>0</v>
      </c>
      <c r="O98" s="559">
        <f t="shared" si="183"/>
        <v>2.2800000000000002</v>
      </c>
      <c r="P98" s="110">
        <f t="shared" si="183"/>
        <v>0</v>
      </c>
      <c r="Q98" s="108">
        <f t="shared" si="183"/>
        <v>0</v>
      </c>
      <c r="R98" s="108">
        <f t="shared" si="183"/>
        <v>0</v>
      </c>
      <c r="S98" s="108">
        <f t="shared" si="183"/>
        <v>0</v>
      </c>
      <c r="T98" s="108">
        <f t="shared" si="183"/>
        <v>0</v>
      </c>
      <c r="U98" s="108">
        <f t="shared" si="183"/>
        <v>0</v>
      </c>
      <c r="V98" s="108">
        <f t="shared" si="183"/>
        <v>0</v>
      </c>
      <c r="W98" s="108">
        <f t="shared" si="183"/>
        <v>0</v>
      </c>
      <c r="X98" s="108">
        <f t="shared" si="183"/>
        <v>0</v>
      </c>
      <c r="Y98" s="108">
        <f t="shared" si="183"/>
        <v>0</v>
      </c>
      <c r="Z98" s="108">
        <f t="shared" si="183"/>
        <v>0</v>
      </c>
      <c r="AA98" s="108">
        <f t="shared" si="183"/>
        <v>0</v>
      </c>
      <c r="AB98" s="108">
        <f t="shared" si="183"/>
        <v>0</v>
      </c>
      <c r="AC98" s="108">
        <f t="shared" si="183"/>
        <v>0</v>
      </c>
      <c r="AD98" s="108">
        <f t="shared" si="183"/>
        <v>0</v>
      </c>
      <c r="AE98" s="108">
        <f t="shared" si="183"/>
        <v>0</v>
      </c>
      <c r="AF98" s="108">
        <f t="shared" si="183"/>
        <v>0</v>
      </c>
      <c r="AG98" s="108">
        <f t="shared" si="183"/>
        <v>0</v>
      </c>
      <c r="AH98" s="551">
        <f t="shared" si="183"/>
        <v>0</v>
      </c>
      <c r="AI98" s="558">
        <f t="shared" si="183"/>
        <v>0</v>
      </c>
      <c r="AJ98" s="109">
        <f t="shared" si="183"/>
        <v>0</v>
      </c>
      <c r="AK98" s="109">
        <f t="shared" si="183"/>
        <v>0</v>
      </c>
      <c r="AL98" s="109">
        <f t="shared" si="183"/>
        <v>0</v>
      </c>
      <c r="AM98" s="109">
        <f t="shared" si="183"/>
        <v>0</v>
      </c>
      <c r="AN98" s="109">
        <f t="shared" si="183"/>
        <v>0</v>
      </c>
      <c r="AO98" s="559">
        <f t="shared" si="183"/>
        <v>0</v>
      </c>
      <c r="AP98" s="107">
        <f t="shared" si="183"/>
        <v>1964826</v>
      </c>
      <c r="AQ98" s="108">
        <f t="shared" si="183"/>
        <v>1358328</v>
      </c>
      <c r="AR98" s="108">
        <f t="shared" si="183"/>
        <v>100000</v>
      </c>
      <c r="AS98" s="108">
        <f t="shared" si="183"/>
        <v>492915</v>
      </c>
      <c r="AT98" s="108">
        <f t="shared" si="183"/>
        <v>13583</v>
      </c>
      <c r="AU98" s="108">
        <f t="shared" si="183"/>
        <v>0</v>
      </c>
      <c r="AV98" s="559">
        <f t="shared" si="183"/>
        <v>2.2800000000000002</v>
      </c>
      <c r="AW98" s="107">
        <f t="shared" si="183"/>
        <v>0</v>
      </c>
      <c r="AX98" s="108">
        <f t="shared" si="183"/>
        <v>0</v>
      </c>
      <c r="AY98" s="108">
        <f t="shared" si="183"/>
        <v>0</v>
      </c>
      <c r="AZ98" s="108">
        <f t="shared" si="183"/>
        <v>0</v>
      </c>
      <c r="BA98" s="108">
        <f t="shared" si="183"/>
        <v>0</v>
      </c>
      <c r="BB98" s="108">
        <f t="shared" si="183"/>
        <v>0</v>
      </c>
      <c r="BC98" s="559">
        <f t="shared" si="183"/>
        <v>0</v>
      </c>
    </row>
    <row r="99" spans="4:55" x14ac:dyDescent="0.2">
      <c r="D99" s="4"/>
      <c r="E99" s="4"/>
      <c r="F99" s="4"/>
      <c r="G99" s="17"/>
      <c r="H99" s="4"/>
    </row>
  </sheetData>
  <autoFilter ref="AH1:AH99" xr:uid="{00000000-0001-0000-0400-000000000000}"/>
  <mergeCells count="52">
    <mergeCell ref="X7:AA8"/>
    <mergeCell ref="U9:U10"/>
    <mergeCell ref="AT9:AT10"/>
    <mergeCell ref="AP8:AP10"/>
    <mergeCell ref="AQ9:AQ10"/>
    <mergeCell ref="AH7:AH10"/>
    <mergeCell ref="AF7:AF10"/>
    <mergeCell ref="AM8:AM10"/>
    <mergeCell ref="AN8:AN10"/>
    <mergeCell ref="AO8:AO10"/>
    <mergeCell ref="AQ8:AT8"/>
    <mergeCell ref="X9:X10"/>
    <mergeCell ref="Z9:Z10"/>
    <mergeCell ref="O8:O10"/>
    <mergeCell ref="J9:J10"/>
    <mergeCell ref="L9:L10"/>
    <mergeCell ref="R9:R10"/>
    <mergeCell ref="S9:S10"/>
    <mergeCell ref="P9:P10"/>
    <mergeCell ref="J8:M8"/>
    <mergeCell ref="K9:K10"/>
    <mergeCell ref="Q9:Q10"/>
    <mergeCell ref="A3:E3"/>
    <mergeCell ref="I8:I10"/>
    <mergeCell ref="I6:O7"/>
    <mergeCell ref="AV8:AV10"/>
    <mergeCell ref="AA9:AA10"/>
    <mergeCell ref="W9:W10"/>
    <mergeCell ref="Y9:Y10"/>
    <mergeCell ref="AR9:AR10"/>
    <mergeCell ref="AU9:AU10"/>
    <mergeCell ref="P6:AO6"/>
    <mergeCell ref="AP6:AV7"/>
    <mergeCell ref="P7:W8"/>
    <mergeCell ref="M9:M10"/>
    <mergeCell ref="N9:N10"/>
    <mergeCell ref="T9:T10"/>
    <mergeCell ref="V9:V10"/>
    <mergeCell ref="AW6:BC6"/>
    <mergeCell ref="AW7:BC9"/>
    <mergeCell ref="AL8:AL10"/>
    <mergeCell ref="AB7:AB10"/>
    <mergeCell ref="AG7:AG10"/>
    <mergeCell ref="AI8:AI10"/>
    <mergeCell ref="AJ8:AJ10"/>
    <mergeCell ref="AK8:AK10"/>
    <mergeCell ref="AS9:AS10"/>
    <mergeCell ref="AI7:AO7"/>
    <mergeCell ref="AC7:AD8"/>
    <mergeCell ref="AE7:AE10"/>
    <mergeCell ref="AC9:AC10"/>
    <mergeCell ref="AD9:AD10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BC75"/>
  <sheetViews>
    <sheetView zoomScaleNormal="100" workbookViewId="0">
      <pane xSplit="8" ySplit="11" topLeftCell="AA43" activePane="bottomRight" state="frozen"/>
      <selection activeCell="Q9" sqref="Q9:Q10"/>
      <selection pane="topRight" activeCell="Q9" sqref="Q9:Q10"/>
      <selection pane="bottomLeft" activeCell="Q9" sqref="Q9:Q10"/>
      <selection pane="bottomRight" activeCell="AH1" sqref="AH1:AH1048576"/>
    </sheetView>
  </sheetViews>
  <sheetFormatPr defaultRowHeight="12.75" x14ac:dyDescent="0.2"/>
  <cols>
    <col min="1" max="1" width="5" customWidth="1"/>
    <col min="2" max="2" width="7.140625" bestFit="1" customWidth="1"/>
    <col min="3" max="3" width="8.7109375" bestFit="1" customWidth="1"/>
    <col min="4" max="4" width="7.85546875" bestFit="1" customWidth="1"/>
    <col min="5" max="5" width="30.85546875" customWidth="1"/>
    <col min="6" max="6" width="4.42578125" customWidth="1"/>
    <col min="7" max="7" width="10.42578125" style="27" customWidth="1"/>
    <col min="8" max="8" width="8" customWidth="1"/>
    <col min="9" max="9" width="12.28515625" style="7" customWidth="1"/>
    <col min="10" max="11" width="11.42578125" style="7" customWidth="1"/>
    <col min="12" max="12" width="12.28515625" style="7" customWidth="1"/>
    <col min="13" max="14" width="11.5703125" style="7" customWidth="1"/>
    <col min="15" max="15" width="12.42578125" style="6" customWidth="1"/>
    <col min="16" max="16" width="10.28515625" style="7" customWidth="1"/>
    <col min="17" max="17" width="10" style="7" customWidth="1"/>
    <col min="18" max="19" width="10.28515625" style="7" customWidth="1"/>
    <col min="20" max="20" width="10.5703125" style="7" customWidth="1"/>
    <col min="21" max="21" width="9.5703125" style="7" customWidth="1"/>
    <col min="22" max="28" width="10.28515625" style="7" customWidth="1"/>
    <col min="29" max="31" width="9.28515625" style="7" customWidth="1"/>
    <col min="32" max="32" width="10.28515625" style="6" customWidth="1"/>
    <col min="33" max="33" width="9.28515625" style="7" customWidth="1"/>
    <col min="34" max="34" width="9.7109375" style="7" customWidth="1"/>
    <col min="35" max="35" width="10.140625" style="6" customWidth="1"/>
    <col min="36" max="36" width="9.7109375" style="6" customWidth="1"/>
    <col min="37" max="38" width="9.140625" style="6" customWidth="1"/>
    <col min="39" max="39" width="10.5703125" style="6" customWidth="1"/>
    <col min="40" max="40" width="10.140625" style="6" customWidth="1"/>
    <col min="41" max="41" width="9.28515625" style="6" customWidth="1"/>
    <col min="42" max="42" width="12.85546875" style="7" customWidth="1"/>
    <col min="43" max="46" width="10.85546875" style="7" customWidth="1"/>
    <col min="47" max="47" width="10.42578125" style="7" customWidth="1"/>
    <col min="48" max="48" width="11.42578125" style="6" customWidth="1"/>
    <col min="49" max="54" width="9.140625" style="7" customWidth="1"/>
    <col min="55" max="55" width="9.140625" customWidth="1"/>
    <col min="152" max="152" width="7" customWidth="1"/>
    <col min="153" max="153" width="33.140625" customWidth="1"/>
    <col min="154" max="154" width="6.42578125" customWidth="1"/>
    <col min="155" max="155" width="29" customWidth="1"/>
    <col min="156" max="156" width="11.42578125" customWidth="1"/>
    <col min="157" max="157" width="10.7109375" customWidth="1"/>
    <col min="158" max="158" width="10.85546875" customWidth="1"/>
    <col min="159" max="159" width="11.28515625" customWidth="1"/>
    <col min="161" max="161" width="9.7109375" customWidth="1"/>
    <col min="164" max="164" width="10.42578125" customWidth="1"/>
    <col min="408" max="408" width="7" customWidth="1"/>
    <col min="409" max="409" width="33.140625" customWidth="1"/>
    <col min="410" max="410" width="6.42578125" customWidth="1"/>
    <col min="411" max="411" width="29" customWidth="1"/>
    <col min="412" max="412" width="11.42578125" customWidth="1"/>
    <col min="413" max="413" width="10.7109375" customWidth="1"/>
    <col min="414" max="414" width="10.85546875" customWidth="1"/>
    <col min="415" max="415" width="11.28515625" customWidth="1"/>
    <col min="417" max="417" width="9.7109375" customWidth="1"/>
    <col min="420" max="420" width="10.42578125" customWidth="1"/>
    <col min="664" max="664" width="7" customWidth="1"/>
    <col min="665" max="665" width="33.140625" customWidth="1"/>
    <col min="666" max="666" width="6.42578125" customWidth="1"/>
    <col min="667" max="667" width="29" customWidth="1"/>
    <col min="668" max="668" width="11.42578125" customWidth="1"/>
    <col min="669" max="669" width="10.7109375" customWidth="1"/>
    <col min="670" max="670" width="10.85546875" customWidth="1"/>
    <col min="671" max="671" width="11.28515625" customWidth="1"/>
    <col min="673" max="673" width="9.7109375" customWidth="1"/>
    <col min="676" max="676" width="10.42578125" customWidth="1"/>
    <col min="920" max="920" width="7" customWidth="1"/>
    <col min="921" max="921" width="33.140625" customWidth="1"/>
    <col min="922" max="922" width="6.42578125" customWidth="1"/>
    <col min="923" max="923" width="29" customWidth="1"/>
    <col min="924" max="924" width="11.42578125" customWidth="1"/>
    <col min="925" max="925" width="10.7109375" customWidth="1"/>
    <col min="926" max="926" width="10.85546875" customWidth="1"/>
    <col min="927" max="927" width="11.28515625" customWidth="1"/>
    <col min="929" max="929" width="9.7109375" customWidth="1"/>
    <col min="932" max="932" width="10.42578125" customWidth="1"/>
    <col min="1176" max="1176" width="7" customWidth="1"/>
    <col min="1177" max="1177" width="33.140625" customWidth="1"/>
    <col min="1178" max="1178" width="6.42578125" customWidth="1"/>
    <col min="1179" max="1179" width="29" customWidth="1"/>
    <col min="1180" max="1180" width="11.42578125" customWidth="1"/>
    <col min="1181" max="1181" width="10.7109375" customWidth="1"/>
    <col min="1182" max="1182" width="10.85546875" customWidth="1"/>
    <col min="1183" max="1183" width="11.28515625" customWidth="1"/>
    <col min="1185" max="1185" width="9.7109375" customWidth="1"/>
    <col min="1188" max="1188" width="10.42578125" customWidth="1"/>
    <col min="1432" max="1432" width="7" customWidth="1"/>
    <col min="1433" max="1433" width="33.140625" customWidth="1"/>
    <col min="1434" max="1434" width="6.42578125" customWidth="1"/>
    <col min="1435" max="1435" width="29" customWidth="1"/>
    <col min="1436" max="1436" width="11.42578125" customWidth="1"/>
    <col min="1437" max="1437" width="10.7109375" customWidth="1"/>
    <col min="1438" max="1438" width="10.85546875" customWidth="1"/>
    <col min="1439" max="1439" width="11.28515625" customWidth="1"/>
    <col min="1441" max="1441" width="9.7109375" customWidth="1"/>
    <col min="1444" max="1444" width="10.42578125" customWidth="1"/>
    <col min="1688" max="1688" width="7" customWidth="1"/>
    <col min="1689" max="1689" width="33.140625" customWidth="1"/>
    <col min="1690" max="1690" width="6.42578125" customWidth="1"/>
    <col min="1691" max="1691" width="29" customWidth="1"/>
    <col min="1692" max="1692" width="11.42578125" customWidth="1"/>
    <col min="1693" max="1693" width="10.7109375" customWidth="1"/>
    <col min="1694" max="1694" width="10.85546875" customWidth="1"/>
    <col min="1695" max="1695" width="11.28515625" customWidth="1"/>
    <col min="1697" max="1697" width="9.7109375" customWidth="1"/>
    <col min="1700" max="1700" width="10.42578125" customWidth="1"/>
    <col min="1944" max="1944" width="7" customWidth="1"/>
    <col min="1945" max="1945" width="33.140625" customWidth="1"/>
    <col min="1946" max="1946" width="6.42578125" customWidth="1"/>
    <col min="1947" max="1947" width="29" customWidth="1"/>
    <col min="1948" max="1948" width="11.42578125" customWidth="1"/>
    <col min="1949" max="1949" width="10.7109375" customWidth="1"/>
    <col min="1950" max="1950" width="10.85546875" customWidth="1"/>
    <col min="1951" max="1951" width="11.28515625" customWidth="1"/>
    <col min="1953" max="1953" width="9.7109375" customWidth="1"/>
    <col min="1956" max="1956" width="10.42578125" customWidth="1"/>
    <col min="2200" max="2200" width="7" customWidth="1"/>
    <col min="2201" max="2201" width="33.140625" customWidth="1"/>
    <col min="2202" max="2202" width="6.42578125" customWidth="1"/>
    <col min="2203" max="2203" width="29" customWidth="1"/>
    <col min="2204" max="2204" width="11.42578125" customWidth="1"/>
    <col min="2205" max="2205" width="10.7109375" customWidth="1"/>
    <col min="2206" max="2206" width="10.85546875" customWidth="1"/>
    <col min="2207" max="2207" width="11.28515625" customWidth="1"/>
    <col min="2209" max="2209" width="9.7109375" customWidth="1"/>
    <col min="2212" max="2212" width="10.42578125" customWidth="1"/>
    <col min="2456" max="2456" width="7" customWidth="1"/>
    <col min="2457" max="2457" width="33.140625" customWidth="1"/>
    <col min="2458" max="2458" width="6.42578125" customWidth="1"/>
    <col min="2459" max="2459" width="29" customWidth="1"/>
    <col min="2460" max="2460" width="11.42578125" customWidth="1"/>
    <col min="2461" max="2461" width="10.7109375" customWidth="1"/>
    <col min="2462" max="2462" width="10.85546875" customWidth="1"/>
    <col min="2463" max="2463" width="11.28515625" customWidth="1"/>
    <col min="2465" max="2465" width="9.7109375" customWidth="1"/>
    <col min="2468" max="2468" width="10.42578125" customWidth="1"/>
    <col min="2712" max="2712" width="7" customWidth="1"/>
    <col min="2713" max="2713" width="33.140625" customWidth="1"/>
    <col min="2714" max="2714" width="6.42578125" customWidth="1"/>
    <col min="2715" max="2715" width="29" customWidth="1"/>
    <col min="2716" max="2716" width="11.42578125" customWidth="1"/>
    <col min="2717" max="2717" width="10.7109375" customWidth="1"/>
    <col min="2718" max="2718" width="10.85546875" customWidth="1"/>
    <col min="2719" max="2719" width="11.28515625" customWidth="1"/>
    <col min="2721" max="2721" width="9.7109375" customWidth="1"/>
    <col min="2724" max="2724" width="10.42578125" customWidth="1"/>
    <col min="2968" max="2968" width="7" customWidth="1"/>
    <col min="2969" max="2969" width="33.140625" customWidth="1"/>
    <col min="2970" max="2970" width="6.42578125" customWidth="1"/>
    <col min="2971" max="2971" width="29" customWidth="1"/>
    <col min="2972" max="2972" width="11.42578125" customWidth="1"/>
    <col min="2973" max="2973" width="10.7109375" customWidth="1"/>
    <col min="2974" max="2974" width="10.85546875" customWidth="1"/>
    <col min="2975" max="2975" width="11.28515625" customWidth="1"/>
    <col min="2977" max="2977" width="9.7109375" customWidth="1"/>
    <col min="2980" max="2980" width="10.42578125" customWidth="1"/>
    <col min="3224" max="3224" width="7" customWidth="1"/>
    <col min="3225" max="3225" width="33.140625" customWidth="1"/>
    <col min="3226" max="3226" width="6.42578125" customWidth="1"/>
    <col min="3227" max="3227" width="29" customWidth="1"/>
    <col min="3228" max="3228" width="11.42578125" customWidth="1"/>
    <col min="3229" max="3229" width="10.7109375" customWidth="1"/>
    <col min="3230" max="3230" width="10.85546875" customWidth="1"/>
    <col min="3231" max="3231" width="11.28515625" customWidth="1"/>
    <col min="3233" max="3233" width="9.7109375" customWidth="1"/>
    <col min="3236" max="3236" width="10.42578125" customWidth="1"/>
    <col min="3480" max="3480" width="7" customWidth="1"/>
    <col min="3481" max="3481" width="33.140625" customWidth="1"/>
    <col min="3482" max="3482" width="6.42578125" customWidth="1"/>
    <col min="3483" max="3483" width="29" customWidth="1"/>
    <col min="3484" max="3484" width="11.42578125" customWidth="1"/>
    <col min="3485" max="3485" width="10.7109375" customWidth="1"/>
    <col min="3486" max="3486" width="10.85546875" customWidth="1"/>
    <col min="3487" max="3487" width="11.28515625" customWidth="1"/>
    <col min="3489" max="3489" width="9.7109375" customWidth="1"/>
    <col min="3492" max="3492" width="10.42578125" customWidth="1"/>
    <col min="3736" max="3736" width="7" customWidth="1"/>
    <col min="3737" max="3737" width="33.140625" customWidth="1"/>
    <col min="3738" max="3738" width="6.42578125" customWidth="1"/>
    <col min="3739" max="3739" width="29" customWidth="1"/>
    <col min="3740" max="3740" width="11.42578125" customWidth="1"/>
    <col min="3741" max="3741" width="10.7109375" customWidth="1"/>
    <col min="3742" max="3742" width="10.85546875" customWidth="1"/>
    <col min="3743" max="3743" width="11.28515625" customWidth="1"/>
    <col min="3745" max="3745" width="9.7109375" customWidth="1"/>
    <col min="3748" max="3748" width="10.42578125" customWidth="1"/>
    <col min="3992" max="3992" width="7" customWidth="1"/>
    <col min="3993" max="3993" width="33.140625" customWidth="1"/>
    <col min="3994" max="3994" width="6.42578125" customWidth="1"/>
    <col min="3995" max="3995" width="29" customWidth="1"/>
    <col min="3996" max="3996" width="11.42578125" customWidth="1"/>
    <col min="3997" max="3997" width="10.7109375" customWidth="1"/>
    <col min="3998" max="3998" width="10.85546875" customWidth="1"/>
    <col min="3999" max="3999" width="11.28515625" customWidth="1"/>
    <col min="4001" max="4001" width="9.7109375" customWidth="1"/>
    <col min="4004" max="4004" width="10.42578125" customWidth="1"/>
    <col min="4248" max="4248" width="7" customWidth="1"/>
    <col min="4249" max="4249" width="33.140625" customWidth="1"/>
    <col min="4250" max="4250" width="6.42578125" customWidth="1"/>
    <col min="4251" max="4251" width="29" customWidth="1"/>
    <col min="4252" max="4252" width="11.42578125" customWidth="1"/>
    <col min="4253" max="4253" width="10.7109375" customWidth="1"/>
    <col min="4254" max="4254" width="10.85546875" customWidth="1"/>
    <col min="4255" max="4255" width="11.28515625" customWidth="1"/>
    <col min="4257" max="4257" width="9.7109375" customWidth="1"/>
    <col min="4260" max="4260" width="10.42578125" customWidth="1"/>
    <col min="4504" max="4504" width="7" customWidth="1"/>
    <col min="4505" max="4505" width="33.140625" customWidth="1"/>
    <col min="4506" max="4506" width="6.42578125" customWidth="1"/>
    <col min="4507" max="4507" width="29" customWidth="1"/>
    <col min="4508" max="4508" width="11.42578125" customWidth="1"/>
    <col min="4509" max="4509" width="10.7109375" customWidth="1"/>
    <col min="4510" max="4510" width="10.85546875" customWidth="1"/>
    <col min="4511" max="4511" width="11.28515625" customWidth="1"/>
    <col min="4513" max="4513" width="9.7109375" customWidth="1"/>
    <col min="4516" max="4516" width="10.42578125" customWidth="1"/>
    <col min="4760" max="4760" width="7" customWidth="1"/>
    <col min="4761" max="4761" width="33.140625" customWidth="1"/>
    <col min="4762" max="4762" width="6.42578125" customWidth="1"/>
    <col min="4763" max="4763" width="29" customWidth="1"/>
    <col min="4764" max="4764" width="11.42578125" customWidth="1"/>
    <col min="4765" max="4765" width="10.7109375" customWidth="1"/>
    <col min="4766" max="4766" width="10.85546875" customWidth="1"/>
    <col min="4767" max="4767" width="11.28515625" customWidth="1"/>
    <col min="4769" max="4769" width="9.7109375" customWidth="1"/>
    <col min="4772" max="4772" width="10.42578125" customWidth="1"/>
    <col min="5016" max="5016" width="7" customWidth="1"/>
    <col min="5017" max="5017" width="33.140625" customWidth="1"/>
    <col min="5018" max="5018" width="6.42578125" customWidth="1"/>
    <col min="5019" max="5019" width="29" customWidth="1"/>
    <col min="5020" max="5020" width="11.42578125" customWidth="1"/>
    <col min="5021" max="5021" width="10.7109375" customWidth="1"/>
    <col min="5022" max="5022" width="10.85546875" customWidth="1"/>
    <col min="5023" max="5023" width="11.28515625" customWidth="1"/>
    <col min="5025" max="5025" width="9.7109375" customWidth="1"/>
    <col min="5028" max="5028" width="10.42578125" customWidth="1"/>
    <col min="5272" max="5272" width="7" customWidth="1"/>
    <col min="5273" max="5273" width="33.140625" customWidth="1"/>
    <col min="5274" max="5274" width="6.42578125" customWidth="1"/>
    <col min="5275" max="5275" width="29" customWidth="1"/>
    <col min="5276" max="5276" width="11.42578125" customWidth="1"/>
    <col min="5277" max="5277" width="10.7109375" customWidth="1"/>
    <col min="5278" max="5278" width="10.85546875" customWidth="1"/>
    <col min="5279" max="5279" width="11.28515625" customWidth="1"/>
    <col min="5281" max="5281" width="9.7109375" customWidth="1"/>
    <col min="5284" max="5284" width="10.42578125" customWidth="1"/>
    <col min="5528" max="5528" width="7" customWidth="1"/>
    <col min="5529" max="5529" width="33.140625" customWidth="1"/>
    <col min="5530" max="5530" width="6.42578125" customWidth="1"/>
    <col min="5531" max="5531" width="29" customWidth="1"/>
    <col min="5532" max="5532" width="11.42578125" customWidth="1"/>
    <col min="5533" max="5533" width="10.7109375" customWidth="1"/>
    <col min="5534" max="5534" width="10.85546875" customWidth="1"/>
    <col min="5535" max="5535" width="11.28515625" customWidth="1"/>
    <col min="5537" max="5537" width="9.7109375" customWidth="1"/>
    <col min="5540" max="5540" width="10.42578125" customWidth="1"/>
    <col min="5784" max="5784" width="7" customWidth="1"/>
    <col min="5785" max="5785" width="33.140625" customWidth="1"/>
    <col min="5786" max="5786" width="6.42578125" customWidth="1"/>
    <col min="5787" max="5787" width="29" customWidth="1"/>
    <col min="5788" max="5788" width="11.42578125" customWidth="1"/>
    <col min="5789" max="5789" width="10.7109375" customWidth="1"/>
    <col min="5790" max="5790" width="10.85546875" customWidth="1"/>
    <col min="5791" max="5791" width="11.28515625" customWidth="1"/>
    <col min="5793" max="5793" width="9.7109375" customWidth="1"/>
    <col min="5796" max="5796" width="10.42578125" customWidth="1"/>
    <col min="6040" max="6040" width="7" customWidth="1"/>
    <col min="6041" max="6041" width="33.140625" customWidth="1"/>
    <col min="6042" max="6042" width="6.42578125" customWidth="1"/>
    <col min="6043" max="6043" width="29" customWidth="1"/>
    <col min="6044" max="6044" width="11.42578125" customWidth="1"/>
    <col min="6045" max="6045" width="10.7109375" customWidth="1"/>
    <col min="6046" max="6046" width="10.85546875" customWidth="1"/>
    <col min="6047" max="6047" width="11.28515625" customWidth="1"/>
    <col min="6049" max="6049" width="9.7109375" customWidth="1"/>
    <col min="6052" max="6052" width="10.42578125" customWidth="1"/>
    <col min="6296" max="6296" width="7" customWidth="1"/>
    <col min="6297" max="6297" width="33.140625" customWidth="1"/>
    <col min="6298" max="6298" width="6.42578125" customWidth="1"/>
    <col min="6299" max="6299" width="29" customWidth="1"/>
    <col min="6300" max="6300" width="11.42578125" customWidth="1"/>
    <col min="6301" max="6301" width="10.7109375" customWidth="1"/>
    <col min="6302" max="6302" width="10.85546875" customWidth="1"/>
    <col min="6303" max="6303" width="11.28515625" customWidth="1"/>
    <col min="6305" max="6305" width="9.7109375" customWidth="1"/>
    <col min="6308" max="6308" width="10.42578125" customWidth="1"/>
    <col min="6552" max="6552" width="7" customWidth="1"/>
    <col min="6553" max="6553" width="33.140625" customWidth="1"/>
    <col min="6554" max="6554" width="6.42578125" customWidth="1"/>
    <col min="6555" max="6555" width="29" customWidth="1"/>
    <col min="6556" max="6556" width="11.42578125" customWidth="1"/>
    <col min="6557" max="6557" width="10.7109375" customWidth="1"/>
    <col min="6558" max="6558" width="10.85546875" customWidth="1"/>
    <col min="6559" max="6559" width="11.28515625" customWidth="1"/>
    <col min="6561" max="6561" width="9.7109375" customWidth="1"/>
    <col min="6564" max="6564" width="10.42578125" customWidth="1"/>
    <col min="6808" max="6808" width="7" customWidth="1"/>
    <col min="6809" max="6809" width="33.140625" customWidth="1"/>
    <col min="6810" max="6810" width="6.42578125" customWidth="1"/>
    <col min="6811" max="6811" width="29" customWidth="1"/>
    <col min="6812" max="6812" width="11.42578125" customWidth="1"/>
    <col min="6813" max="6813" width="10.7109375" customWidth="1"/>
    <col min="6814" max="6814" width="10.85546875" customWidth="1"/>
    <col min="6815" max="6815" width="11.28515625" customWidth="1"/>
    <col min="6817" max="6817" width="9.7109375" customWidth="1"/>
    <col min="6820" max="6820" width="10.42578125" customWidth="1"/>
    <col min="7064" max="7064" width="7" customWidth="1"/>
    <col min="7065" max="7065" width="33.140625" customWidth="1"/>
    <col min="7066" max="7066" width="6.42578125" customWidth="1"/>
    <col min="7067" max="7067" width="29" customWidth="1"/>
    <col min="7068" max="7068" width="11.42578125" customWidth="1"/>
    <col min="7069" max="7069" width="10.7109375" customWidth="1"/>
    <col min="7070" max="7070" width="10.85546875" customWidth="1"/>
    <col min="7071" max="7071" width="11.28515625" customWidth="1"/>
    <col min="7073" max="7073" width="9.7109375" customWidth="1"/>
    <col min="7076" max="7076" width="10.42578125" customWidth="1"/>
    <col min="7320" max="7320" width="7" customWidth="1"/>
    <col min="7321" max="7321" width="33.140625" customWidth="1"/>
    <col min="7322" max="7322" width="6.42578125" customWidth="1"/>
    <col min="7323" max="7323" width="29" customWidth="1"/>
    <col min="7324" max="7324" width="11.42578125" customWidth="1"/>
    <col min="7325" max="7325" width="10.7109375" customWidth="1"/>
    <col min="7326" max="7326" width="10.85546875" customWidth="1"/>
    <col min="7327" max="7327" width="11.28515625" customWidth="1"/>
    <col min="7329" max="7329" width="9.7109375" customWidth="1"/>
    <col min="7332" max="7332" width="10.42578125" customWidth="1"/>
    <col min="7576" max="7576" width="7" customWidth="1"/>
    <col min="7577" max="7577" width="33.140625" customWidth="1"/>
    <col min="7578" max="7578" width="6.42578125" customWidth="1"/>
    <col min="7579" max="7579" width="29" customWidth="1"/>
    <col min="7580" max="7580" width="11.42578125" customWidth="1"/>
    <col min="7581" max="7581" width="10.7109375" customWidth="1"/>
    <col min="7582" max="7582" width="10.85546875" customWidth="1"/>
    <col min="7583" max="7583" width="11.28515625" customWidth="1"/>
    <col min="7585" max="7585" width="9.7109375" customWidth="1"/>
    <col min="7588" max="7588" width="10.42578125" customWidth="1"/>
    <col min="7832" max="7832" width="7" customWidth="1"/>
    <col min="7833" max="7833" width="33.140625" customWidth="1"/>
    <col min="7834" max="7834" width="6.42578125" customWidth="1"/>
    <col min="7835" max="7835" width="29" customWidth="1"/>
    <col min="7836" max="7836" width="11.42578125" customWidth="1"/>
    <col min="7837" max="7837" width="10.7109375" customWidth="1"/>
    <col min="7838" max="7838" width="10.85546875" customWidth="1"/>
    <col min="7839" max="7839" width="11.28515625" customWidth="1"/>
    <col min="7841" max="7841" width="9.7109375" customWidth="1"/>
    <col min="7844" max="7844" width="10.42578125" customWidth="1"/>
    <col min="8088" max="8088" width="7" customWidth="1"/>
    <col min="8089" max="8089" width="33.140625" customWidth="1"/>
    <col min="8090" max="8090" width="6.42578125" customWidth="1"/>
    <col min="8091" max="8091" width="29" customWidth="1"/>
    <col min="8092" max="8092" width="11.42578125" customWidth="1"/>
    <col min="8093" max="8093" width="10.7109375" customWidth="1"/>
    <col min="8094" max="8094" width="10.85546875" customWidth="1"/>
    <col min="8095" max="8095" width="11.28515625" customWidth="1"/>
    <col min="8097" max="8097" width="9.7109375" customWidth="1"/>
    <col min="8100" max="8100" width="10.42578125" customWidth="1"/>
    <col min="8344" max="8344" width="7" customWidth="1"/>
    <col min="8345" max="8345" width="33.140625" customWidth="1"/>
    <col min="8346" max="8346" width="6.42578125" customWidth="1"/>
    <col min="8347" max="8347" width="29" customWidth="1"/>
    <col min="8348" max="8348" width="11.42578125" customWidth="1"/>
    <col min="8349" max="8349" width="10.7109375" customWidth="1"/>
    <col min="8350" max="8350" width="10.85546875" customWidth="1"/>
    <col min="8351" max="8351" width="11.28515625" customWidth="1"/>
    <col min="8353" max="8353" width="9.7109375" customWidth="1"/>
    <col min="8356" max="8356" width="10.42578125" customWidth="1"/>
    <col min="8600" max="8600" width="7" customWidth="1"/>
    <col min="8601" max="8601" width="33.140625" customWidth="1"/>
    <col min="8602" max="8602" width="6.42578125" customWidth="1"/>
    <col min="8603" max="8603" width="29" customWidth="1"/>
    <col min="8604" max="8604" width="11.42578125" customWidth="1"/>
    <col min="8605" max="8605" width="10.7109375" customWidth="1"/>
    <col min="8606" max="8606" width="10.85546875" customWidth="1"/>
    <col min="8607" max="8607" width="11.28515625" customWidth="1"/>
    <col min="8609" max="8609" width="9.7109375" customWidth="1"/>
    <col min="8612" max="8612" width="10.42578125" customWidth="1"/>
    <col min="8856" max="8856" width="7" customWidth="1"/>
    <col min="8857" max="8857" width="33.140625" customWidth="1"/>
    <col min="8858" max="8858" width="6.42578125" customWidth="1"/>
    <col min="8859" max="8859" width="29" customWidth="1"/>
    <col min="8860" max="8860" width="11.42578125" customWidth="1"/>
    <col min="8861" max="8861" width="10.7109375" customWidth="1"/>
    <col min="8862" max="8862" width="10.85546875" customWidth="1"/>
    <col min="8863" max="8863" width="11.28515625" customWidth="1"/>
    <col min="8865" max="8865" width="9.7109375" customWidth="1"/>
    <col min="8868" max="8868" width="10.42578125" customWidth="1"/>
    <col min="9112" max="9112" width="7" customWidth="1"/>
    <col min="9113" max="9113" width="33.140625" customWidth="1"/>
    <col min="9114" max="9114" width="6.42578125" customWidth="1"/>
    <col min="9115" max="9115" width="29" customWidth="1"/>
    <col min="9116" max="9116" width="11.42578125" customWidth="1"/>
    <col min="9117" max="9117" width="10.7109375" customWidth="1"/>
    <col min="9118" max="9118" width="10.85546875" customWidth="1"/>
    <col min="9119" max="9119" width="11.28515625" customWidth="1"/>
    <col min="9121" max="9121" width="9.7109375" customWidth="1"/>
    <col min="9124" max="9124" width="10.42578125" customWidth="1"/>
    <col min="9368" max="9368" width="7" customWidth="1"/>
    <col min="9369" max="9369" width="33.140625" customWidth="1"/>
    <col min="9370" max="9370" width="6.42578125" customWidth="1"/>
    <col min="9371" max="9371" width="29" customWidth="1"/>
    <col min="9372" max="9372" width="11.42578125" customWidth="1"/>
    <col min="9373" max="9373" width="10.7109375" customWidth="1"/>
    <col min="9374" max="9374" width="10.85546875" customWidth="1"/>
    <col min="9375" max="9375" width="11.28515625" customWidth="1"/>
    <col min="9377" max="9377" width="9.7109375" customWidth="1"/>
    <col min="9380" max="9380" width="10.42578125" customWidth="1"/>
    <col min="9624" max="9624" width="7" customWidth="1"/>
    <col min="9625" max="9625" width="33.140625" customWidth="1"/>
    <col min="9626" max="9626" width="6.42578125" customWidth="1"/>
    <col min="9627" max="9627" width="29" customWidth="1"/>
    <col min="9628" max="9628" width="11.42578125" customWidth="1"/>
    <col min="9629" max="9629" width="10.7109375" customWidth="1"/>
    <col min="9630" max="9630" width="10.85546875" customWidth="1"/>
    <col min="9631" max="9631" width="11.28515625" customWidth="1"/>
    <col min="9633" max="9633" width="9.7109375" customWidth="1"/>
    <col min="9636" max="9636" width="10.42578125" customWidth="1"/>
    <col min="9880" max="9880" width="7" customWidth="1"/>
    <col min="9881" max="9881" width="33.140625" customWidth="1"/>
    <col min="9882" max="9882" width="6.42578125" customWidth="1"/>
    <col min="9883" max="9883" width="29" customWidth="1"/>
    <col min="9884" max="9884" width="11.42578125" customWidth="1"/>
    <col min="9885" max="9885" width="10.7109375" customWidth="1"/>
    <col min="9886" max="9886" width="10.85546875" customWidth="1"/>
    <col min="9887" max="9887" width="11.28515625" customWidth="1"/>
    <col min="9889" max="9889" width="9.7109375" customWidth="1"/>
    <col min="9892" max="9892" width="10.42578125" customWidth="1"/>
    <col min="10136" max="10136" width="7" customWidth="1"/>
    <col min="10137" max="10137" width="33.140625" customWidth="1"/>
    <col min="10138" max="10138" width="6.42578125" customWidth="1"/>
    <col min="10139" max="10139" width="29" customWidth="1"/>
    <col min="10140" max="10140" width="11.42578125" customWidth="1"/>
    <col min="10141" max="10141" width="10.7109375" customWidth="1"/>
    <col min="10142" max="10142" width="10.85546875" customWidth="1"/>
    <col min="10143" max="10143" width="11.28515625" customWidth="1"/>
    <col min="10145" max="10145" width="9.7109375" customWidth="1"/>
    <col min="10148" max="10148" width="10.42578125" customWidth="1"/>
    <col min="10392" max="10392" width="7" customWidth="1"/>
    <col min="10393" max="10393" width="33.140625" customWidth="1"/>
    <col min="10394" max="10394" width="6.42578125" customWidth="1"/>
    <col min="10395" max="10395" width="29" customWidth="1"/>
    <col min="10396" max="10396" width="11.42578125" customWidth="1"/>
    <col min="10397" max="10397" width="10.7109375" customWidth="1"/>
    <col min="10398" max="10398" width="10.85546875" customWidth="1"/>
    <col min="10399" max="10399" width="11.28515625" customWidth="1"/>
    <col min="10401" max="10401" width="9.7109375" customWidth="1"/>
    <col min="10404" max="10404" width="10.42578125" customWidth="1"/>
    <col min="10648" max="10648" width="7" customWidth="1"/>
    <col min="10649" max="10649" width="33.140625" customWidth="1"/>
    <col min="10650" max="10650" width="6.42578125" customWidth="1"/>
    <col min="10651" max="10651" width="29" customWidth="1"/>
    <col min="10652" max="10652" width="11.42578125" customWidth="1"/>
    <col min="10653" max="10653" width="10.7109375" customWidth="1"/>
    <col min="10654" max="10654" width="10.85546875" customWidth="1"/>
    <col min="10655" max="10655" width="11.28515625" customWidth="1"/>
    <col min="10657" max="10657" width="9.7109375" customWidth="1"/>
    <col min="10660" max="10660" width="10.42578125" customWidth="1"/>
    <col min="10904" max="10904" width="7" customWidth="1"/>
    <col min="10905" max="10905" width="33.140625" customWidth="1"/>
    <col min="10906" max="10906" width="6.42578125" customWidth="1"/>
    <col min="10907" max="10907" width="29" customWidth="1"/>
    <col min="10908" max="10908" width="11.42578125" customWidth="1"/>
    <col min="10909" max="10909" width="10.7109375" customWidth="1"/>
    <col min="10910" max="10910" width="10.85546875" customWidth="1"/>
    <col min="10911" max="10911" width="11.28515625" customWidth="1"/>
    <col min="10913" max="10913" width="9.7109375" customWidth="1"/>
    <col min="10916" max="10916" width="10.42578125" customWidth="1"/>
    <col min="11160" max="11160" width="7" customWidth="1"/>
    <col min="11161" max="11161" width="33.140625" customWidth="1"/>
    <col min="11162" max="11162" width="6.42578125" customWidth="1"/>
    <col min="11163" max="11163" width="29" customWidth="1"/>
    <col min="11164" max="11164" width="11.42578125" customWidth="1"/>
    <col min="11165" max="11165" width="10.7109375" customWidth="1"/>
    <col min="11166" max="11166" width="10.85546875" customWidth="1"/>
    <col min="11167" max="11167" width="11.28515625" customWidth="1"/>
    <col min="11169" max="11169" width="9.7109375" customWidth="1"/>
    <col min="11172" max="11172" width="10.42578125" customWidth="1"/>
    <col min="11416" max="11416" width="7" customWidth="1"/>
    <col min="11417" max="11417" width="33.140625" customWidth="1"/>
    <col min="11418" max="11418" width="6.42578125" customWidth="1"/>
    <col min="11419" max="11419" width="29" customWidth="1"/>
    <col min="11420" max="11420" width="11.42578125" customWidth="1"/>
    <col min="11421" max="11421" width="10.7109375" customWidth="1"/>
    <col min="11422" max="11422" width="10.85546875" customWidth="1"/>
    <col min="11423" max="11423" width="11.28515625" customWidth="1"/>
    <col min="11425" max="11425" width="9.7109375" customWidth="1"/>
    <col min="11428" max="11428" width="10.42578125" customWidth="1"/>
    <col min="11672" max="11672" width="7" customWidth="1"/>
    <col min="11673" max="11673" width="33.140625" customWidth="1"/>
    <col min="11674" max="11674" width="6.42578125" customWidth="1"/>
    <col min="11675" max="11675" width="29" customWidth="1"/>
    <col min="11676" max="11676" width="11.42578125" customWidth="1"/>
    <col min="11677" max="11677" width="10.7109375" customWidth="1"/>
    <col min="11678" max="11678" width="10.85546875" customWidth="1"/>
    <col min="11679" max="11679" width="11.28515625" customWidth="1"/>
    <col min="11681" max="11681" width="9.7109375" customWidth="1"/>
    <col min="11684" max="11684" width="10.42578125" customWidth="1"/>
    <col min="11928" max="11928" width="7" customWidth="1"/>
    <col min="11929" max="11929" width="33.140625" customWidth="1"/>
    <col min="11930" max="11930" width="6.42578125" customWidth="1"/>
    <col min="11931" max="11931" width="29" customWidth="1"/>
    <col min="11932" max="11932" width="11.42578125" customWidth="1"/>
    <col min="11933" max="11933" width="10.7109375" customWidth="1"/>
    <col min="11934" max="11934" width="10.85546875" customWidth="1"/>
    <col min="11935" max="11935" width="11.28515625" customWidth="1"/>
    <col min="11937" max="11937" width="9.7109375" customWidth="1"/>
    <col min="11940" max="11940" width="10.42578125" customWidth="1"/>
    <col min="12184" max="12184" width="7" customWidth="1"/>
    <col min="12185" max="12185" width="33.140625" customWidth="1"/>
    <col min="12186" max="12186" width="6.42578125" customWidth="1"/>
    <col min="12187" max="12187" width="29" customWidth="1"/>
    <col min="12188" max="12188" width="11.42578125" customWidth="1"/>
    <col min="12189" max="12189" width="10.7109375" customWidth="1"/>
    <col min="12190" max="12190" width="10.85546875" customWidth="1"/>
    <col min="12191" max="12191" width="11.28515625" customWidth="1"/>
    <col min="12193" max="12193" width="9.7109375" customWidth="1"/>
    <col min="12196" max="12196" width="10.42578125" customWidth="1"/>
    <col min="12440" max="12440" width="7" customWidth="1"/>
    <col min="12441" max="12441" width="33.140625" customWidth="1"/>
    <col min="12442" max="12442" width="6.42578125" customWidth="1"/>
    <col min="12443" max="12443" width="29" customWidth="1"/>
    <col min="12444" max="12444" width="11.42578125" customWidth="1"/>
    <col min="12445" max="12445" width="10.7109375" customWidth="1"/>
    <col min="12446" max="12446" width="10.85546875" customWidth="1"/>
    <col min="12447" max="12447" width="11.28515625" customWidth="1"/>
    <col min="12449" max="12449" width="9.7109375" customWidth="1"/>
    <col min="12452" max="12452" width="10.42578125" customWidth="1"/>
    <col min="12696" max="12696" width="7" customWidth="1"/>
    <col min="12697" max="12697" width="33.140625" customWidth="1"/>
    <col min="12698" max="12698" width="6.42578125" customWidth="1"/>
    <col min="12699" max="12699" width="29" customWidth="1"/>
    <col min="12700" max="12700" width="11.42578125" customWidth="1"/>
    <col min="12701" max="12701" width="10.7109375" customWidth="1"/>
    <col min="12702" max="12702" width="10.85546875" customWidth="1"/>
    <col min="12703" max="12703" width="11.28515625" customWidth="1"/>
    <col min="12705" max="12705" width="9.7109375" customWidth="1"/>
    <col min="12708" max="12708" width="10.42578125" customWidth="1"/>
    <col min="12952" max="12952" width="7" customWidth="1"/>
    <col min="12953" max="12953" width="33.140625" customWidth="1"/>
    <col min="12954" max="12954" width="6.42578125" customWidth="1"/>
    <col min="12955" max="12955" width="29" customWidth="1"/>
    <col min="12956" max="12956" width="11.42578125" customWidth="1"/>
    <col min="12957" max="12957" width="10.7109375" customWidth="1"/>
    <col min="12958" max="12958" width="10.85546875" customWidth="1"/>
    <col min="12959" max="12959" width="11.28515625" customWidth="1"/>
    <col min="12961" max="12961" width="9.7109375" customWidth="1"/>
    <col min="12964" max="12964" width="10.42578125" customWidth="1"/>
    <col min="13208" max="13208" width="7" customWidth="1"/>
    <col min="13209" max="13209" width="33.140625" customWidth="1"/>
    <col min="13210" max="13210" width="6.42578125" customWidth="1"/>
    <col min="13211" max="13211" width="29" customWidth="1"/>
    <col min="13212" max="13212" width="11.42578125" customWidth="1"/>
    <col min="13213" max="13213" width="10.7109375" customWidth="1"/>
    <col min="13214" max="13214" width="10.85546875" customWidth="1"/>
    <col min="13215" max="13215" width="11.28515625" customWidth="1"/>
    <col min="13217" max="13217" width="9.7109375" customWidth="1"/>
    <col min="13220" max="13220" width="10.42578125" customWidth="1"/>
    <col min="13464" max="13464" width="7" customWidth="1"/>
    <col min="13465" max="13465" width="33.140625" customWidth="1"/>
    <col min="13466" max="13466" width="6.42578125" customWidth="1"/>
    <col min="13467" max="13467" width="29" customWidth="1"/>
    <col min="13468" max="13468" width="11.42578125" customWidth="1"/>
    <col min="13469" max="13469" width="10.7109375" customWidth="1"/>
    <col min="13470" max="13470" width="10.85546875" customWidth="1"/>
    <col min="13471" max="13471" width="11.28515625" customWidth="1"/>
    <col min="13473" max="13473" width="9.7109375" customWidth="1"/>
    <col min="13476" max="13476" width="10.42578125" customWidth="1"/>
    <col min="13720" max="13720" width="7" customWidth="1"/>
    <col min="13721" max="13721" width="33.140625" customWidth="1"/>
    <col min="13722" max="13722" width="6.42578125" customWidth="1"/>
    <col min="13723" max="13723" width="29" customWidth="1"/>
    <col min="13724" max="13724" width="11.42578125" customWidth="1"/>
    <col min="13725" max="13725" width="10.7109375" customWidth="1"/>
    <col min="13726" max="13726" width="10.85546875" customWidth="1"/>
    <col min="13727" max="13727" width="11.28515625" customWidth="1"/>
    <col min="13729" max="13729" width="9.7109375" customWidth="1"/>
    <col min="13732" max="13732" width="10.42578125" customWidth="1"/>
    <col min="13976" max="13976" width="7" customWidth="1"/>
    <col min="13977" max="13977" width="33.140625" customWidth="1"/>
    <col min="13978" max="13978" width="6.42578125" customWidth="1"/>
    <col min="13979" max="13979" width="29" customWidth="1"/>
    <col min="13980" max="13980" width="11.42578125" customWidth="1"/>
    <col min="13981" max="13981" width="10.7109375" customWidth="1"/>
    <col min="13982" max="13982" width="10.85546875" customWidth="1"/>
    <col min="13983" max="13983" width="11.28515625" customWidth="1"/>
    <col min="13985" max="13985" width="9.7109375" customWidth="1"/>
    <col min="13988" max="13988" width="10.42578125" customWidth="1"/>
    <col min="14232" max="14232" width="7" customWidth="1"/>
    <col min="14233" max="14233" width="33.140625" customWidth="1"/>
    <col min="14234" max="14234" width="6.42578125" customWidth="1"/>
    <col min="14235" max="14235" width="29" customWidth="1"/>
    <col min="14236" max="14236" width="11.42578125" customWidth="1"/>
    <col min="14237" max="14237" width="10.7109375" customWidth="1"/>
    <col min="14238" max="14238" width="10.85546875" customWidth="1"/>
    <col min="14239" max="14239" width="11.28515625" customWidth="1"/>
    <col min="14241" max="14241" width="9.7109375" customWidth="1"/>
    <col min="14244" max="14244" width="10.42578125" customWidth="1"/>
    <col min="14488" max="14488" width="7" customWidth="1"/>
    <col min="14489" max="14489" width="33.140625" customWidth="1"/>
    <col min="14490" max="14490" width="6.42578125" customWidth="1"/>
    <col min="14491" max="14491" width="29" customWidth="1"/>
    <col min="14492" max="14492" width="11.42578125" customWidth="1"/>
    <col min="14493" max="14493" width="10.7109375" customWidth="1"/>
    <col min="14494" max="14494" width="10.85546875" customWidth="1"/>
    <col min="14495" max="14495" width="11.28515625" customWidth="1"/>
    <col min="14497" max="14497" width="9.7109375" customWidth="1"/>
    <col min="14500" max="14500" width="10.42578125" customWidth="1"/>
    <col min="14744" max="14744" width="7" customWidth="1"/>
    <col min="14745" max="14745" width="33.140625" customWidth="1"/>
    <col min="14746" max="14746" width="6.42578125" customWidth="1"/>
    <col min="14747" max="14747" width="29" customWidth="1"/>
    <col min="14748" max="14748" width="11.42578125" customWidth="1"/>
    <col min="14749" max="14749" width="10.7109375" customWidth="1"/>
    <col min="14750" max="14750" width="10.85546875" customWidth="1"/>
    <col min="14751" max="14751" width="11.28515625" customWidth="1"/>
    <col min="14753" max="14753" width="9.7109375" customWidth="1"/>
    <col min="14756" max="14756" width="10.42578125" customWidth="1"/>
    <col min="15000" max="15000" width="7" customWidth="1"/>
    <col min="15001" max="15001" width="33.140625" customWidth="1"/>
    <col min="15002" max="15002" width="6.42578125" customWidth="1"/>
    <col min="15003" max="15003" width="29" customWidth="1"/>
    <col min="15004" max="15004" width="11.42578125" customWidth="1"/>
    <col min="15005" max="15005" width="10.7109375" customWidth="1"/>
    <col min="15006" max="15006" width="10.85546875" customWidth="1"/>
    <col min="15007" max="15007" width="11.28515625" customWidth="1"/>
    <col min="15009" max="15009" width="9.7109375" customWidth="1"/>
    <col min="15012" max="15012" width="10.42578125" customWidth="1"/>
    <col min="15256" max="15256" width="7" customWidth="1"/>
    <col min="15257" max="15257" width="33.140625" customWidth="1"/>
    <col min="15258" max="15258" width="6.42578125" customWidth="1"/>
    <col min="15259" max="15259" width="29" customWidth="1"/>
    <col min="15260" max="15260" width="11.42578125" customWidth="1"/>
    <col min="15261" max="15261" width="10.7109375" customWidth="1"/>
    <col min="15262" max="15262" width="10.85546875" customWidth="1"/>
    <col min="15263" max="15263" width="11.28515625" customWidth="1"/>
    <col min="15265" max="15265" width="9.7109375" customWidth="1"/>
    <col min="15268" max="15268" width="10.42578125" customWidth="1"/>
    <col min="15512" max="15512" width="7" customWidth="1"/>
    <col min="15513" max="15513" width="33.140625" customWidth="1"/>
    <col min="15514" max="15514" width="6.42578125" customWidth="1"/>
    <col min="15515" max="15515" width="29" customWidth="1"/>
    <col min="15516" max="15516" width="11.42578125" customWidth="1"/>
    <col min="15517" max="15517" width="10.7109375" customWidth="1"/>
    <col min="15518" max="15518" width="10.85546875" customWidth="1"/>
    <col min="15519" max="15519" width="11.28515625" customWidth="1"/>
    <col min="15521" max="15521" width="9.7109375" customWidth="1"/>
    <col min="15524" max="15524" width="10.42578125" customWidth="1"/>
    <col min="15768" max="15768" width="7" customWidth="1"/>
    <col min="15769" max="15769" width="33.140625" customWidth="1"/>
    <col min="15770" max="15770" width="6.42578125" customWidth="1"/>
    <col min="15771" max="15771" width="29" customWidth="1"/>
    <col min="15772" max="15772" width="11.42578125" customWidth="1"/>
    <col min="15773" max="15773" width="10.7109375" customWidth="1"/>
    <col min="15774" max="15774" width="10.85546875" customWidth="1"/>
    <col min="15775" max="15775" width="11.28515625" customWidth="1"/>
    <col min="15777" max="15777" width="9.7109375" customWidth="1"/>
    <col min="15780" max="15780" width="10.42578125" customWidth="1"/>
    <col min="16024" max="16024" width="7" customWidth="1"/>
    <col min="16025" max="16025" width="33.140625" customWidth="1"/>
    <col min="16026" max="16026" width="6.42578125" customWidth="1"/>
    <col min="16027" max="16027" width="29" customWidth="1"/>
    <col min="16028" max="16028" width="11.42578125" customWidth="1"/>
    <col min="16029" max="16029" width="10.7109375" customWidth="1"/>
    <col min="16030" max="16030" width="10.85546875" customWidth="1"/>
    <col min="16031" max="16031" width="11.28515625" customWidth="1"/>
    <col min="16033" max="16033" width="9.7109375" customWidth="1"/>
    <col min="16036" max="16036" width="10.42578125" customWidth="1"/>
  </cols>
  <sheetData>
    <row r="1" spans="1:55" ht="15" x14ac:dyDescent="0.25">
      <c r="A1" s="35" t="s">
        <v>2</v>
      </c>
      <c r="B1" s="35"/>
      <c r="C1" s="27"/>
      <c r="D1" s="35"/>
      <c r="E1" s="35"/>
      <c r="F1" s="50"/>
      <c r="G1" s="50"/>
      <c r="H1" s="50"/>
      <c r="AG1" s="37"/>
      <c r="AH1" s="37"/>
      <c r="AI1" s="48"/>
      <c r="AJ1" s="48"/>
      <c r="AK1" s="48"/>
      <c r="AL1" s="48"/>
      <c r="AM1" s="48"/>
      <c r="AN1" s="48"/>
      <c r="AO1" s="48"/>
      <c r="AP1" s="37"/>
      <c r="AQ1" s="37"/>
      <c r="AR1" s="37"/>
      <c r="AS1" s="37"/>
      <c r="AT1" s="37"/>
      <c r="AU1" s="37"/>
      <c r="AV1" s="48"/>
    </row>
    <row r="2" spans="1:55" ht="15" x14ac:dyDescent="0.25">
      <c r="A2" s="35" t="s">
        <v>3</v>
      </c>
      <c r="B2" s="35"/>
      <c r="C2" s="27"/>
      <c r="D2" s="35"/>
      <c r="E2" s="35"/>
      <c r="F2" s="50"/>
      <c r="G2" s="50"/>
      <c r="H2" s="50"/>
    </row>
    <row r="3" spans="1:55" ht="12.75" customHeight="1" x14ac:dyDescent="0.25">
      <c r="A3" s="1158" t="s">
        <v>4</v>
      </c>
      <c r="B3" s="1158"/>
      <c r="C3" s="1158"/>
      <c r="D3" s="1158"/>
      <c r="E3" s="1158"/>
      <c r="F3" s="50"/>
      <c r="G3" s="50"/>
      <c r="H3" s="50"/>
      <c r="AI3" s="377"/>
    </row>
    <row r="4" spans="1:55" ht="15" x14ac:dyDescent="0.25">
      <c r="A4" s="49"/>
      <c r="B4" s="35"/>
      <c r="C4" s="35"/>
      <c r="D4" s="35"/>
      <c r="E4" s="35"/>
      <c r="F4" s="50"/>
      <c r="G4" s="50"/>
      <c r="H4" s="50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50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49"/>
      <c r="B7" s="5"/>
      <c r="D7" s="9"/>
      <c r="E7" s="5"/>
      <c r="F7" s="50"/>
      <c r="G7" s="50"/>
      <c r="H7" s="50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76"/>
      <c r="B8" s="51"/>
      <c r="C8" s="51"/>
      <c r="D8" s="51"/>
      <c r="E8" s="51"/>
      <c r="F8" s="51"/>
      <c r="G8" s="51"/>
      <c r="H8" s="51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25">
      <c r="A9" s="10" t="s">
        <v>741</v>
      </c>
      <c r="D9" s="10"/>
      <c r="F9" s="40"/>
      <c r="G9" s="41"/>
      <c r="H9" s="4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3.25" customHeight="1" thickBot="1" x14ac:dyDescent="0.25">
      <c r="A10" s="42" t="s">
        <v>723</v>
      </c>
      <c r="B10" s="43" t="s">
        <v>506</v>
      </c>
      <c r="C10" s="43" t="s">
        <v>507</v>
      </c>
      <c r="D10" s="43" t="s">
        <v>248</v>
      </c>
      <c r="E10" s="100" t="s">
        <v>725</v>
      </c>
      <c r="F10" s="43" t="s">
        <v>0</v>
      </c>
      <c r="G10" s="79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9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80" customFormat="1" ht="12" thickBot="1" x14ac:dyDescent="0.25">
      <c r="A11" s="81" t="s">
        <v>508</v>
      </c>
      <c r="B11" s="82" t="s">
        <v>509</v>
      </c>
      <c r="C11" s="82" t="s">
        <v>250</v>
      </c>
      <c r="D11" s="82" t="s">
        <v>251</v>
      </c>
      <c r="E11" s="82" t="s">
        <v>510</v>
      </c>
      <c r="F11" s="82" t="s">
        <v>0</v>
      </c>
      <c r="G11" s="82" t="s">
        <v>511</v>
      </c>
      <c r="H11" s="83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473" t="s">
        <v>271</v>
      </c>
      <c r="AF11" s="473" t="s">
        <v>272</v>
      </c>
      <c r="AG11" s="473" t="s">
        <v>792</v>
      </c>
      <c r="AH11" s="954" t="s">
        <v>274</v>
      </c>
      <c r="AI11" s="653" t="s">
        <v>799</v>
      </c>
      <c r="AJ11" s="654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719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4.1" customHeight="1" x14ac:dyDescent="0.2">
      <c r="A12" s="387">
        <v>1</v>
      </c>
      <c r="B12" s="388">
        <v>3475</v>
      </c>
      <c r="C12" s="388">
        <v>691008604</v>
      </c>
      <c r="D12" s="388">
        <v>4624548</v>
      </c>
      <c r="E12" s="389" t="s">
        <v>112</v>
      </c>
      <c r="F12" s="388">
        <v>3111</v>
      </c>
      <c r="G12" s="390" t="s">
        <v>275</v>
      </c>
      <c r="H12" s="497" t="s">
        <v>260</v>
      </c>
      <c r="I12" s="516">
        <v>3409307</v>
      </c>
      <c r="J12" s="462">
        <v>2529159</v>
      </c>
      <c r="K12" s="462">
        <v>0</v>
      </c>
      <c r="L12" s="607">
        <v>854856</v>
      </c>
      <c r="M12" s="607">
        <v>25292</v>
      </c>
      <c r="N12" s="607">
        <v>0</v>
      </c>
      <c r="O12" s="641">
        <v>4.0599999999999996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0</v>
      </c>
      <c r="AG12" s="396">
        <v>0</v>
      </c>
      <c r="AH12" s="904">
        <f>AB12+AE12+AF12+AG12</f>
        <v>0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</v>
      </c>
      <c r="AP12" s="866">
        <f>I12+AH12</f>
        <v>3409307</v>
      </c>
      <c r="AQ12" s="512">
        <f>J12+W12</f>
        <v>2529159</v>
      </c>
      <c r="AR12" s="512">
        <f>K12+AA12</f>
        <v>0</v>
      </c>
      <c r="AS12" s="464">
        <f t="shared" ref="AS12:AU13" si="0">L12+AE12</f>
        <v>854856</v>
      </c>
      <c r="AT12" s="512">
        <f t="shared" si="0"/>
        <v>25292</v>
      </c>
      <c r="AU12" s="512">
        <f t="shared" si="0"/>
        <v>0</v>
      </c>
      <c r="AV12" s="578">
        <f>O12+AO12</f>
        <v>4.0599999999999996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3.5" customHeight="1" x14ac:dyDescent="0.2">
      <c r="A13" s="119">
        <v>1</v>
      </c>
      <c r="B13" s="120">
        <v>3475</v>
      </c>
      <c r="C13" s="120">
        <v>691008604</v>
      </c>
      <c r="D13" s="120">
        <v>4624548</v>
      </c>
      <c r="E13" s="118" t="s">
        <v>113</v>
      </c>
      <c r="F13" s="120">
        <v>3111</v>
      </c>
      <c r="G13" s="121" t="s">
        <v>276</v>
      </c>
      <c r="H13" s="498" t="s">
        <v>261</v>
      </c>
      <c r="I13" s="517">
        <v>401213</v>
      </c>
      <c r="J13" s="432">
        <v>297636</v>
      </c>
      <c r="K13" s="432">
        <v>0</v>
      </c>
      <c r="L13" s="44">
        <v>100601</v>
      </c>
      <c r="M13" s="44">
        <v>2976</v>
      </c>
      <c r="N13" s="44">
        <v>0</v>
      </c>
      <c r="O13" s="570">
        <v>0.75</v>
      </c>
      <c r="P13" s="579">
        <f t="shared" ref="P13:P59" si="1">X13*-1</f>
        <v>0</v>
      </c>
      <c r="Q13" s="434">
        <v>0</v>
      </c>
      <c r="R13" s="434">
        <v>-14697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59" si="2">SUM(P13:V13)</f>
        <v>-14697</v>
      </c>
      <c r="X13" s="434">
        <v>0</v>
      </c>
      <c r="Y13" s="434">
        <v>0</v>
      </c>
      <c r="Z13" s="434">
        <v>0</v>
      </c>
      <c r="AA13" s="434">
        <f t="shared" ref="AA13:AA59" si="3">X13+Y13+Z13</f>
        <v>0</v>
      </c>
      <c r="AB13" s="434">
        <f t="shared" ref="AB13:AB59" si="4">W13+AA13</f>
        <v>-14697</v>
      </c>
      <c r="AC13" s="435">
        <f t="shared" ref="AC13:AC59" si="5">ROUND((W13+X13+Y13)*33.8%,0)</f>
        <v>-4968</v>
      </c>
      <c r="AD13" s="434">
        <v>0</v>
      </c>
      <c r="AE13" s="434">
        <f t="shared" ref="AE13:AE59" si="6">AC13+AD13</f>
        <v>-4968</v>
      </c>
      <c r="AF13" s="435">
        <f t="shared" ref="AF13:AF59" si="7">ROUND(W13*1%,0)</f>
        <v>-147</v>
      </c>
      <c r="AG13" s="14">
        <v>0</v>
      </c>
      <c r="AH13" s="905">
        <f>AB13+AE13+AF13+AG13</f>
        <v>-19812</v>
      </c>
      <c r="AI13" s="870">
        <v>0</v>
      </c>
      <c r="AJ13" s="433">
        <v>-0.04</v>
      </c>
      <c r="AK13" s="433">
        <v>0</v>
      </c>
      <c r="AL13" s="433">
        <v>0</v>
      </c>
      <c r="AM13" s="433">
        <v>0</v>
      </c>
      <c r="AN13" s="433">
        <v>0</v>
      </c>
      <c r="AO13" s="535">
        <f t="shared" ref="AO13:AO59" si="8">SUM(AI13:AN13)</f>
        <v>-0.04</v>
      </c>
      <c r="AP13" s="854">
        <f>I13+AH13</f>
        <v>381401</v>
      </c>
      <c r="AQ13" s="434">
        <f>J13+W13</f>
        <v>282939</v>
      </c>
      <c r="AR13" s="512">
        <f>K13+AA13</f>
        <v>0</v>
      </c>
      <c r="AS13" s="434">
        <f t="shared" si="0"/>
        <v>95633</v>
      </c>
      <c r="AT13" s="434">
        <f t="shared" si="0"/>
        <v>2829</v>
      </c>
      <c r="AU13" s="434">
        <f t="shared" si="0"/>
        <v>0</v>
      </c>
      <c r="AV13" s="535">
        <f>O13+AO13</f>
        <v>0.71</v>
      </c>
      <c r="AW13" s="517">
        <f t="shared" ref="AW13:AW59" si="9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ht="13.5" customHeight="1" x14ac:dyDescent="0.2">
      <c r="A14" s="92">
        <v>1</v>
      </c>
      <c r="B14" s="15">
        <v>3475</v>
      </c>
      <c r="C14" s="15">
        <v>691008604</v>
      </c>
      <c r="D14" s="15">
        <v>4624548</v>
      </c>
      <c r="E14" s="101" t="s">
        <v>114</v>
      </c>
      <c r="F14" s="15"/>
      <c r="G14" s="91"/>
      <c r="H14" s="495"/>
      <c r="I14" s="614">
        <v>3810520</v>
      </c>
      <c r="J14" s="323">
        <v>2826795</v>
      </c>
      <c r="K14" s="323">
        <v>0</v>
      </c>
      <c r="L14" s="323">
        <v>955457</v>
      </c>
      <c r="M14" s="323">
        <v>28268</v>
      </c>
      <c r="N14" s="323">
        <v>0</v>
      </c>
      <c r="O14" s="680">
        <v>4.8099999999999996</v>
      </c>
      <c r="P14" s="614">
        <f t="shared" ref="P14:BC14" si="10">SUM(P12:P13)</f>
        <v>0</v>
      </c>
      <c r="Q14" s="323">
        <f t="shared" ref="Q14" si="11">SUM(Q12:Q13)</f>
        <v>0</v>
      </c>
      <c r="R14" s="323">
        <f t="shared" si="10"/>
        <v>-14697</v>
      </c>
      <c r="S14" s="323">
        <f t="shared" si="10"/>
        <v>0</v>
      </c>
      <c r="T14" s="323">
        <f t="shared" si="10"/>
        <v>0</v>
      </c>
      <c r="U14" s="323">
        <f t="shared" si="10"/>
        <v>0</v>
      </c>
      <c r="V14" s="323">
        <f t="shared" si="10"/>
        <v>0</v>
      </c>
      <c r="W14" s="323">
        <f t="shared" si="10"/>
        <v>-14697</v>
      </c>
      <c r="X14" s="323">
        <f t="shared" si="10"/>
        <v>0</v>
      </c>
      <c r="Y14" s="323">
        <f t="shared" si="10"/>
        <v>0</v>
      </c>
      <c r="Z14" s="323">
        <f t="shared" si="10"/>
        <v>0</v>
      </c>
      <c r="AA14" s="323">
        <f t="shared" si="10"/>
        <v>0</v>
      </c>
      <c r="AB14" s="323">
        <f t="shared" si="10"/>
        <v>-14697</v>
      </c>
      <c r="AC14" s="323">
        <f t="shared" si="10"/>
        <v>-4968</v>
      </c>
      <c r="AD14" s="323">
        <f t="shared" si="10"/>
        <v>0</v>
      </c>
      <c r="AE14" s="323">
        <f t="shared" si="10"/>
        <v>-4968</v>
      </c>
      <c r="AF14" s="323">
        <f t="shared" si="10"/>
        <v>-147</v>
      </c>
      <c r="AG14" s="323">
        <f t="shared" si="10"/>
        <v>0</v>
      </c>
      <c r="AH14" s="894">
        <f t="shared" si="10"/>
        <v>-19812</v>
      </c>
      <c r="AI14" s="900">
        <f t="shared" si="10"/>
        <v>0</v>
      </c>
      <c r="AJ14" s="324">
        <f t="shared" si="10"/>
        <v>-0.04</v>
      </c>
      <c r="AK14" s="324">
        <f t="shared" si="10"/>
        <v>0</v>
      </c>
      <c r="AL14" s="324">
        <f t="shared" si="10"/>
        <v>0</v>
      </c>
      <c r="AM14" s="324">
        <f t="shared" si="10"/>
        <v>0</v>
      </c>
      <c r="AN14" s="324">
        <f t="shared" si="10"/>
        <v>0</v>
      </c>
      <c r="AO14" s="25">
        <f t="shared" si="10"/>
        <v>-0.04</v>
      </c>
      <c r="AP14" s="325">
        <f t="shared" si="10"/>
        <v>3790708</v>
      </c>
      <c r="AQ14" s="323">
        <f t="shared" si="10"/>
        <v>2812098</v>
      </c>
      <c r="AR14" s="323">
        <f t="shared" si="10"/>
        <v>0</v>
      </c>
      <c r="AS14" s="323">
        <f t="shared" si="10"/>
        <v>950489</v>
      </c>
      <c r="AT14" s="323">
        <f t="shared" si="10"/>
        <v>28121</v>
      </c>
      <c r="AU14" s="323">
        <f t="shared" si="10"/>
        <v>0</v>
      </c>
      <c r="AV14" s="25">
        <f t="shared" si="10"/>
        <v>4.7699999999999996</v>
      </c>
      <c r="AW14" s="825">
        <f t="shared" si="10"/>
        <v>0</v>
      </c>
      <c r="AX14" s="826">
        <f t="shared" si="10"/>
        <v>0</v>
      </c>
      <c r="AY14" s="826">
        <f t="shared" si="10"/>
        <v>0</v>
      </c>
      <c r="AZ14" s="826">
        <f t="shared" si="10"/>
        <v>0</v>
      </c>
      <c r="BA14" s="826">
        <f t="shared" si="10"/>
        <v>0</v>
      </c>
      <c r="BB14" s="826">
        <f t="shared" si="10"/>
        <v>0</v>
      </c>
      <c r="BC14" s="820">
        <f t="shared" si="10"/>
        <v>0</v>
      </c>
    </row>
    <row r="15" spans="1:55" ht="13.5" customHeight="1" x14ac:dyDescent="0.2">
      <c r="A15" s="119">
        <v>2</v>
      </c>
      <c r="B15" s="120">
        <v>3449</v>
      </c>
      <c r="C15" s="120">
        <v>600078116</v>
      </c>
      <c r="D15" s="120">
        <v>70695016</v>
      </c>
      <c r="E15" s="118" t="s">
        <v>115</v>
      </c>
      <c r="F15" s="120">
        <v>3111</v>
      </c>
      <c r="G15" s="121" t="s">
        <v>275</v>
      </c>
      <c r="H15" s="498" t="s">
        <v>260</v>
      </c>
      <c r="I15" s="517">
        <v>4705412</v>
      </c>
      <c r="J15" s="432">
        <v>3441033</v>
      </c>
      <c r="K15" s="432">
        <v>50000</v>
      </c>
      <c r="L15" s="44">
        <v>1179969</v>
      </c>
      <c r="M15" s="44">
        <v>34410</v>
      </c>
      <c r="N15" s="44">
        <v>0</v>
      </c>
      <c r="O15" s="570">
        <v>6</v>
      </c>
      <c r="P15" s="579">
        <f t="shared" si="1"/>
        <v>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2"/>
        <v>0</v>
      </c>
      <c r="X15" s="434">
        <v>0</v>
      </c>
      <c r="Y15" s="434">
        <v>0</v>
      </c>
      <c r="Z15" s="434">
        <v>0</v>
      </c>
      <c r="AA15" s="434">
        <f t="shared" si="3"/>
        <v>0</v>
      </c>
      <c r="AB15" s="434">
        <f t="shared" si="4"/>
        <v>0</v>
      </c>
      <c r="AC15" s="435">
        <f t="shared" si="5"/>
        <v>0</v>
      </c>
      <c r="AD15" s="434">
        <v>0</v>
      </c>
      <c r="AE15" s="434">
        <f t="shared" si="6"/>
        <v>0</v>
      </c>
      <c r="AF15" s="435">
        <f t="shared" si="7"/>
        <v>0</v>
      </c>
      <c r="AG15" s="14">
        <v>0</v>
      </c>
      <c r="AH15" s="905">
        <f t="shared" ref="AH15:AH16" si="12">AB15+AE15+AF15+AG15</f>
        <v>0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8"/>
        <v>0</v>
      </c>
      <c r="AP15" s="854">
        <f>I15+AH15</f>
        <v>4705412</v>
      </c>
      <c r="AQ15" s="434">
        <f>J15+W15</f>
        <v>3441033</v>
      </c>
      <c r="AR15" s="512">
        <f t="shared" ref="AR15:AR16" si="13">K15+AA15</f>
        <v>50000</v>
      </c>
      <c r="AS15" s="434">
        <f>L15+AE15</f>
        <v>1179969</v>
      </c>
      <c r="AT15" s="434">
        <f>M15+AF15</f>
        <v>34410</v>
      </c>
      <c r="AU15" s="434">
        <f t="shared" ref="AU15:AU16" si="14">N15+AG15</f>
        <v>0</v>
      </c>
      <c r="AV15" s="535">
        <f t="shared" ref="AV15:AV16" si="15">O15+AO15</f>
        <v>6</v>
      </c>
      <c r="AW15" s="517">
        <f t="shared" si="9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ht="13.5" customHeight="1" x14ac:dyDescent="0.2">
      <c r="A16" s="119">
        <v>2</v>
      </c>
      <c r="B16" s="120">
        <v>3449</v>
      </c>
      <c r="C16" s="120">
        <v>600078116</v>
      </c>
      <c r="D16" s="120">
        <v>70695016</v>
      </c>
      <c r="E16" s="118" t="s">
        <v>115</v>
      </c>
      <c r="F16" s="120">
        <v>3111</v>
      </c>
      <c r="G16" s="121" t="s">
        <v>276</v>
      </c>
      <c r="H16" s="498" t="s">
        <v>261</v>
      </c>
      <c r="I16" s="517">
        <v>1426534</v>
      </c>
      <c r="J16" s="432">
        <v>1058259</v>
      </c>
      <c r="K16" s="432">
        <v>0</v>
      </c>
      <c r="L16" s="44">
        <v>357692</v>
      </c>
      <c r="M16" s="44">
        <v>10583</v>
      </c>
      <c r="N16" s="44">
        <v>0</v>
      </c>
      <c r="O16" s="570">
        <v>2.67</v>
      </c>
      <c r="P16" s="579">
        <f t="shared" si="1"/>
        <v>0</v>
      </c>
      <c r="Q16" s="434">
        <v>0</v>
      </c>
      <c r="R16" s="434">
        <v>0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2"/>
        <v>0</v>
      </c>
      <c r="X16" s="434">
        <v>0</v>
      </c>
      <c r="Y16" s="434">
        <v>0</v>
      </c>
      <c r="Z16" s="434">
        <v>0</v>
      </c>
      <c r="AA16" s="434">
        <f t="shared" si="3"/>
        <v>0</v>
      </c>
      <c r="AB16" s="434">
        <f t="shared" si="4"/>
        <v>0</v>
      </c>
      <c r="AC16" s="435">
        <f t="shared" si="5"/>
        <v>0</v>
      </c>
      <c r="AD16" s="434">
        <v>0</v>
      </c>
      <c r="AE16" s="434">
        <f t="shared" si="6"/>
        <v>0</v>
      </c>
      <c r="AF16" s="435">
        <f t="shared" si="7"/>
        <v>0</v>
      </c>
      <c r="AG16" s="14">
        <v>0</v>
      </c>
      <c r="AH16" s="905">
        <f t="shared" si="12"/>
        <v>0</v>
      </c>
      <c r="AI16" s="870">
        <v>0</v>
      </c>
      <c r="AJ16" s="433">
        <v>0</v>
      </c>
      <c r="AK16" s="433">
        <v>0</v>
      </c>
      <c r="AL16" s="433">
        <v>0</v>
      </c>
      <c r="AM16" s="433">
        <v>0</v>
      </c>
      <c r="AN16" s="433">
        <v>0</v>
      </c>
      <c r="AO16" s="535">
        <f t="shared" si="8"/>
        <v>0</v>
      </c>
      <c r="AP16" s="854">
        <f>I16+AH16</f>
        <v>1426534</v>
      </c>
      <c r="AQ16" s="434">
        <f>J16+W16</f>
        <v>1058259</v>
      </c>
      <c r="AR16" s="512">
        <f t="shared" si="13"/>
        <v>0</v>
      </c>
      <c r="AS16" s="434">
        <f>L16+AE16</f>
        <v>357692</v>
      </c>
      <c r="AT16" s="434">
        <f>M16+AF16</f>
        <v>10583</v>
      </c>
      <c r="AU16" s="434">
        <f t="shared" si="14"/>
        <v>0</v>
      </c>
      <c r="AV16" s="535">
        <f t="shared" si="15"/>
        <v>2.67</v>
      </c>
      <c r="AW16" s="517">
        <f t="shared" si="9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600">
        <v>0</v>
      </c>
    </row>
    <row r="17" spans="1:55" ht="13.5" customHeight="1" x14ac:dyDescent="0.2">
      <c r="A17" s="92">
        <v>2</v>
      </c>
      <c r="B17" s="15">
        <v>3449</v>
      </c>
      <c r="C17" s="15">
        <v>600078116</v>
      </c>
      <c r="D17" s="15">
        <v>70695016</v>
      </c>
      <c r="E17" s="101" t="s">
        <v>116</v>
      </c>
      <c r="F17" s="15"/>
      <c r="G17" s="91"/>
      <c r="H17" s="495"/>
      <c r="I17" s="614">
        <v>6131946</v>
      </c>
      <c r="J17" s="323">
        <v>4499292</v>
      </c>
      <c r="K17" s="323">
        <v>50000</v>
      </c>
      <c r="L17" s="323">
        <v>1537661</v>
      </c>
      <c r="M17" s="323">
        <v>44993</v>
      </c>
      <c r="N17" s="323">
        <v>0</v>
      </c>
      <c r="O17" s="680">
        <v>8.67</v>
      </c>
      <c r="P17" s="614">
        <f t="shared" ref="P17:BC17" si="16">SUM(P15:P16)</f>
        <v>0</v>
      </c>
      <c r="Q17" s="323">
        <f t="shared" ref="Q17" si="17">SUM(Q15:Q16)</f>
        <v>0</v>
      </c>
      <c r="R17" s="323">
        <f t="shared" si="16"/>
        <v>0</v>
      </c>
      <c r="S17" s="323">
        <f t="shared" si="16"/>
        <v>0</v>
      </c>
      <c r="T17" s="323">
        <f t="shared" si="16"/>
        <v>0</v>
      </c>
      <c r="U17" s="323">
        <f t="shared" si="16"/>
        <v>0</v>
      </c>
      <c r="V17" s="323">
        <f t="shared" si="16"/>
        <v>0</v>
      </c>
      <c r="W17" s="323">
        <f t="shared" si="16"/>
        <v>0</v>
      </c>
      <c r="X17" s="323">
        <f t="shared" si="16"/>
        <v>0</v>
      </c>
      <c r="Y17" s="323">
        <f t="shared" si="16"/>
        <v>0</v>
      </c>
      <c r="Z17" s="323">
        <f t="shared" si="16"/>
        <v>0</v>
      </c>
      <c r="AA17" s="323">
        <f t="shared" si="16"/>
        <v>0</v>
      </c>
      <c r="AB17" s="323">
        <f t="shared" si="16"/>
        <v>0</v>
      </c>
      <c r="AC17" s="323">
        <f t="shared" si="16"/>
        <v>0</v>
      </c>
      <c r="AD17" s="323">
        <f t="shared" si="16"/>
        <v>0</v>
      </c>
      <c r="AE17" s="323">
        <f t="shared" si="16"/>
        <v>0</v>
      </c>
      <c r="AF17" s="323">
        <f t="shared" si="16"/>
        <v>0</v>
      </c>
      <c r="AG17" s="323">
        <f t="shared" si="16"/>
        <v>0</v>
      </c>
      <c r="AH17" s="894">
        <f t="shared" si="16"/>
        <v>0</v>
      </c>
      <c r="AI17" s="900">
        <f t="shared" si="16"/>
        <v>0</v>
      </c>
      <c r="AJ17" s="324">
        <f t="shared" si="16"/>
        <v>0</v>
      </c>
      <c r="AK17" s="324">
        <f t="shared" si="16"/>
        <v>0</v>
      </c>
      <c r="AL17" s="324">
        <f t="shared" si="16"/>
        <v>0</v>
      </c>
      <c r="AM17" s="324">
        <f t="shared" si="16"/>
        <v>0</v>
      </c>
      <c r="AN17" s="324">
        <f t="shared" si="16"/>
        <v>0</v>
      </c>
      <c r="AO17" s="25">
        <f t="shared" si="16"/>
        <v>0</v>
      </c>
      <c r="AP17" s="325">
        <f t="shared" si="16"/>
        <v>6131946</v>
      </c>
      <c r="AQ17" s="323">
        <f t="shared" si="16"/>
        <v>4499292</v>
      </c>
      <c r="AR17" s="323">
        <f t="shared" si="16"/>
        <v>50000</v>
      </c>
      <c r="AS17" s="323">
        <f t="shared" si="16"/>
        <v>1537661</v>
      </c>
      <c r="AT17" s="323">
        <f t="shared" si="16"/>
        <v>44993</v>
      </c>
      <c r="AU17" s="323">
        <f t="shared" si="16"/>
        <v>0</v>
      </c>
      <c r="AV17" s="25">
        <f t="shared" si="16"/>
        <v>8.67</v>
      </c>
      <c r="AW17" s="825">
        <f t="shared" si="16"/>
        <v>0</v>
      </c>
      <c r="AX17" s="826">
        <f t="shared" si="16"/>
        <v>0</v>
      </c>
      <c r="AY17" s="826">
        <f t="shared" si="16"/>
        <v>0</v>
      </c>
      <c r="AZ17" s="826">
        <f t="shared" si="16"/>
        <v>0</v>
      </c>
      <c r="BA17" s="826">
        <f t="shared" si="16"/>
        <v>0</v>
      </c>
      <c r="BB17" s="826">
        <f t="shared" si="16"/>
        <v>0</v>
      </c>
      <c r="BC17" s="820">
        <f t="shared" si="16"/>
        <v>0</v>
      </c>
    </row>
    <row r="18" spans="1:55" ht="13.5" customHeight="1" x14ac:dyDescent="0.2">
      <c r="A18" s="119">
        <v>3</v>
      </c>
      <c r="B18" s="120">
        <v>3451</v>
      </c>
      <c r="C18" s="120">
        <v>600078621</v>
      </c>
      <c r="D18" s="120">
        <v>70694991</v>
      </c>
      <c r="E18" s="118" t="s">
        <v>117</v>
      </c>
      <c r="F18" s="120">
        <v>3111</v>
      </c>
      <c r="G18" s="121" t="s">
        <v>275</v>
      </c>
      <c r="H18" s="498" t="s">
        <v>260</v>
      </c>
      <c r="I18" s="517">
        <v>4918686</v>
      </c>
      <c r="J18" s="432">
        <v>3648877</v>
      </c>
      <c r="K18" s="432">
        <v>0</v>
      </c>
      <c r="L18" s="44">
        <v>1233320</v>
      </c>
      <c r="M18" s="44">
        <v>36489</v>
      </c>
      <c r="N18" s="44">
        <v>0</v>
      </c>
      <c r="O18" s="570">
        <v>6</v>
      </c>
      <c r="P18" s="579">
        <f t="shared" si="1"/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2"/>
        <v>0</v>
      </c>
      <c r="X18" s="434">
        <v>0</v>
      </c>
      <c r="Y18" s="434">
        <v>0</v>
      </c>
      <c r="Z18" s="434">
        <v>0</v>
      </c>
      <c r="AA18" s="434">
        <f t="shared" si="3"/>
        <v>0</v>
      </c>
      <c r="AB18" s="434">
        <f t="shared" si="4"/>
        <v>0</v>
      </c>
      <c r="AC18" s="435">
        <f t="shared" si="5"/>
        <v>0</v>
      </c>
      <c r="AD18" s="434">
        <v>0</v>
      </c>
      <c r="AE18" s="434">
        <f t="shared" si="6"/>
        <v>0</v>
      </c>
      <c r="AF18" s="435">
        <f t="shared" si="7"/>
        <v>0</v>
      </c>
      <c r="AG18" s="14">
        <v>0</v>
      </c>
      <c r="AH18" s="905">
        <f t="shared" ref="AH18:AH19" si="18">AB18+AE18+AF18+AG18</f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8"/>
        <v>0</v>
      </c>
      <c r="AP18" s="854">
        <f>I18+AH18</f>
        <v>4918686</v>
      </c>
      <c r="AQ18" s="434">
        <f>J18+W18</f>
        <v>3648877</v>
      </c>
      <c r="AR18" s="512">
        <f t="shared" ref="AR18:AR19" si="19">K18+AA18</f>
        <v>0</v>
      </c>
      <c r="AS18" s="434">
        <f>L18+AE18</f>
        <v>1233320</v>
      </c>
      <c r="AT18" s="434">
        <f>M18+AF18</f>
        <v>36489</v>
      </c>
      <c r="AU18" s="434">
        <f t="shared" ref="AU18:AU19" si="20">N18+AG18</f>
        <v>0</v>
      </c>
      <c r="AV18" s="535">
        <f t="shared" ref="AV18:AV19" si="21">O18+AO18</f>
        <v>6</v>
      </c>
      <c r="AW18" s="517">
        <f t="shared" si="9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3.5" customHeight="1" x14ac:dyDescent="0.2">
      <c r="A19" s="119">
        <v>3</v>
      </c>
      <c r="B19" s="120">
        <v>3451</v>
      </c>
      <c r="C19" s="120">
        <v>600078621</v>
      </c>
      <c r="D19" s="120">
        <v>70694991</v>
      </c>
      <c r="E19" s="118" t="s">
        <v>117</v>
      </c>
      <c r="F19" s="120">
        <v>3111</v>
      </c>
      <c r="G19" s="121" t="s">
        <v>276</v>
      </c>
      <c r="H19" s="498" t="s">
        <v>261</v>
      </c>
      <c r="I19" s="517">
        <v>1069900</v>
      </c>
      <c r="J19" s="432">
        <v>793694</v>
      </c>
      <c r="K19" s="432">
        <v>0</v>
      </c>
      <c r="L19" s="44">
        <v>268269</v>
      </c>
      <c r="M19" s="44">
        <v>7937</v>
      </c>
      <c r="N19" s="44">
        <v>0</v>
      </c>
      <c r="O19" s="570">
        <v>2</v>
      </c>
      <c r="P19" s="579">
        <f t="shared" si="1"/>
        <v>0</v>
      </c>
      <c r="Q19" s="434">
        <v>0</v>
      </c>
      <c r="R19" s="434">
        <v>84515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2"/>
        <v>84515</v>
      </c>
      <c r="X19" s="434">
        <v>0</v>
      </c>
      <c r="Y19" s="434">
        <v>0</v>
      </c>
      <c r="Z19" s="434">
        <v>0</v>
      </c>
      <c r="AA19" s="434">
        <f t="shared" si="3"/>
        <v>0</v>
      </c>
      <c r="AB19" s="434">
        <f t="shared" si="4"/>
        <v>84515</v>
      </c>
      <c r="AC19" s="435">
        <f t="shared" si="5"/>
        <v>28566</v>
      </c>
      <c r="AD19" s="434">
        <v>0</v>
      </c>
      <c r="AE19" s="434">
        <f t="shared" si="6"/>
        <v>28566</v>
      </c>
      <c r="AF19" s="435">
        <f t="shared" si="7"/>
        <v>845</v>
      </c>
      <c r="AG19" s="14">
        <v>0</v>
      </c>
      <c r="AH19" s="905">
        <f t="shared" si="18"/>
        <v>113926</v>
      </c>
      <c r="AI19" s="870">
        <v>0</v>
      </c>
      <c r="AJ19" s="433">
        <v>0.21</v>
      </c>
      <c r="AK19" s="433">
        <v>0</v>
      </c>
      <c r="AL19" s="433">
        <v>0</v>
      </c>
      <c r="AM19" s="433">
        <v>0</v>
      </c>
      <c r="AN19" s="433">
        <v>0</v>
      </c>
      <c r="AO19" s="535">
        <f t="shared" si="8"/>
        <v>0.21</v>
      </c>
      <c r="AP19" s="854">
        <f>I19+AH19</f>
        <v>1183826</v>
      </c>
      <c r="AQ19" s="434">
        <f>J19+W19</f>
        <v>878209</v>
      </c>
      <c r="AR19" s="512">
        <f t="shared" si="19"/>
        <v>0</v>
      </c>
      <c r="AS19" s="434">
        <f>L19+AE19</f>
        <v>296835</v>
      </c>
      <c r="AT19" s="434">
        <f>M19+AF19</f>
        <v>8782</v>
      </c>
      <c r="AU19" s="434">
        <f t="shared" si="20"/>
        <v>0</v>
      </c>
      <c r="AV19" s="535">
        <f t="shared" si="21"/>
        <v>2.21</v>
      </c>
      <c r="AW19" s="517">
        <f t="shared" si="9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ht="13.5" customHeight="1" x14ac:dyDescent="0.2">
      <c r="A20" s="92">
        <v>3</v>
      </c>
      <c r="B20" s="15">
        <v>3451</v>
      </c>
      <c r="C20" s="15">
        <v>600078621</v>
      </c>
      <c r="D20" s="15">
        <v>70694991</v>
      </c>
      <c r="E20" s="101" t="s">
        <v>118</v>
      </c>
      <c r="F20" s="15"/>
      <c r="G20" s="91"/>
      <c r="H20" s="495"/>
      <c r="I20" s="614">
        <v>5988586</v>
      </c>
      <c r="J20" s="323">
        <v>4442571</v>
      </c>
      <c r="K20" s="323">
        <v>0</v>
      </c>
      <c r="L20" s="323">
        <v>1501589</v>
      </c>
      <c r="M20" s="323">
        <v>44426</v>
      </c>
      <c r="N20" s="323">
        <v>0</v>
      </c>
      <c r="O20" s="680">
        <v>8</v>
      </c>
      <c r="P20" s="614">
        <f t="shared" ref="P20:BC20" si="22">SUM(P18:P19)</f>
        <v>0</v>
      </c>
      <c r="Q20" s="323">
        <f t="shared" ref="Q20" si="23">SUM(Q18:Q19)</f>
        <v>0</v>
      </c>
      <c r="R20" s="323">
        <f t="shared" si="22"/>
        <v>84515</v>
      </c>
      <c r="S20" s="323">
        <f t="shared" si="22"/>
        <v>0</v>
      </c>
      <c r="T20" s="323">
        <f t="shared" si="22"/>
        <v>0</v>
      </c>
      <c r="U20" s="323">
        <f t="shared" si="22"/>
        <v>0</v>
      </c>
      <c r="V20" s="323">
        <f t="shared" si="22"/>
        <v>0</v>
      </c>
      <c r="W20" s="323">
        <f t="shared" si="22"/>
        <v>84515</v>
      </c>
      <c r="X20" s="323">
        <f t="shared" si="22"/>
        <v>0</v>
      </c>
      <c r="Y20" s="323">
        <f t="shared" si="22"/>
        <v>0</v>
      </c>
      <c r="Z20" s="323">
        <f t="shared" si="22"/>
        <v>0</v>
      </c>
      <c r="AA20" s="323">
        <f t="shared" si="22"/>
        <v>0</v>
      </c>
      <c r="AB20" s="323">
        <f t="shared" si="22"/>
        <v>84515</v>
      </c>
      <c r="AC20" s="323">
        <f t="shared" si="22"/>
        <v>28566</v>
      </c>
      <c r="AD20" s="323">
        <f t="shared" si="22"/>
        <v>0</v>
      </c>
      <c r="AE20" s="323">
        <f t="shared" si="22"/>
        <v>28566</v>
      </c>
      <c r="AF20" s="323">
        <f t="shared" si="22"/>
        <v>845</v>
      </c>
      <c r="AG20" s="323">
        <f t="shared" si="22"/>
        <v>0</v>
      </c>
      <c r="AH20" s="894">
        <f t="shared" si="22"/>
        <v>113926</v>
      </c>
      <c r="AI20" s="900">
        <f t="shared" si="22"/>
        <v>0</v>
      </c>
      <c r="AJ20" s="324">
        <f t="shared" si="22"/>
        <v>0.21</v>
      </c>
      <c r="AK20" s="324">
        <f t="shared" si="22"/>
        <v>0</v>
      </c>
      <c r="AL20" s="324">
        <f t="shared" si="22"/>
        <v>0</v>
      </c>
      <c r="AM20" s="324">
        <f t="shared" si="22"/>
        <v>0</v>
      </c>
      <c r="AN20" s="324">
        <f t="shared" si="22"/>
        <v>0</v>
      </c>
      <c r="AO20" s="25">
        <f t="shared" si="22"/>
        <v>0.21</v>
      </c>
      <c r="AP20" s="325">
        <f t="shared" si="22"/>
        <v>6102512</v>
      </c>
      <c r="AQ20" s="323">
        <f t="shared" si="22"/>
        <v>4527086</v>
      </c>
      <c r="AR20" s="323">
        <f t="shared" si="22"/>
        <v>0</v>
      </c>
      <c r="AS20" s="323">
        <f t="shared" si="22"/>
        <v>1530155</v>
      </c>
      <c r="AT20" s="323">
        <f t="shared" si="22"/>
        <v>45271</v>
      </c>
      <c r="AU20" s="323">
        <f t="shared" si="22"/>
        <v>0</v>
      </c>
      <c r="AV20" s="25">
        <f t="shared" si="22"/>
        <v>8.2100000000000009</v>
      </c>
      <c r="AW20" s="825">
        <f t="shared" si="22"/>
        <v>0</v>
      </c>
      <c r="AX20" s="826">
        <f t="shared" si="22"/>
        <v>0</v>
      </c>
      <c r="AY20" s="826">
        <f t="shared" si="22"/>
        <v>0</v>
      </c>
      <c r="AZ20" s="826">
        <f t="shared" si="22"/>
        <v>0</v>
      </c>
      <c r="BA20" s="826">
        <f t="shared" si="22"/>
        <v>0</v>
      </c>
      <c r="BB20" s="826">
        <f t="shared" si="22"/>
        <v>0</v>
      </c>
      <c r="BC20" s="820">
        <f t="shared" si="22"/>
        <v>0</v>
      </c>
    </row>
    <row r="21" spans="1:55" ht="13.5" customHeight="1" x14ac:dyDescent="0.2">
      <c r="A21" s="119">
        <v>4</v>
      </c>
      <c r="B21" s="120">
        <v>3456</v>
      </c>
      <c r="C21" s="120">
        <v>600029051</v>
      </c>
      <c r="D21" s="120">
        <v>75125439</v>
      </c>
      <c r="E21" s="118" t="s">
        <v>119</v>
      </c>
      <c r="F21" s="120">
        <v>3233</v>
      </c>
      <c r="G21" s="121" t="s">
        <v>281</v>
      </c>
      <c r="H21" s="498" t="s">
        <v>261</v>
      </c>
      <c r="I21" s="517">
        <v>2379172</v>
      </c>
      <c r="J21" s="432">
        <v>1586300</v>
      </c>
      <c r="K21" s="432">
        <v>180000</v>
      </c>
      <c r="L21" s="44">
        <v>597009</v>
      </c>
      <c r="M21" s="44">
        <v>15863</v>
      </c>
      <c r="N21" s="44">
        <v>0</v>
      </c>
      <c r="O21" s="570">
        <v>2.65</v>
      </c>
      <c r="P21" s="579">
        <f t="shared" si="1"/>
        <v>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2"/>
        <v>0</v>
      </c>
      <c r="X21" s="434">
        <v>0</v>
      </c>
      <c r="Y21" s="434">
        <v>0</v>
      </c>
      <c r="Z21" s="434">
        <v>0</v>
      </c>
      <c r="AA21" s="434">
        <f t="shared" si="3"/>
        <v>0</v>
      </c>
      <c r="AB21" s="434">
        <f t="shared" si="4"/>
        <v>0</v>
      </c>
      <c r="AC21" s="435">
        <f t="shared" si="5"/>
        <v>0</v>
      </c>
      <c r="AD21" s="434">
        <v>0</v>
      </c>
      <c r="AE21" s="434">
        <f t="shared" si="6"/>
        <v>0</v>
      </c>
      <c r="AF21" s="435">
        <f t="shared" si="7"/>
        <v>0</v>
      </c>
      <c r="AG21" s="14">
        <v>0</v>
      </c>
      <c r="AH21" s="905">
        <f>AB21+AE21+AF21+AG21</f>
        <v>0</v>
      </c>
      <c r="AI21" s="870">
        <v>0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8"/>
        <v>0</v>
      </c>
      <c r="AP21" s="854">
        <f>I21+AH21</f>
        <v>2379172</v>
      </c>
      <c r="AQ21" s="434">
        <f>J21+W21</f>
        <v>1586300</v>
      </c>
      <c r="AR21" s="512">
        <f>K21+AA21</f>
        <v>180000</v>
      </c>
      <c r="AS21" s="434">
        <f>L21+AE21</f>
        <v>597009</v>
      </c>
      <c r="AT21" s="434">
        <f>M21+AF21</f>
        <v>15863</v>
      </c>
      <c r="AU21" s="434">
        <f>N21+AG21</f>
        <v>0</v>
      </c>
      <c r="AV21" s="535">
        <f>O21+AO21</f>
        <v>2.65</v>
      </c>
      <c r="AW21" s="517">
        <f t="shared" si="9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ht="13.5" customHeight="1" x14ac:dyDescent="0.2">
      <c r="A22" s="92">
        <v>4</v>
      </c>
      <c r="B22" s="15">
        <v>3456</v>
      </c>
      <c r="C22" s="15">
        <v>600029051</v>
      </c>
      <c r="D22" s="15">
        <v>75125439</v>
      </c>
      <c r="E22" s="101" t="s">
        <v>120</v>
      </c>
      <c r="F22" s="15"/>
      <c r="G22" s="91"/>
      <c r="H22" s="495"/>
      <c r="I22" s="614">
        <v>2379172</v>
      </c>
      <c r="J22" s="323">
        <v>1586300</v>
      </c>
      <c r="K22" s="323">
        <v>180000</v>
      </c>
      <c r="L22" s="323">
        <v>597009</v>
      </c>
      <c r="M22" s="323">
        <v>15863</v>
      </c>
      <c r="N22" s="323">
        <v>0</v>
      </c>
      <c r="O22" s="680">
        <v>2.65</v>
      </c>
      <c r="P22" s="614">
        <f t="shared" ref="P22:BC22" si="24">SUM(P21)</f>
        <v>0</v>
      </c>
      <c r="Q22" s="323">
        <f t="shared" ref="Q22" si="25">SUM(Q21)</f>
        <v>0</v>
      </c>
      <c r="R22" s="323">
        <f t="shared" si="24"/>
        <v>0</v>
      </c>
      <c r="S22" s="323">
        <f t="shared" si="24"/>
        <v>0</v>
      </c>
      <c r="T22" s="323">
        <f t="shared" si="24"/>
        <v>0</v>
      </c>
      <c r="U22" s="323">
        <f t="shared" si="24"/>
        <v>0</v>
      </c>
      <c r="V22" s="323">
        <f t="shared" si="24"/>
        <v>0</v>
      </c>
      <c r="W22" s="323">
        <f t="shared" si="24"/>
        <v>0</v>
      </c>
      <c r="X22" s="323">
        <f t="shared" si="24"/>
        <v>0</v>
      </c>
      <c r="Y22" s="323">
        <f t="shared" si="24"/>
        <v>0</v>
      </c>
      <c r="Z22" s="323">
        <f t="shared" si="24"/>
        <v>0</v>
      </c>
      <c r="AA22" s="323">
        <f t="shared" si="24"/>
        <v>0</v>
      </c>
      <c r="AB22" s="323">
        <f t="shared" si="24"/>
        <v>0</v>
      </c>
      <c r="AC22" s="323">
        <f t="shared" si="24"/>
        <v>0</v>
      </c>
      <c r="AD22" s="323">
        <f t="shared" si="24"/>
        <v>0</v>
      </c>
      <c r="AE22" s="323">
        <f t="shared" si="24"/>
        <v>0</v>
      </c>
      <c r="AF22" s="323">
        <f t="shared" si="24"/>
        <v>0</v>
      </c>
      <c r="AG22" s="323">
        <f t="shared" si="24"/>
        <v>0</v>
      </c>
      <c r="AH22" s="894">
        <f t="shared" si="24"/>
        <v>0</v>
      </c>
      <c r="AI22" s="900">
        <f t="shared" si="24"/>
        <v>0</v>
      </c>
      <c r="AJ22" s="324">
        <f t="shared" si="24"/>
        <v>0</v>
      </c>
      <c r="AK22" s="324">
        <f t="shared" si="24"/>
        <v>0</v>
      </c>
      <c r="AL22" s="324">
        <f t="shared" si="24"/>
        <v>0</v>
      </c>
      <c r="AM22" s="324">
        <f t="shared" si="24"/>
        <v>0</v>
      </c>
      <c r="AN22" s="324">
        <f t="shared" si="24"/>
        <v>0</v>
      </c>
      <c r="AO22" s="25">
        <f t="shared" si="24"/>
        <v>0</v>
      </c>
      <c r="AP22" s="325">
        <f t="shared" si="24"/>
        <v>2379172</v>
      </c>
      <c r="AQ22" s="323">
        <f t="shared" si="24"/>
        <v>1586300</v>
      </c>
      <c r="AR22" s="323">
        <f t="shared" si="24"/>
        <v>180000</v>
      </c>
      <c r="AS22" s="323">
        <f t="shared" si="24"/>
        <v>597009</v>
      </c>
      <c r="AT22" s="323">
        <f t="shared" si="24"/>
        <v>15863</v>
      </c>
      <c r="AU22" s="323">
        <f t="shared" si="24"/>
        <v>0</v>
      </c>
      <c r="AV22" s="25">
        <f t="shared" si="24"/>
        <v>2.65</v>
      </c>
      <c r="AW22" s="825">
        <f t="shared" si="24"/>
        <v>0</v>
      </c>
      <c r="AX22" s="826">
        <f t="shared" si="24"/>
        <v>0</v>
      </c>
      <c r="AY22" s="826">
        <f t="shared" si="24"/>
        <v>0</v>
      </c>
      <c r="AZ22" s="826">
        <f t="shared" si="24"/>
        <v>0</v>
      </c>
      <c r="BA22" s="826">
        <f t="shared" si="24"/>
        <v>0</v>
      </c>
      <c r="BB22" s="826">
        <f t="shared" si="24"/>
        <v>0</v>
      </c>
      <c r="BC22" s="820">
        <f t="shared" si="24"/>
        <v>0</v>
      </c>
    </row>
    <row r="23" spans="1:55" ht="13.5" customHeight="1" x14ac:dyDescent="0.2">
      <c r="A23" s="119">
        <v>5</v>
      </c>
      <c r="B23" s="120">
        <v>3447</v>
      </c>
      <c r="C23" s="120">
        <v>600078531</v>
      </c>
      <c r="D23" s="120">
        <v>70694982</v>
      </c>
      <c r="E23" s="118" t="s">
        <v>121</v>
      </c>
      <c r="F23" s="120">
        <v>3113</v>
      </c>
      <c r="G23" s="121" t="s">
        <v>278</v>
      </c>
      <c r="H23" s="498" t="s">
        <v>260</v>
      </c>
      <c r="I23" s="517">
        <v>18455403</v>
      </c>
      <c r="J23" s="432">
        <v>13690952</v>
      </c>
      <c r="K23" s="432">
        <v>0</v>
      </c>
      <c r="L23" s="44">
        <v>4627542</v>
      </c>
      <c r="M23" s="44">
        <v>136909</v>
      </c>
      <c r="N23" s="44">
        <v>0</v>
      </c>
      <c r="O23" s="570">
        <v>18.329999999999998</v>
      </c>
      <c r="P23" s="579">
        <f t="shared" si="1"/>
        <v>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2"/>
        <v>0</v>
      </c>
      <c r="X23" s="434">
        <v>0</v>
      </c>
      <c r="Y23" s="434">
        <v>0</v>
      </c>
      <c r="Z23" s="434">
        <v>0</v>
      </c>
      <c r="AA23" s="434">
        <f t="shared" si="3"/>
        <v>0</v>
      </c>
      <c r="AB23" s="434">
        <f t="shared" si="4"/>
        <v>0</v>
      </c>
      <c r="AC23" s="435">
        <f t="shared" si="5"/>
        <v>0</v>
      </c>
      <c r="AD23" s="434">
        <v>0</v>
      </c>
      <c r="AE23" s="434">
        <f t="shared" si="6"/>
        <v>0</v>
      </c>
      <c r="AF23" s="435">
        <f t="shared" si="7"/>
        <v>0</v>
      </c>
      <c r="AG23" s="14">
        <v>0</v>
      </c>
      <c r="AH23" s="905">
        <f t="shared" ref="AH23:AH27" si="26">AB23+AE23+AF23+AG23</f>
        <v>0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8"/>
        <v>0</v>
      </c>
      <c r="AP23" s="854">
        <f>I23+AH23</f>
        <v>18455403</v>
      </c>
      <c r="AQ23" s="434">
        <f>J23+W23</f>
        <v>13690952</v>
      </c>
      <c r="AR23" s="512">
        <f t="shared" ref="AR23:AR27" si="27">K23+AA23</f>
        <v>0</v>
      </c>
      <c r="AS23" s="434">
        <f>L23+AE23</f>
        <v>4627542</v>
      </c>
      <c r="AT23" s="434">
        <f t="shared" ref="AT23:AU27" si="28">M23+AF23</f>
        <v>136909</v>
      </c>
      <c r="AU23" s="434">
        <f t="shared" si="28"/>
        <v>0</v>
      </c>
      <c r="AV23" s="535">
        <f t="shared" ref="AV23:AV27" si="29">O23+AO23</f>
        <v>18.329999999999998</v>
      </c>
      <c r="AW23" s="517">
        <f t="shared" si="9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ht="13.5" customHeight="1" x14ac:dyDescent="0.2">
      <c r="A24" s="119">
        <v>5</v>
      </c>
      <c r="B24" s="120">
        <v>3447</v>
      </c>
      <c r="C24" s="120">
        <v>600078531</v>
      </c>
      <c r="D24" s="120">
        <v>70694982</v>
      </c>
      <c r="E24" s="118" t="s">
        <v>121</v>
      </c>
      <c r="F24" s="120">
        <v>3113</v>
      </c>
      <c r="G24" s="121" t="s">
        <v>277</v>
      </c>
      <c r="H24" s="498" t="s">
        <v>260</v>
      </c>
      <c r="I24" s="517">
        <v>850564</v>
      </c>
      <c r="J24" s="432">
        <v>630982</v>
      </c>
      <c r="K24" s="432">
        <v>0</v>
      </c>
      <c r="L24" s="44">
        <v>213272</v>
      </c>
      <c r="M24" s="44">
        <v>6310</v>
      </c>
      <c r="N24" s="44">
        <v>0</v>
      </c>
      <c r="O24" s="570">
        <v>1.39</v>
      </c>
      <c r="P24" s="579">
        <f t="shared" si="1"/>
        <v>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0</v>
      </c>
      <c r="W24" s="434">
        <f t="shared" si="2"/>
        <v>0</v>
      </c>
      <c r="X24" s="434">
        <v>0</v>
      </c>
      <c r="Y24" s="434">
        <v>0</v>
      </c>
      <c r="Z24" s="434">
        <v>0</v>
      </c>
      <c r="AA24" s="434">
        <f t="shared" si="3"/>
        <v>0</v>
      </c>
      <c r="AB24" s="434">
        <f t="shared" si="4"/>
        <v>0</v>
      </c>
      <c r="AC24" s="435">
        <f t="shared" si="5"/>
        <v>0</v>
      </c>
      <c r="AD24" s="434">
        <v>0</v>
      </c>
      <c r="AE24" s="434">
        <f t="shared" si="6"/>
        <v>0</v>
      </c>
      <c r="AF24" s="435">
        <f t="shared" si="7"/>
        <v>0</v>
      </c>
      <c r="AG24" s="14">
        <v>0</v>
      </c>
      <c r="AH24" s="905">
        <f t="shared" si="26"/>
        <v>0</v>
      </c>
      <c r="AI24" s="870">
        <v>0</v>
      </c>
      <c r="AJ24" s="433">
        <v>0</v>
      </c>
      <c r="AK24" s="433">
        <v>0</v>
      </c>
      <c r="AL24" s="433">
        <v>0</v>
      </c>
      <c r="AM24" s="433">
        <v>0</v>
      </c>
      <c r="AN24" s="433">
        <v>0</v>
      </c>
      <c r="AO24" s="535">
        <f t="shared" si="8"/>
        <v>0</v>
      </c>
      <c r="AP24" s="854">
        <f>I24+AH24</f>
        <v>850564</v>
      </c>
      <c r="AQ24" s="434">
        <f>J24+W24</f>
        <v>630982</v>
      </c>
      <c r="AR24" s="512">
        <f t="shared" si="27"/>
        <v>0</v>
      </c>
      <c r="AS24" s="434">
        <f>L24+AE24</f>
        <v>213272</v>
      </c>
      <c r="AT24" s="434">
        <f t="shared" si="28"/>
        <v>6310</v>
      </c>
      <c r="AU24" s="434">
        <f t="shared" si="28"/>
        <v>0</v>
      </c>
      <c r="AV24" s="535">
        <f t="shared" si="29"/>
        <v>1.39</v>
      </c>
      <c r="AW24" s="517">
        <f t="shared" si="9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3.5" customHeight="1" x14ac:dyDescent="0.2">
      <c r="A25" s="119">
        <v>5</v>
      </c>
      <c r="B25" s="120">
        <v>3447</v>
      </c>
      <c r="C25" s="120">
        <v>600078531</v>
      </c>
      <c r="D25" s="120">
        <v>70694982</v>
      </c>
      <c r="E25" s="118" t="s">
        <v>121</v>
      </c>
      <c r="F25" s="120">
        <v>3113</v>
      </c>
      <c r="G25" s="121" t="s">
        <v>828</v>
      </c>
      <c r="H25" s="498" t="s">
        <v>260</v>
      </c>
      <c r="I25" s="517">
        <v>0</v>
      </c>
      <c r="J25" s="432">
        <v>0</v>
      </c>
      <c r="K25" s="432">
        <v>0</v>
      </c>
      <c r="L25" s="44">
        <v>0</v>
      </c>
      <c r="M25" s="44">
        <v>0</v>
      </c>
      <c r="N25" s="44">
        <v>0</v>
      </c>
      <c r="O25" s="570">
        <v>0</v>
      </c>
      <c r="P25" s="579">
        <f t="shared" ref="P25" si="30">X25*-1</f>
        <v>0</v>
      </c>
      <c r="Q25" s="434">
        <v>0</v>
      </c>
      <c r="R25" s="434">
        <v>0</v>
      </c>
      <c r="S25" s="434">
        <v>0</v>
      </c>
      <c r="T25" s="434">
        <v>0</v>
      </c>
      <c r="U25" s="434">
        <v>78557</v>
      </c>
      <c r="V25" s="434">
        <v>0</v>
      </c>
      <c r="W25" s="434">
        <f t="shared" ref="W25" si="31">SUM(P25:V25)</f>
        <v>78557</v>
      </c>
      <c r="X25" s="434">
        <v>0</v>
      </c>
      <c r="Y25" s="434">
        <v>0</v>
      </c>
      <c r="Z25" s="434">
        <v>0</v>
      </c>
      <c r="AA25" s="434">
        <f t="shared" ref="AA25" si="32">X25+Y25+Z25</f>
        <v>0</v>
      </c>
      <c r="AB25" s="434">
        <f t="shared" ref="AB25" si="33">W25+AA25</f>
        <v>78557</v>
      </c>
      <c r="AC25" s="435">
        <f t="shared" ref="AC25" si="34">ROUND((W25+X25+Y25)*33.8%,0)</f>
        <v>26552</v>
      </c>
      <c r="AD25" s="434">
        <v>0</v>
      </c>
      <c r="AE25" s="434">
        <f t="shared" ref="AE25" si="35">AC25+AD25</f>
        <v>26552</v>
      </c>
      <c r="AF25" s="435">
        <f t="shared" ref="AF25" si="36">ROUND(W25*1%,0)</f>
        <v>786</v>
      </c>
      <c r="AG25" s="14">
        <v>0</v>
      </c>
      <c r="AH25" s="905">
        <f t="shared" ref="AH25" si="37">AB25+AE25+AF25+AG25</f>
        <v>105895</v>
      </c>
      <c r="AI25" s="870">
        <v>0</v>
      </c>
      <c r="AJ25" s="433">
        <v>0</v>
      </c>
      <c r="AK25" s="433">
        <v>0</v>
      </c>
      <c r="AL25" s="433">
        <v>0</v>
      </c>
      <c r="AM25" s="433">
        <v>0.19</v>
      </c>
      <c r="AN25" s="433">
        <v>0</v>
      </c>
      <c r="AO25" s="535">
        <f t="shared" ref="AO25" si="38">SUM(AI25:AN25)</f>
        <v>0.19</v>
      </c>
      <c r="AP25" s="854">
        <f>I25+AH25</f>
        <v>105895</v>
      </c>
      <c r="AQ25" s="434">
        <f>J25+W25</f>
        <v>78557</v>
      </c>
      <c r="AR25" s="512">
        <f t="shared" ref="AR25" si="39">K25+AA25</f>
        <v>0</v>
      </c>
      <c r="AS25" s="434">
        <f>L25+AE25</f>
        <v>26552</v>
      </c>
      <c r="AT25" s="434">
        <f t="shared" ref="AT25" si="40">M25+AF25</f>
        <v>786</v>
      </c>
      <c r="AU25" s="434">
        <f t="shared" ref="AU25" si="41">N25+AG25</f>
        <v>0</v>
      </c>
      <c r="AV25" s="535">
        <f t="shared" ref="AV25" si="42">O25+AO25</f>
        <v>0.19</v>
      </c>
      <c r="AW25" s="517">
        <f t="shared" ref="AW25" si="43">SUM(AX25:BB25)</f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ht="13.5" customHeight="1" x14ac:dyDescent="0.2">
      <c r="A26" s="119">
        <v>5</v>
      </c>
      <c r="B26" s="120">
        <v>3447</v>
      </c>
      <c r="C26" s="120">
        <v>600078531</v>
      </c>
      <c r="D26" s="120">
        <v>70694982</v>
      </c>
      <c r="E26" s="118" t="s">
        <v>121</v>
      </c>
      <c r="F26" s="120">
        <v>3113</v>
      </c>
      <c r="G26" s="121" t="s">
        <v>282</v>
      </c>
      <c r="H26" s="498" t="s">
        <v>261</v>
      </c>
      <c r="I26" s="517">
        <v>2407773</v>
      </c>
      <c r="J26" s="432">
        <v>1786181</v>
      </c>
      <c r="K26" s="432">
        <v>0</v>
      </c>
      <c r="L26" s="44">
        <v>603730</v>
      </c>
      <c r="M26" s="44">
        <v>17862</v>
      </c>
      <c r="N26" s="44">
        <v>0</v>
      </c>
      <c r="O26" s="570">
        <v>4.33</v>
      </c>
      <c r="P26" s="579">
        <f t="shared" si="1"/>
        <v>0</v>
      </c>
      <c r="Q26" s="434">
        <v>0</v>
      </c>
      <c r="R26" s="434">
        <v>-138210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2"/>
        <v>-138210</v>
      </c>
      <c r="X26" s="434">
        <v>0</v>
      </c>
      <c r="Y26" s="434">
        <v>0</v>
      </c>
      <c r="Z26" s="434">
        <v>0</v>
      </c>
      <c r="AA26" s="434">
        <f t="shared" si="3"/>
        <v>0</v>
      </c>
      <c r="AB26" s="434">
        <f t="shared" si="4"/>
        <v>-138210</v>
      </c>
      <c r="AC26" s="435">
        <f t="shared" si="5"/>
        <v>-46715</v>
      </c>
      <c r="AD26" s="434">
        <v>0</v>
      </c>
      <c r="AE26" s="434">
        <f t="shared" si="6"/>
        <v>-46715</v>
      </c>
      <c r="AF26" s="435">
        <f t="shared" si="7"/>
        <v>-1382</v>
      </c>
      <c r="AG26" s="14">
        <v>0</v>
      </c>
      <c r="AH26" s="905">
        <f t="shared" si="26"/>
        <v>-186307</v>
      </c>
      <c r="AI26" s="870">
        <v>0</v>
      </c>
      <c r="AJ26" s="433">
        <v>-0.33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8"/>
        <v>-0.33</v>
      </c>
      <c r="AP26" s="854">
        <f>I26+AH26</f>
        <v>2221466</v>
      </c>
      <c r="AQ26" s="434">
        <f>J26+W26</f>
        <v>1647971</v>
      </c>
      <c r="AR26" s="512">
        <f t="shared" si="27"/>
        <v>0</v>
      </c>
      <c r="AS26" s="434">
        <f>L26+AE26</f>
        <v>557015</v>
      </c>
      <c r="AT26" s="434">
        <f t="shared" si="28"/>
        <v>16480</v>
      </c>
      <c r="AU26" s="434">
        <f t="shared" si="28"/>
        <v>0</v>
      </c>
      <c r="AV26" s="535">
        <f t="shared" si="29"/>
        <v>4</v>
      </c>
      <c r="AW26" s="517">
        <f t="shared" si="9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3.5" customHeight="1" x14ac:dyDescent="0.2">
      <c r="A27" s="119">
        <v>5</v>
      </c>
      <c r="B27" s="120">
        <v>3447</v>
      </c>
      <c r="C27" s="120">
        <v>600078531</v>
      </c>
      <c r="D27" s="120">
        <v>70694982</v>
      </c>
      <c r="E27" s="118" t="s">
        <v>121</v>
      </c>
      <c r="F27" s="120">
        <v>3143</v>
      </c>
      <c r="G27" s="121" t="s">
        <v>784</v>
      </c>
      <c r="H27" s="140" t="s">
        <v>260</v>
      </c>
      <c r="I27" s="517">
        <v>2056433</v>
      </c>
      <c r="J27" s="432">
        <v>1510655</v>
      </c>
      <c r="K27" s="432">
        <v>15000</v>
      </c>
      <c r="L27" s="44">
        <v>515671</v>
      </c>
      <c r="M27" s="44">
        <v>15107</v>
      </c>
      <c r="N27" s="44">
        <v>0</v>
      </c>
      <c r="O27" s="570">
        <v>2.96</v>
      </c>
      <c r="P27" s="579">
        <f t="shared" si="1"/>
        <v>0</v>
      </c>
      <c r="Q27" s="434">
        <v>0</v>
      </c>
      <c r="R27" s="434">
        <v>0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2"/>
        <v>0</v>
      </c>
      <c r="X27" s="434">
        <v>0</v>
      </c>
      <c r="Y27" s="434">
        <v>0</v>
      </c>
      <c r="Z27" s="434">
        <v>0</v>
      </c>
      <c r="AA27" s="434">
        <f t="shared" si="3"/>
        <v>0</v>
      </c>
      <c r="AB27" s="434">
        <f t="shared" si="4"/>
        <v>0</v>
      </c>
      <c r="AC27" s="435">
        <f t="shared" si="5"/>
        <v>0</v>
      </c>
      <c r="AD27" s="434">
        <v>0</v>
      </c>
      <c r="AE27" s="434">
        <f t="shared" si="6"/>
        <v>0</v>
      </c>
      <c r="AF27" s="435">
        <f t="shared" si="7"/>
        <v>0</v>
      </c>
      <c r="AG27" s="14">
        <v>0</v>
      </c>
      <c r="AH27" s="905">
        <f t="shared" si="26"/>
        <v>0</v>
      </c>
      <c r="AI27" s="870">
        <v>0</v>
      </c>
      <c r="AJ27" s="433">
        <v>0</v>
      </c>
      <c r="AK27" s="433">
        <v>0</v>
      </c>
      <c r="AL27" s="433">
        <v>0</v>
      </c>
      <c r="AM27" s="433">
        <v>0</v>
      </c>
      <c r="AN27" s="433">
        <v>0</v>
      </c>
      <c r="AO27" s="535">
        <f t="shared" si="8"/>
        <v>0</v>
      </c>
      <c r="AP27" s="854">
        <f>I27+AH27</f>
        <v>2056433</v>
      </c>
      <c r="AQ27" s="434">
        <f>J27+W27</f>
        <v>1510655</v>
      </c>
      <c r="AR27" s="512">
        <f t="shared" si="27"/>
        <v>15000</v>
      </c>
      <c r="AS27" s="434">
        <f>L27+AE27</f>
        <v>515671</v>
      </c>
      <c r="AT27" s="434">
        <f t="shared" si="28"/>
        <v>15107</v>
      </c>
      <c r="AU27" s="434">
        <f t="shared" si="28"/>
        <v>0</v>
      </c>
      <c r="AV27" s="535">
        <f t="shared" si="29"/>
        <v>2.96</v>
      </c>
      <c r="AW27" s="517">
        <f t="shared" si="9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ht="13.5" customHeight="1" x14ac:dyDescent="0.2">
      <c r="A28" s="92">
        <v>5</v>
      </c>
      <c r="B28" s="15">
        <v>3447</v>
      </c>
      <c r="C28" s="15">
        <v>600078531</v>
      </c>
      <c r="D28" s="15">
        <v>70694982</v>
      </c>
      <c r="E28" s="101" t="s">
        <v>122</v>
      </c>
      <c r="F28" s="15"/>
      <c r="G28" s="91"/>
      <c r="H28" s="495"/>
      <c r="I28" s="614">
        <v>23770173</v>
      </c>
      <c r="J28" s="323">
        <v>17618770</v>
      </c>
      <c r="K28" s="323">
        <v>15000</v>
      </c>
      <c r="L28" s="323">
        <v>5960215</v>
      </c>
      <c r="M28" s="323">
        <v>176188</v>
      </c>
      <c r="N28" s="323">
        <v>0</v>
      </c>
      <c r="O28" s="680">
        <v>27.009999999999998</v>
      </c>
      <c r="P28" s="614">
        <f t="shared" ref="P28:BC28" si="44">SUM(P23:P27)</f>
        <v>0</v>
      </c>
      <c r="Q28" s="323">
        <f t="shared" ref="Q28" si="45">SUM(Q23:Q27)</f>
        <v>0</v>
      </c>
      <c r="R28" s="323">
        <f t="shared" si="44"/>
        <v>-138210</v>
      </c>
      <c r="S28" s="323">
        <f t="shared" si="44"/>
        <v>0</v>
      </c>
      <c r="T28" s="323">
        <f t="shared" si="44"/>
        <v>0</v>
      </c>
      <c r="U28" s="323">
        <f t="shared" si="44"/>
        <v>78557</v>
      </c>
      <c r="V28" s="323">
        <f t="shared" si="44"/>
        <v>0</v>
      </c>
      <c r="W28" s="323">
        <f t="shared" si="44"/>
        <v>-59653</v>
      </c>
      <c r="X28" s="323">
        <f t="shared" si="44"/>
        <v>0</v>
      </c>
      <c r="Y28" s="323">
        <f t="shared" si="44"/>
        <v>0</v>
      </c>
      <c r="Z28" s="323">
        <f t="shared" si="44"/>
        <v>0</v>
      </c>
      <c r="AA28" s="323">
        <f t="shared" si="44"/>
        <v>0</v>
      </c>
      <c r="AB28" s="323">
        <f t="shared" si="44"/>
        <v>-59653</v>
      </c>
      <c r="AC28" s="323">
        <f t="shared" si="44"/>
        <v>-20163</v>
      </c>
      <c r="AD28" s="323">
        <f t="shared" si="44"/>
        <v>0</v>
      </c>
      <c r="AE28" s="323">
        <f t="shared" si="44"/>
        <v>-20163</v>
      </c>
      <c r="AF28" s="323">
        <f t="shared" si="44"/>
        <v>-596</v>
      </c>
      <c r="AG28" s="323">
        <f t="shared" si="44"/>
        <v>0</v>
      </c>
      <c r="AH28" s="894">
        <f t="shared" si="44"/>
        <v>-80412</v>
      </c>
      <c r="AI28" s="900">
        <f t="shared" si="44"/>
        <v>0</v>
      </c>
      <c r="AJ28" s="324">
        <f t="shared" si="44"/>
        <v>-0.33</v>
      </c>
      <c r="AK28" s="324">
        <f t="shared" si="44"/>
        <v>0</v>
      </c>
      <c r="AL28" s="324">
        <f t="shared" si="44"/>
        <v>0</v>
      </c>
      <c r="AM28" s="324">
        <f t="shared" si="44"/>
        <v>0.19</v>
      </c>
      <c r="AN28" s="324">
        <f t="shared" si="44"/>
        <v>0</v>
      </c>
      <c r="AO28" s="25">
        <f t="shared" si="44"/>
        <v>-0.14000000000000001</v>
      </c>
      <c r="AP28" s="325">
        <f t="shared" si="44"/>
        <v>23689761</v>
      </c>
      <c r="AQ28" s="323">
        <f t="shared" si="44"/>
        <v>17559117</v>
      </c>
      <c r="AR28" s="323">
        <f t="shared" si="44"/>
        <v>15000</v>
      </c>
      <c r="AS28" s="323">
        <f t="shared" si="44"/>
        <v>5940052</v>
      </c>
      <c r="AT28" s="323">
        <f t="shared" si="44"/>
        <v>175592</v>
      </c>
      <c r="AU28" s="323">
        <f t="shared" si="44"/>
        <v>0</v>
      </c>
      <c r="AV28" s="25">
        <f t="shared" si="44"/>
        <v>26.87</v>
      </c>
      <c r="AW28" s="825">
        <f t="shared" si="44"/>
        <v>0</v>
      </c>
      <c r="AX28" s="826">
        <f t="shared" si="44"/>
        <v>0</v>
      </c>
      <c r="AY28" s="826">
        <f t="shared" si="44"/>
        <v>0</v>
      </c>
      <c r="AZ28" s="826">
        <f t="shared" si="44"/>
        <v>0</v>
      </c>
      <c r="BA28" s="826">
        <f t="shared" si="44"/>
        <v>0</v>
      </c>
      <c r="BB28" s="826">
        <f t="shared" si="44"/>
        <v>0</v>
      </c>
      <c r="BC28" s="820">
        <f t="shared" si="44"/>
        <v>0</v>
      </c>
    </row>
    <row r="29" spans="1:55" ht="13.5" customHeight="1" x14ac:dyDescent="0.2">
      <c r="A29" s="119">
        <v>6</v>
      </c>
      <c r="B29" s="120">
        <v>3446</v>
      </c>
      <c r="C29" s="120">
        <v>600078515</v>
      </c>
      <c r="D29" s="120">
        <v>70694974</v>
      </c>
      <c r="E29" s="118" t="s">
        <v>123</v>
      </c>
      <c r="F29" s="120">
        <v>3113</v>
      </c>
      <c r="G29" s="121" t="s">
        <v>278</v>
      </c>
      <c r="H29" s="498" t="s">
        <v>260</v>
      </c>
      <c r="I29" s="517">
        <v>24085318</v>
      </c>
      <c r="J29" s="432">
        <v>17862483</v>
      </c>
      <c r="K29" s="432">
        <v>5000</v>
      </c>
      <c r="L29" s="44">
        <v>6039210</v>
      </c>
      <c r="M29" s="44">
        <v>178625</v>
      </c>
      <c r="N29" s="44">
        <v>0</v>
      </c>
      <c r="O29" s="570">
        <v>25.14</v>
      </c>
      <c r="P29" s="579">
        <f t="shared" si="1"/>
        <v>-163004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2"/>
        <v>-163004</v>
      </c>
      <c r="X29" s="434">
        <v>163004</v>
      </c>
      <c r="Y29" s="434">
        <v>0</v>
      </c>
      <c r="Z29" s="434">
        <v>0</v>
      </c>
      <c r="AA29" s="434">
        <f t="shared" si="3"/>
        <v>163004</v>
      </c>
      <c r="AB29" s="434">
        <f t="shared" si="4"/>
        <v>0</v>
      </c>
      <c r="AC29" s="435">
        <f t="shared" si="5"/>
        <v>0</v>
      </c>
      <c r="AD29" s="434">
        <v>0</v>
      </c>
      <c r="AE29" s="434">
        <f t="shared" si="6"/>
        <v>0</v>
      </c>
      <c r="AF29" s="435">
        <f t="shared" si="7"/>
        <v>-1630</v>
      </c>
      <c r="AG29" s="14">
        <v>0</v>
      </c>
      <c r="AH29" s="905">
        <f t="shared" ref="AH29:AH33" si="46">AB29+AE29+AF29+AG29</f>
        <v>-1630</v>
      </c>
      <c r="AI29" s="870">
        <v>-7.0000000000000007E-2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8"/>
        <v>-7.0000000000000007E-2</v>
      </c>
      <c r="AP29" s="854">
        <f>I29+AH29</f>
        <v>24083688</v>
      </c>
      <c r="AQ29" s="434">
        <f>J29+W29</f>
        <v>17699479</v>
      </c>
      <c r="AR29" s="512">
        <f t="shared" ref="AR29:AR33" si="47">K29+AA29</f>
        <v>168004</v>
      </c>
      <c r="AS29" s="434">
        <f>L29+AE29</f>
        <v>6039210</v>
      </c>
      <c r="AT29" s="434">
        <f t="shared" ref="AT29:AU33" si="48">M29+AF29</f>
        <v>176995</v>
      </c>
      <c r="AU29" s="434">
        <f t="shared" si="48"/>
        <v>0</v>
      </c>
      <c r="AV29" s="535">
        <f t="shared" ref="AV29:AV33" si="49">O29+AO29</f>
        <v>25.07</v>
      </c>
      <c r="AW29" s="517">
        <f t="shared" si="9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ht="13.5" customHeight="1" x14ac:dyDescent="0.2">
      <c r="A30" s="119">
        <v>6</v>
      </c>
      <c r="B30" s="120">
        <v>3446</v>
      </c>
      <c r="C30" s="120">
        <v>600078515</v>
      </c>
      <c r="D30" s="120">
        <v>70694974</v>
      </c>
      <c r="E30" s="118" t="s">
        <v>123</v>
      </c>
      <c r="F30" s="120">
        <v>3113</v>
      </c>
      <c r="G30" s="121" t="s">
        <v>789</v>
      </c>
      <c r="H30" s="498" t="s">
        <v>260</v>
      </c>
      <c r="I30" s="517">
        <v>152213</v>
      </c>
      <c r="J30" s="432">
        <v>112918</v>
      </c>
      <c r="K30" s="432">
        <v>0</v>
      </c>
      <c r="L30" s="44">
        <v>38166</v>
      </c>
      <c r="M30" s="44">
        <v>1129</v>
      </c>
      <c r="N30" s="44">
        <v>0</v>
      </c>
      <c r="O30" s="570">
        <v>0.2</v>
      </c>
      <c r="P30" s="579">
        <f t="shared" si="1"/>
        <v>0</v>
      </c>
      <c r="Q30" s="434">
        <v>0</v>
      </c>
      <c r="R30" s="434">
        <v>0</v>
      </c>
      <c r="S30" s="434">
        <v>0</v>
      </c>
      <c r="T30" s="434">
        <v>36722</v>
      </c>
      <c r="U30" s="434">
        <v>0</v>
      </c>
      <c r="V30" s="434">
        <v>0</v>
      </c>
      <c r="W30" s="434">
        <f t="shared" si="2"/>
        <v>36722</v>
      </c>
      <c r="X30" s="434">
        <v>0</v>
      </c>
      <c r="Y30" s="434">
        <v>0</v>
      </c>
      <c r="Z30" s="434">
        <v>0</v>
      </c>
      <c r="AA30" s="434">
        <f t="shared" si="3"/>
        <v>0</v>
      </c>
      <c r="AB30" s="434">
        <f t="shared" si="4"/>
        <v>36722</v>
      </c>
      <c r="AC30" s="435">
        <f t="shared" si="5"/>
        <v>12412</v>
      </c>
      <c r="AD30" s="434">
        <v>0</v>
      </c>
      <c r="AE30" s="434">
        <f t="shared" si="6"/>
        <v>12412</v>
      </c>
      <c r="AF30" s="435">
        <f t="shared" si="7"/>
        <v>367</v>
      </c>
      <c r="AG30" s="14">
        <v>0</v>
      </c>
      <c r="AH30" s="905">
        <f t="shared" si="46"/>
        <v>49501</v>
      </c>
      <c r="AI30" s="870">
        <v>0</v>
      </c>
      <c r="AJ30" s="433">
        <v>0</v>
      </c>
      <c r="AK30" s="433">
        <v>0.06</v>
      </c>
      <c r="AL30" s="433">
        <v>0</v>
      </c>
      <c r="AM30" s="433">
        <v>0</v>
      </c>
      <c r="AN30" s="433">
        <v>0</v>
      </c>
      <c r="AO30" s="535">
        <f t="shared" si="8"/>
        <v>0.06</v>
      </c>
      <c r="AP30" s="854">
        <f>I30+AH30</f>
        <v>201714</v>
      </c>
      <c r="AQ30" s="434">
        <f>J30+W30</f>
        <v>149640</v>
      </c>
      <c r="AR30" s="512">
        <f t="shared" si="47"/>
        <v>0</v>
      </c>
      <c r="AS30" s="434">
        <f>L30+AE30</f>
        <v>50578</v>
      </c>
      <c r="AT30" s="434">
        <f t="shared" si="48"/>
        <v>1496</v>
      </c>
      <c r="AU30" s="434">
        <f t="shared" si="48"/>
        <v>0</v>
      </c>
      <c r="AV30" s="535">
        <f t="shared" si="49"/>
        <v>0.26</v>
      </c>
      <c r="AW30" s="517">
        <f t="shared" si="9"/>
        <v>0</v>
      </c>
      <c r="AX30" s="432">
        <v>0</v>
      </c>
      <c r="AY30" s="432">
        <v>0</v>
      </c>
      <c r="AZ30" s="432">
        <v>0</v>
      </c>
      <c r="BA30" s="432">
        <v>0</v>
      </c>
      <c r="BB30" s="432">
        <v>0</v>
      </c>
      <c r="BC30" s="600">
        <v>0</v>
      </c>
    </row>
    <row r="31" spans="1:55" ht="13.5" customHeight="1" x14ac:dyDescent="0.2">
      <c r="A31" s="119">
        <v>6</v>
      </c>
      <c r="B31" s="120">
        <v>3446</v>
      </c>
      <c r="C31" s="120">
        <v>600078515</v>
      </c>
      <c r="D31" s="120">
        <v>70694974</v>
      </c>
      <c r="E31" s="118" t="s">
        <v>123</v>
      </c>
      <c r="F31" s="120">
        <v>3113</v>
      </c>
      <c r="G31" s="121" t="s">
        <v>828</v>
      </c>
      <c r="H31" s="498" t="s">
        <v>260</v>
      </c>
      <c r="I31" s="517">
        <v>0</v>
      </c>
      <c r="J31" s="432">
        <v>0</v>
      </c>
      <c r="K31" s="432">
        <v>0</v>
      </c>
      <c r="L31" s="44">
        <v>0</v>
      </c>
      <c r="M31" s="44">
        <v>0</v>
      </c>
      <c r="N31" s="44">
        <v>0</v>
      </c>
      <c r="O31" s="570">
        <v>0</v>
      </c>
      <c r="P31" s="579">
        <f t="shared" ref="P31" si="50">X31*-1</f>
        <v>0</v>
      </c>
      <c r="Q31" s="434">
        <v>0</v>
      </c>
      <c r="R31" s="434">
        <v>0</v>
      </c>
      <c r="S31" s="434">
        <v>0</v>
      </c>
      <c r="T31" s="434">
        <v>0</v>
      </c>
      <c r="U31" s="434">
        <v>157114</v>
      </c>
      <c r="V31" s="434">
        <v>0</v>
      </c>
      <c r="W31" s="434">
        <f t="shared" ref="W31" si="51">SUM(P31:V31)</f>
        <v>157114</v>
      </c>
      <c r="X31" s="434">
        <v>0</v>
      </c>
      <c r="Y31" s="434">
        <v>0</v>
      </c>
      <c r="Z31" s="434">
        <v>0</v>
      </c>
      <c r="AA31" s="434">
        <f t="shared" ref="AA31" si="52">X31+Y31+Z31</f>
        <v>0</v>
      </c>
      <c r="AB31" s="434">
        <f t="shared" ref="AB31" si="53">W31+AA31</f>
        <v>157114</v>
      </c>
      <c r="AC31" s="435">
        <f t="shared" ref="AC31" si="54">ROUND((W31+X31+Y31)*33.8%,0)</f>
        <v>53105</v>
      </c>
      <c r="AD31" s="434">
        <v>0</v>
      </c>
      <c r="AE31" s="434">
        <f t="shared" ref="AE31" si="55">AC31+AD31</f>
        <v>53105</v>
      </c>
      <c r="AF31" s="435">
        <f t="shared" ref="AF31" si="56">ROUND(W31*1%,0)</f>
        <v>1571</v>
      </c>
      <c r="AG31" s="14">
        <v>0</v>
      </c>
      <c r="AH31" s="905">
        <f t="shared" ref="AH31" si="57">AB31+AE31+AF31+AG31</f>
        <v>211790</v>
      </c>
      <c r="AI31" s="870">
        <v>0</v>
      </c>
      <c r="AJ31" s="433">
        <v>0</v>
      </c>
      <c r="AK31" s="433">
        <v>0</v>
      </c>
      <c r="AL31" s="433">
        <v>0</v>
      </c>
      <c r="AM31" s="433">
        <v>0.37</v>
      </c>
      <c r="AN31" s="433">
        <v>0</v>
      </c>
      <c r="AO31" s="535">
        <f t="shared" ref="AO31" si="58">SUM(AI31:AN31)</f>
        <v>0.37</v>
      </c>
      <c r="AP31" s="854">
        <f>I31+AH31</f>
        <v>211790</v>
      </c>
      <c r="AQ31" s="434">
        <f>J31+W31</f>
        <v>157114</v>
      </c>
      <c r="AR31" s="512">
        <f t="shared" ref="AR31" si="59">K31+AA31</f>
        <v>0</v>
      </c>
      <c r="AS31" s="434">
        <f>L31+AE31</f>
        <v>53105</v>
      </c>
      <c r="AT31" s="434">
        <f t="shared" ref="AT31" si="60">M31+AF31</f>
        <v>1571</v>
      </c>
      <c r="AU31" s="434">
        <f t="shared" ref="AU31" si="61">N31+AG31</f>
        <v>0</v>
      </c>
      <c r="AV31" s="535">
        <f t="shared" ref="AV31" si="62">O31+AO31</f>
        <v>0.37</v>
      </c>
      <c r="AW31" s="517">
        <f t="shared" ref="AW31" si="63">SUM(AX31:BB31)</f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ht="13.5" customHeight="1" x14ac:dyDescent="0.2">
      <c r="A32" s="119">
        <v>6</v>
      </c>
      <c r="B32" s="120">
        <v>3446</v>
      </c>
      <c r="C32" s="120">
        <v>600078515</v>
      </c>
      <c r="D32" s="120">
        <v>70694974</v>
      </c>
      <c r="E32" s="118" t="s">
        <v>123</v>
      </c>
      <c r="F32" s="120">
        <v>3113</v>
      </c>
      <c r="G32" s="121" t="s">
        <v>276</v>
      </c>
      <c r="H32" s="498" t="s">
        <v>261</v>
      </c>
      <c r="I32" s="517">
        <v>2305541</v>
      </c>
      <c r="J32" s="432">
        <v>1710342</v>
      </c>
      <c r="K32" s="432">
        <v>0</v>
      </c>
      <c r="L32" s="44">
        <v>578096</v>
      </c>
      <c r="M32" s="44">
        <v>17103</v>
      </c>
      <c r="N32" s="44">
        <v>0</v>
      </c>
      <c r="O32" s="570">
        <v>4.41</v>
      </c>
      <c r="P32" s="579">
        <f t="shared" si="1"/>
        <v>0</v>
      </c>
      <c r="Q32" s="434">
        <v>0</v>
      </c>
      <c r="R32" s="434">
        <v>60989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2"/>
        <v>60989</v>
      </c>
      <c r="X32" s="434">
        <v>0</v>
      </c>
      <c r="Y32" s="434">
        <v>0</v>
      </c>
      <c r="Z32" s="434">
        <v>0</v>
      </c>
      <c r="AA32" s="434">
        <f t="shared" si="3"/>
        <v>0</v>
      </c>
      <c r="AB32" s="434">
        <f t="shared" si="4"/>
        <v>60989</v>
      </c>
      <c r="AC32" s="435">
        <f t="shared" si="5"/>
        <v>20614</v>
      </c>
      <c r="AD32" s="434">
        <v>0</v>
      </c>
      <c r="AE32" s="434">
        <f t="shared" si="6"/>
        <v>20614</v>
      </c>
      <c r="AF32" s="435">
        <f t="shared" si="7"/>
        <v>610</v>
      </c>
      <c r="AG32" s="14">
        <v>0</v>
      </c>
      <c r="AH32" s="905">
        <f t="shared" si="46"/>
        <v>82213</v>
      </c>
      <c r="AI32" s="870">
        <v>0</v>
      </c>
      <c r="AJ32" s="433">
        <v>0.15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8"/>
        <v>0.15</v>
      </c>
      <c r="AP32" s="854">
        <f>I32+AH32</f>
        <v>2387754</v>
      </c>
      <c r="AQ32" s="434">
        <f>J32+W32</f>
        <v>1771331</v>
      </c>
      <c r="AR32" s="512">
        <f t="shared" si="47"/>
        <v>0</v>
      </c>
      <c r="AS32" s="434">
        <f>L32+AE32</f>
        <v>598710</v>
      </c>
      <c r="AT32" s="434">
        <f t="shared" si="48"/>
        <v>17713</v>
      </c>
      <c r="AU32" s="434">
        <f t="shared" si="48"/>
        <v>0</v>
      </c>
      <c r="AV32" s="535">
        <f t="shared" si="49"/>
        <v>4.5600000000000005</v>
      </c>
      <c r="AW32" s="517">
        <f t="shared" si="9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3.5" customHeight="1" x14ac:dyDescent="0.2">
      <c r="A33" s="119">
        <v>6</v>
      </c>
      <c r="B33" s="120">
        <v>3446</v>
      </c>
      <c r="C33" s="120">
        <v>600078515</v>
      </c>
      <c r="D33" s="120">
        <v>70694974</v>
      </c>
      <c r="E33" s="118" t="s">
        <v>123</v>
      </c>
      <c r="F33" s="120">
        <v>3143</v>
      </c>
      <c r="G33" s="121" t="s">
        <v>785</v>
      </c>
      <c r="H33" s="140" t="s">
        <v>260</v>
      </c>
      <c r="I33" s="517">
        <v>1621232</v>
      </c>
      <c r="J33" s="432">
        <v>1202694</v>
      </c>
      <c r="K33" s="432">
        <v>0</v>
      </c>
      <c r="L33" s="44">
        <v>406511</v>
      </c>
      <c r="M33" s="44">
        <v>12027</v>
      </c>
      <c r="N33" s="44">
        <v>0</v>
      </c>
      <c r="O33" s="570">
        <v>2.75</v>
      </c>
      <c r="P33" s="579">
        <f t="shared" si="1"/>
        <v>-15600</v>
      </c>
      <c r="Q33" s="434">
        <v>0</v>
      </c>
      <c r="R33" s="434">
        <v>0</v>
      </c>
      <c r="S33" s="434">
        <v>0</v>
      </c>
      <c r="T33" s="434">
        <v>0</v>
      </c>
      <c r="U33" s="434">
        <v>0</v>
      </c>
      <c r="V33" s="434">
        <v>0</v>
      </c>
      <c r="W33" s="434">
        <f t="shared" si="2"/>
        <v>-15600</v>
      </c>
      <c r="X33" s="434">
        <v>15600</v>
      </c>
      <c r="Y33" s="434">
        <v>0</v>
      </c>
      <c r="Z33" s="434">
        <v>0</v>
      </c>
      <c r="AA33" s="434">
        <f t="shared" si="3"/>
        <v>15600</v>
      </c>
      <c r="AB33" s="434">
        <f t="shared" si="4"/>
        <v>0</v>
      </c>
      <c r="AC33" s="435">
        <f t="shared" si="5"/>
        <v>0</v>
      </c>
      <c r="AD33" s="434">
        <v>0</v>
      </c>
      <c r="AE33" s="434">
        <f t="shared" si="6"/>
        <v>0</v>
      </c>
      <c r="AF33" s="435">
        <f t="shared" si="7"/>
        <v>-156</v>
      </c>
      <c r="AG33" s="14">
        <v>0</v>
      </c>
      <c r="AH33" s="905">
        <f t="shared" si="46"/>
        <v>-156</v>
      </c>
      <c r="AI33" s="870">
        <v>0</v>
      </c>
      <c r="AJ33" s="433">
        <v>0</v>
      </c>
      <c r="AK33" s="433">
        <v>0</v>
      </c>
      <c r="AL33" s="433">
        <v>0</v>
      </c>
      <c r="AM33" s="433">
        <v>0</v>
      </c>
      <c r="AN33" s="433">
        <v>0</v>
      </c>
      <c r="AO33" s="535">
        <f t="shared" si="8"/>
        <v>0</v>
      </c>
      <c r="AP33" s="854">
        <f>I33+AH33</f>
        <v>1621076</v>
      </c>
      <c r="AQ33" s="434">
        <f>J33+W33</f>
        <v>1187094</v>
      </c>
      <c r="AR33" s="512">
        <f t="shared" si="47"/>
        <v>15600</v>
      </c>
      <c r="AS33" s="434">
        <f>L33+AE33</f>
        <v>406511</v>
      </c>
      <c r="AT33" s="434">
        <f t="shared" si="48"/>
        <v>11871</v>
      </c>
      <c r="AU33" s="434">
        <f t="shared" si="48"/>
        <v>0</v>
      </c>
      <c r="AV33" s="535">
        <f t="shared" si="49"/>
        <v>2.75</v>
      </c>
      <c r="AW33" s="517">
        <f t="shared" si="9"/>
        <v>0</v>
      </c>
      <c r="AX33" s="432">
        <v>0</v>
      </c>
      <c r="AY33" s="432">
        <v>0</v>
      </c>
      <c r="AZ33" s="432">
        <v>0</v>
      </c>
      <c r="BA33" s="432">
        <v>0</v>
      </c>
      <c r="BB33" s="432">
        <v>0</v>
      </c>
      <c r="BC33" s="600">
        <v>0</v>
      </c>
    </row>
    <row r="34" spans="1:55" ht="13.5" customHeight="1" x14ac:dyDescent="0.2">
      <c r="A34" s="92">
        <v>6</v>
      </c>
      <c r="B34" s="15">
        <v>3446</v>
      </c>
      <c r="C34" s="15">
        <v>600078515</v>
      </c>
      <c r="D34" s="15">
        <v>70694974</v>
      </c>
      <c r="E34" s="101" t="s">
        <v>124</v>
      </c>
      <c r="F34" s="15"/>
      <c r="G34" s="91"/>
      <c r="H34" s="495"/>
      <c r="I34" s="614">
        <v>28164304</v>
      </c>
      <c r="J34" s="323">
        <v>20888437</v>
      </c>
      <c r="K34" s="323">
        <v>5000</v>
      </c>
      <c r="L34" s="323">
        <v>7061983</v>
      </c>
      <c r="M34" s="323">
        <v>208884</v>
      </c>
      <c r="N34" s="323">
        <v>0</v>
      </c>
      <c r="O34" s="680">
        <v>32.5</v>
      </c>
      <c r="P34" s="614">
        <f t="shared" ref="P34:BC34" si="64">SUM(P29:P33)</f>
        <v>-178604</v>
      </c>
      <c r="Q34" s="323">
        <f t="shared" ref="Q34" si="65">SUM(Q29:Q33)</f>
        <v>0</v>
      </c>
      <c r="R34" s="323">
        <f t="shared" si="64"/>
        <v>60989</v>
      </c>
      <c r="S34" s="323">
        <f t="shared" si="64"/>
        <v>0</v>
      </c>
      <c r="T34" s="323">
        <f t="shared" si="64"/>
        <v>36722</v>
      </c>
      <c r="U34" s="323">
        <f t="shared" si="64"/>
        <v>157114</v>
      </c>
      <c r="V34" s="323">
        <f t="shared" si="64"/>
        <v>0</v>
      </c>
      <c r="W34" s="323">
        <f t="shared" si="64"/>
        <v>76221</v>
      </c>
      <c r="X34" s="323">
        <f t="shared" si="64"/>
        <v>178604</v>
      </c>
      <c r="Y34" s="323">
        <f t="shared" si="64"/>
        <v>0</v>
      </c>
      <c r="Z34" s="323">
        <f t="shared" si="64"/>
        <v>0</v>
      </c>
      <c r="AA34" s="323">
        <f t="shared" si="64"/>
        <v>178604</v>
      </c>
      <c r="AB34" s="323">
        <f t="shared" si="64"/>
        <v>254825</v>
      </c>
      <c r="AC34" s="323">
        <f t="shared" si="64"/>
        <v>86131</v>
      </c>
      <c r="AD34" s="323">
        <f t="shared" si="64"/>
        <v>0</v>
      </c>
      <c r="AE34" s="323">
        <f t="shared" si="64"/>
        <v>86131</v>
      </c>
      <c r="AF34" s="323">
        <f t="shared" si="64"/>
        <v>762</v>
      </c>
      <c r="AG34" s="323">
        <f t="shared" si="64"/>
        <v>0</v>
      </c>
      <c r="AH34" s="894">
        <f t="shared" si="64"/>
        <v>341718</v>
      </c>
      <c r="AI34" s="900">
        <f t="shared" si="64"/>
        <v>-7.0000000000000007E-2</v>
      </c>
      <c r="AJ34" s="324">
        <f t="shared" si="64"/>
        <v>0.15</v>
      </c>
      <c r="AK34" s="324">
        <f t="shared" si="64"/>
        <v>0.06</v>
      </c>
      <c r="AL34" s="324">
        <f t="shared" si="64"/>
        <v>0</v>
      </c>
      <c r="AM34" s="324">
        <f t="shared" si="64"/>
        <v>0.37</v>
      </c>
      <c r="AN34" s="324">
        <f t="shared" si="64"/>
        <v>0</v>
      </c>
      <c r="AO34" s="25">
        <f t="shared" si="64"/>
        <v>0.51</v>
      </c>
      <c r="AP34" s="325">
        <f t="shared" si="64"/>
        <v>28506022</v>
      </c>
      <c r="AQ34" s="323">
        <f t="shared" si="64"/>
        <v>20964658</v>
      </c>
      <c r="AR34" s="323">
        <f t="shared" si="64"/>
        <v>183604</v>
      </c>
      <c r="AS34" s="323">
        <f t="shared" si="64"/>
        <v>7148114</v>
      </c>
      <c r="AT34" s="323">
        <f t="shared" si="64"/>
        <v>209646</v>
      </c>
      <c r="AU34" s="323">
        <f t="shared" si="64"/>
        <v>0</v>
      </c>
      <c r="AV34" s="25">
        <f t="shared" si="64"/>
        <v>33.010000000000005</v>
      </c>
      <c r="AW34" s="825">
        <f t="shared" si="64"/>
        <v>0</v>
      </c>
      <c r="AX34" s="826">
        <f t="shared" si="64"/>
        <v>0</v>
      </c>
      <c r="AY34" s="826">
        <f t="shared" si="64"/>
        <v>0</v>
      </c>
      <c r="AZ34" s="826">
        <f t="shared" si="64"/>
        <v>0</v>
      </c>
      <c r="BA34" s="826">
        <f t="shared" si="64"/>
        <v>0</v>
      </c>
      <c r="BB34" s="826">
        <f t="shared" si="64"/>
        <v>0</v>
      </c>
      <c r="BC34" s="820">
        <f t="shared" si="64"/>
        <v>0</v>
      </c>
    </row>
    <row r="35" spans="1:55" ht="13.5" customHeight="1" x14ac:dyDescent="0.2">
      <c r="A35" s="119">
        <v>7</v>
      </c>
      <c r="B35" s="120">
        <v>3457</v>
      </c>
      <c r="C35" s="120">
        <v>651040230</v>
      </c>
      <c r="D35" s="120">
        <v>75125412</v>
      </c>
      <c r="E35" s="118" t="s">
        <v>125</v>
      </c>
      <c r="F35" s="120">
        <v>3231</v>
      </c>
      <c r="G35" s="121" t="s">
        <v>279</v>
      </c>
      <c r="H35" s="498" t="s">
        <v>260</v>
      </c>
      <c r="I35" s="517">
        <v>12663509</v>
      </c>
      <c r="J35" s="432">
        <v>9346650</v>
      </c>
      <c r="K35" s="432">
        <v>48000</v>
      </c>
      <c r="L35" s="44">
        <v>3175392</v>
      </c>
      <c r="M35" s="44">
        <v>93467</v>
      </c>
      <c r="N35" s="44">
        <v>0</v>
      </c>
      <c r="O35" s="570">
        <v>14.03</v>
      </c>
      <c r="P35" s="579">
        <f t="shared" si="1"/>
        <v>-21200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2"/>
        <v>-21200</v>
      </c>
      <c r="X35" s="434">
        <v>21200</v>
      </c>
      <c r="Y35" s="434">
        <v>0</v>
      </c>
      <c r="Z35" s="434">
        <v>0</v>
      </c>
      <c r="AA35" s="434">
        <f t="shared" si="3"/>
        <v>21200</v>
      </c>
      <c r="AB35" s="434">
        <f t="shared" si="4"/>
        <v>0</v>
      </c>
      <c r="AC35" s="435">
        <f t="shared" si="5"/>
        <v>0</v>
      </c>
      <c r="AD35" s="434">
        <v>0</v>
      </c>
      <c r="AE35" s="434">
        <f t="shared" si="6"/>
        <v>0</v>
      </c>
      <c r="AF35" s="435">
        <f t="shared" si="7"/>
        <v>-212</v>
      </c>
      <c r="AG35" s="14">
        <v>0</v>
      </c>
      <c r="AH35" s="905">
        <f>AB35+AE35+AF35+AG35</f>
        <v>-212</v>
      </c>
      <c r="AI35" s="870">
        <v>-0.04</v>
      </c>
      <c r="AJ35" s="433">
        <v>0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8"/>
        <v>-0.04</v>
      </c>
      <c r="AP35" s="854">
        <f>I35+AH35</f>
        <v>12663297</v>
      </c>
      <c r="AQ35" s="434">
        <f>J35+W35</f>
        <v>9325450</v>
      </c>
      <c r="AR35" s="512">
        <f>K35+AA35</f>
        <v>69200</v>
      </c>
      <c r="AS35" s="434">
        <f>L35+AE35</f>
        <v>3175392</v>
      </c>
      <c r="AT35" s="434">
        <f>M35+AF35</f>
        <v>93255</v>
      </c>
      <c r="AU35" s="434">
        <f>N35+AG35</f>
        <v>0</v>
      </c>
      <c r="AV35" s="535">
        <f>O35+AO35</f>
        <v>13.99</v>
      </c>
      <c r="AW35" s="517">
        <f t="shared" si="9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ht="13.5" customHeight="1" x14ac:dyDescent="0.2">
      <c r="A36" s="92">
        <v>7</v>
      </c>
      <c r="B36" s="15">
        <v>3457</v>
      </c>
      <c r="C36" s="15">
        <v>651040230</v>
      </c>
      <c r="D36" s="15">
        <v>75125412</v>
      </c>
      <c r="E36" s="101" t="s">
        <v>126</v>
      </c>
      <c r="F36" s="15"/>
      <c r="G36" s="91"/>
      <c r="H36" s="495"/>
      <c r="I36" s="613">
        <v>12663509</v>
      </c>
      <c r="J36" s="321">
        <v>9346650</v>
      </c>
      <c r="K36" s="321">
        <v>48000</v>
      </c>
      <c r="L36" s="321">
        <v>3175392</v>
      </c>
      <c r="M36" s="321">
        <v>93467</v>
      </c>
      <c r="N36" s="321">
        <v>0</v>
      </c>
      <c r="O36" s="681">
        <v>14.03</v>
      </c>
      <c r="P36" s="613">
        <f t="shared" ref="P36:BC36" si="66">SUM(P35)</f>
        <v>-21200</v>
      </c>
      <c r="Q36" s="321">
        <f t="shared" ref="Q36" si="67">SUM(Q35)</f>
        <v>0</v>
      </c>
      <c r="R36" s="321">
        <f t="shared" si="66"/>
        <v>0</v>
      </c>
      <c r="S36" s="321">
        <f t="shared" si="66"/>
        <v>0</v>
      </c>
      <c r="T36" s="321">
        <f t="shared" si="66"/>
        <v>0</v>
      </c>
      <c r="U36" s="321">
        <f t="shared" si="66"/>
        <v>0</v>
      </c>
      <c r="V36" s="321">
        <f t="shared" si="66"/>
        <v>0</v>
      </c>
      <c r="W36" s="321">
        <f t="shared" si="66"/>
        <v>-21200</v>
      </c>
      <c r="X36" s="321">
        <f t="shared" si="66"/>
        <v>21200</v>
      </c>
      <c r="Y36" s="321">
        <f t="shared" si="66"/>
        <v>0</v>
      </c>
      <c r="Z36" s="321">
        <f t="shared" si="66"/>
        <v>0</v>
      </c>
      <c r="AA36" s="321">
        <f t="shared" si="66"/>
        <v>21200</v>
      </c>
      <c r="AB36" s="321">
        <f t="shared" si="66"/>
        <v>0</v>
      </c>
      <c r="AC36" s="321">
        <f t="shared" si="66"/>
        <v>0</v>
      </c>
      <c r="AD36" s="321">
        <f t="shared" si="66"/>
        <v>0</v>
      </c>
      <c r="AE36" s="321">
        <f t="shared" si="66"/>
        <v>0</v>
      </c>
      <c r="AF36" s="321">
        <f t="shared" si="66"/>
        <v>-212</v>
      </c>
      <c r="AG36" s="321">
        <f t="shared" si="66"/>
        <v>0</v>
      </c>
      <c r="AH36" s="895">
        <f t="shared" si="66"/>
        <v>-212</v>
      </c>
      <c r="AI36" s="901">
        <f t="shared" si="66"/>
        <v>-0.04</v>
      </c>
      <c r="AJ36" s="322">
        <f t="shared" si="66"/>
        <v>0</v>
      </c>
      <c r="AK36" s="322">
        <f t="shared" si="66"/>
        <v>0</v>
      </c>
      <c r="AL36" s="322">
        <f t="shared" si="66"/>
        <v>0</v>
      </c>
      <c r="AM36" s="322">
        <f t="shared" si="66"/>
        <v>0</v>
      </c>
      <c r="AN36" s="322">
        <f t="shared" si="66"/>
        <v>0</v>
      </c>
      <c r="AO36" s="26">
        <f t="shared" si="66"/>
        <v>-0.04</v>
      </c>
      <c r="AP36" s="882">
        <f t="shared" si="66"/>
        <v>12663297</v>
      </c>
      <c r="AQ36" s="321">
        <f t="shared" si="66"/>
        <v>9325450</v>
      </c>
      <c r="AR36" s="321">
        <f t="shared" si="66"/>
        <v>69200</v>
      </c>
      <c r="AS36" s="321">
        <f t="shared" si="66"/>
        <v>3175392</v>
      </c>
      <c r="AT36" s="321">
        <f t="shared" si="66"/>
        <v>93255</v>
      </c>
      <c r="AU36" s="321">
        <f t="shared" si="66"/>
        <v>0</v>
      </c>
      <c r="AV36" s="26">
        <f t="shared" si="66"/>
        <v>13.99</v>
      </c>
      <c r="AW36" s="823">
        <f t="shared" si="66"/>
        <v>0</v>
      </c>
      <c r="AX36" s="824">
        <f t="shared" si="66"/>
        <v>0</v>
      </c>
      <c r="AY36" s="824">
        <f t="shared" si="66"/>
        <v>0</v>
      </c>
      <c r="AZ36" s="824">
        <f t="shared" si="66"/>
        <v>0</v>
      </c>
      <c r="BA36" s="824">
        <f t="shared" si="66"/>
        <v>0</v>
      </c>
      <c r="BB36" s="824">
        <f t="shared" si="66"/>
        <v>0</v>
      </c>
      <c r="BC36" s="819">
        <f t="shared" si="66"/>
        <v>0</v>
      </c>
    </row>
    <row r="37" spans="1:55" ht="13.5" customHeight="1" x14ac:dyDescent="0.2">
      <c r="A37" s="119">
        <v>8</v>
      </c>
      <c r="B37" s="120">
        <v>3448</v>
      </c>
      <c r="C37" s="120">
        <v>600078299</v>
      </c>
      <c r="D37" s="120">
        <v>70695059</v>
      </c>
      <c r="E37" s="118" t="s">
        <v>816</v>
      </c>
      <c r="F37" s="120">
        <v>3111</v>
      </c>
      <c r="G37" s="121" t="s">
        <v>275</v>
      </c>
      <c r="H37" s="498" t="s">
        <v>260</v>
      </c>
      <c r="I37" s="517">
        <v>3207491</v>
      </c>
      <c r="J37" s="432">
        <v>2379445</v>
      </c>
      <c r="K37" s="432">
        <v>0</v>
      </c>
      <c r="L37" s="44">
        <v>804252</v>
      </c>
      <c r="M37" s="44">
        <v>23794</v>
      </c>
      <c r="N37" s="44">
        <v>0</v>
      </c>
      <c r="O37" s="570">
        <v>4</v>
      </c>
      <c r="P37" s="579">
        <f t="shared" si="1"/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2"/>
        <v>0</v>
      </c>
      <c r="X37" s="434">
        <v>0</v>
      </c>
      <c r="Y37" s="434">
        <v>0</v>
      </c>
      <c r="Z37" s="434">
        <v>0</v>
      </c>
      <c r="AA37" s="434">
        <f t="shared" si="3"/>
        <v>0</v>
      </c>
      <c r="AB37" s="434">
        <f t="shared" si="4"/>
        <v>0</v>
      </c>
      <c r="AC37" s="435">
        <f t="shared" si="5"/>
        <v>0</v>
      </c>
      <c r="AD37" s="434">
        <v>0</v>
      </c>
      <c r="AE37" s="434">
        <f t="shared" si="6"/>
        <v>0</v>
      </c>
      <c r="AF37" s="435">
        <f t="shared" si="7"/>
        <v>0</v>
      </c>
      <c r="AG37" s="14">
        <v>0</v>
      </c>
      <c r="AH37" s="905">
        <f t="shared" ref="AH37:AH40" si="68">AB37+AE37+AF37+AG37</f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8"/>
        <v>0</v>
      </c>
      <c r="AP37" s="854">
        <f>I37+AH37</f>
        <v>3207491</v>
      </c>
      <c r="AQ37" s="434">
        <f>J37+W37</f>
        <v>2379445</v>
      </c>
      <c r="AR37" s="512">
        <f t="shared" ref="AR37:AR40" si="69">K37+AA37</f>
        <v>0</v>
      </c>
      <c r="AS37" s="434">
        <f>L37+AE37</f>
        <v>804252</v>
      </c>
      <c r="AT37" s="434">
        <f t="shared" ref="AT37:AU40" si="70">M37+AF37</f>
        <v>23794</v>
      </c>
      <c r="AU37" s="434">
        <f t="shared" si="70"/>
        <v>0</v>
      </c>
      <c r="AV37" s="535">
        <f>O37+AO37</f>
        <v>4</v>
      </c>
      <c r="AW37" s="517">
        <f t="shared" si="9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ht="13.5" customHeight="1" x14ac:dyDescent="0.2">
      <c r="A38" s="119">
        <v>8</v>
      </c>
      <c r="B38" s="120">
        <v>3448</v>
      </c>
      <c r="C38" s="120">
        <v>600078299</v>
      </c>
      <c r="D38" s="120">
        <v>70695041</v>
      </c>
      <c r="E38" s="118" t="s">
        <v>816</v>
      </c>
      <c r="F38" s="120">
        <v>3117</v>
      </c>
      <c r="G38" s="121" t="s">
        <v>278</v>
      </c>
      <c r="H38" s="498" t="s">
        <v>260</v>
      </c>
      <c r="I38" s="517">
        <v>5482410</v>
      </c>
      <c r="J38" s="432">
        <v>4059983</v>
      </c>
      <c r="K38" s="432">
        <v>7140</v>
      </c>
      <c r="L38" s="44">
        <v>1374688</v>
      </c>
      <c r="M38" s="44">
        <v>40599</v>
      </c>
      <c r="N38" s="44">
        <v>0</v>
      </c>
      <c r="O38" s="570">
        <v>6.04</v>
      </c>
      <c r="P38" s="579">
        <f t="shared" si="1"/>
        <v>0</v>
      </c>
      <c r="Q38" s="434">
        <v>0</v>
      </c>
      <c r="R38" s="434">
        <v>0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2"/>
        <v>0</v>
      </c>
      <c r="X38" s="434">
        <v>0</v>
      </c>
      <c r="Y38" s="434">
        <v>0</v>
      </c>
      <c r="Z38" s="434">
        <v>0</v>
      </c>
      <c r="AA38" s="434">
        <f t="shared" si="3"/>
        <v>0</v>
      </c>
      <c r="AB38" s="434">
        <f t="shared" si="4"/>
        <v>0</v>
      </c>
      <c r="AC38" s="435">
        <f>ROUND((W38+X38+Y38)*33.8%,0)</f>
        <v>0</v>
      </c>
      <c r="AD38" s="434">
        <v>0</v>
      </c>
      <c r="AE38" s="434">
        <f t="shared" si="6"/>
        <v>0</v>
      </c>
      <c r="AF38" s="435">
        <f t="shared" si="7"/>
        <v>0</v>
      </c>
      <c r="AG38" s="14">
        <v>0</v>
      </c>
      <c r="AH38" s="905">
        <f t="shared" si="68"/>
        <v>0</v>
      </c>
      <c r="AI38" s="870">
        <v>0</v>
      </c>
      <c r="AJ38" s="433">
        <v>0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8"/>
        <v>0</v>
      </c>
      <c r="AP38" s="854">
        <f>I38+AH38</f>
        <v>5482410</v>
      </c>
      <c r="AQ38" s="434">
        <f>J38+W38</f>
        <v>4059983</v>
      </c>
      <c r="AR38" s="512">
        <f t="shared" si="69"/>
        <v>7140</v>
      </c>
      <c r="AS38" s="434">
        <f>L38+AE38</f>
        <v>1374688</v>
      </c>
      <c r="AT38" s="434">
        <f t="shared" si="70"/>
        <v>40599</v>
      </c>
      <c r="AU38" s="434">
        <f t="shared" si="70"/>
        <v>0</v>
      </c>
      <c r="AV38" s="535">
        <f t="shared" ref="AV38:AV40" si="71">O38+AO38</f>
        <v>6.04</v>
      </c>
      <c r="AW38" s="517">
        <f t="shared" si="9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ht="13.5" customHeight="1" x14ac:dyDescent="0.2">
      <c r="A39" s="119">
        <v>8</v>
      </c>
      <c r="B39" s="120">
        <v>3448</v>
      </c>
      <c r="C39" s="120">
        <v>600078299</v>
      </c>
      <c r="D39" s="120">
        <v>70695041</v>
      </c>
      <c r="E39" s="118" t="s">
        <v>816</v>
      </c>
      <c r="F39" s="120">
        <v>3117</v>
      </c>
      <c r="G39" s="121" t="s">
        <v>276</v>
      </c>
      <c r="H39" s="498" t="s">
        <v>261</v>
      </c>
      <c r="I39" s="517">
        <v>980745</v>
      </c>
      <c r="J39" s="432">
        <v>727555</v>
      </c>
      <c r="K39" s="432">
        <v>0</v>
      </c>
      <c r="L39" s="44">
        <v>245914</v>
      </c>
      <c r="M39" s="44">
        <v>7276</v>
      </c>
      <c r="N39" s="44">
        <v>0</v>
      </c>
      <c r="O39" s="570">
        <v>1.83</v>
      </c>
      <c r="P39" s="579">
        <f t="shared" si="1"/>
        <v>0</v>
      </c>
      <c r="Q39" s="434">
        <v>0</v>
      </c>
      <c r="R39" s="434">
        <v>0</v>
      </c>
      <c r="S39" s="434">
        <v>0</v>
      </c>
      <c r="T39" s="434">
        <v>0</v>
      </c>
      <c r="U39" s="434">
        <v>0</v>
      </c>
      <c r="V39" s="434">
        <v>0</v>
      </c>
      <c r="W39" s="434">
        <f t="shared" si="2"/>
        <v>0</v>
      </c>
      <c r="X39" s="434">
        <v>0</v>
      </c>
      <c r="Y39" s="434">
        <v>0</v>
      </c>
      <c r="Z39" s="434">
        <v>0</v>
      </c>
      <c r="AA39" s="434">
        <f t="shared" si="3"/>
        <v>0</v>
      </c>
      <c r="AB39" s="434">
        <f t="shared" si="4"/>
        <v>0</v>
      </c>
      <c r="AC39" s="435">
        <f t="shared" si="5"/>
        <v>0</v>
      </c>
      <c r="AD39" s="434">
        <v>0</v>
      </c>
      <c r="AE39" s="434">
        <f t="shared" si="6"/>
        <v>0</v>
      </c>
      <c r="AF39" s="435">
        <f t="shared" si="7"/>
        <v>0</v>
      </c>
      <c r="AG39" s="14">
        <v>0</v>
      </c>
      <c r="AH39" s="905">
        <f t="shared" si="68"/>
        <v>0</v>
      </c>
      <c r="AI39" s="870">
        <v>0</v>
      </c>
      <c r="AJ39" s="433">
        <v>0</v>
      </c>
      <c r="AK39" s="433">
        <v>0</v>
      </c>
      <c r="AL39" s="433">
        <v>0</v>
      </c>
      <c r="AM39" s="433">
        <v>0</v>
      </c>
      <c r="AN39" s="433">
        <v>0</v>
      </c>
      <c r="AO39" s="535">
        <f t="shared" si="8"/>
        <v>0</v>
      </c>
      <c r="AP39" s="854">
        <f>I39+AH39</f>
        <v>980745</v>
      </c>
      <c r="AQ39" s="434">
        <f>J39+W39</f>
        <v>727555</v>
      </c>
      <c r="AR39" s="512">
        <f t="shared" si="69"/>
        <v>0</v>
      </c>
      <c r="AS39" s="434">
        <f>L39+AE39</f>
        <v>245914</v>
      </c>
      <c r="AT39" s="434">
        <f t="shared" si="70"/>
        <v>7276</v>
      </c>
      <c r="AU39" s="434">
        <f t="shared" si="70"/>
        <v>0</v>
      </c>
      <c r="AV39" s="535">
        <f t="shared" si="71"/>
        <v>1.83</v>
      </c>
      <c r="AW39" s="517">
        <f t="shared" si="9"/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ht="13.5" customHeight="1" x14ac:dyDescent="0.2">
      <c r="A40" s="119">
        <v>8</v>
      </c>
      <c r="B40" s="120">
        <v>3448</v>
      </c>
      <c r="C40" s="120">
        <v>600078299</v>
      </c>
      <c r="D40" s="120">
        <v>70695041</v>
      </c>
      <c r="E40" s="118" t="s">
        <v>816</v>
      </c>
      <c r="F40" s="120">
        <v>3143</v>
      </c>
      <c r="G40" s="121" t="s">
        <v>784</v>
      </c>
      <c r="H40" s="140" t="s">
        <v>260</v>
      </c>
      <c r="I40" s="517">
        <v>1061523</v>
      </c>
      <c r="J40" s="432">
        <v>787480</v>
      </c>
      <c r="K40" s="432">
        <v>0</v>
      </c>
      <c r="L40" s="44">
        <v>266168</v>
      </c>
      <c r="M40" s="44">
        <v>7875</v>
      </c>
      <c r="N40" s="44">
        <v>0</v>
      </c>
      <c r="O40" s="570">
        <v>1.5</v>
      </c>
      <c r="P40" s="579">
        <f t="shared" si="1"/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2"/>
        <v>0</v>
      </c>
      <c r="X40" s="434">
        <v>0</v>
      </c>
      <c r="Y40" s="434">
        <v>0</v>
      </c>
      <c r="Z40" s="434">
        <v>0</v>
      </c>
      <c r="AA40" s="434">
        <f t="shared" si="3"/>
        <v>0</v>
      </c>
      <c r="AB40" s="434">
        <f t="shared" si="4"/>
        <v>0</v>
      </c>
      <c r="AC40" s="435">
        <f t="shared" si="5"/>
        <v>0</v>
      </c>
      <c r="AD40" s="434">
        <v>0</v>
      </c>
      <c r="AE40" s="434">
        <f t="shared" si="6"/>
        <v>0</v>
      </c>
      <c r="AF40" s="435">
        <f t="shared" si="7"/>
        <v>0</v>
      </c>
      <c r="AG40" s="14">
        <v>0</v>
      </c>
      <c r="AH40" s="905">
        <f t="shared" si="68"/>
        <v>0</v>
      </c>
      <c r="AI40" s="870">
        <v>0</v>
      </c>
      <c r="AJ40" s="433">
        <v>0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8"/>
        <v>0</v>
      </c>
      <c r="AP40" s="854">
        <f>I40+AH40</f>
        <v>1061523</v>
      </c>
      <c r="AQ40" s="434">
        <f>J40+W40</f>
        <v>787480</v>
      </c>
      <c r="AR40" s="512">
        <f t="shared" si="69"/>
        <v>0</v>
      </c>
      <c r="AS40" s="434">
        <f>L40+AE40</f>
        <v>266168</v>
      </c>
      <c r="AT40" s="434">
        <f t="shared" si="70"/>
        <v>7875</v>
      </c>
      <c r="AU40" s="434">
        <f t="shared" si="70"/>
        <v>0</v>
      </c>
      <c r="AV40" s="535">
        <f t="shared" si="71"/>
        <v>1.5</v>
      </c>
      <c r="AW40" s="517">
        <f t="shared" si="9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ht="13.5" customHeight="1" x14ac:dyDescent="0.2">
      <c r="A41" s="92">
        <v>8</v>
      </c>
      <c r="B41" s="15">
        <v>3448</v>
      </c>
      <c r="C41" s="15">
        <v>600078299</v>
      </c>
      <c r="D41" s="15">
        <v>70695041</v>
      </c>
      <c r="E41" s="101" t="s">
        <v>127</v>
      </c>
      <c r="F41" s="15"/>
      <c r="G41" s="91"/>
      <c r="H41" s="495"/>
      <c r="I41" s="614">
        <v>10732169</v>
      </c>
      <c r="J41" s="323">
        <v>7954463</v>
      </c>
      <c r="K41" s="323">
        <v>7140</v>
      </c>
      <c r="L41" s="323">
        <v>2691022</v>
      </c>
      <c r="M41" s="323">
        <v>79544</v>
      </c>
      <c r="N41" s="323">
        <v>0</v>
      </c>
      <c r="O41" s="680">
        <v>13.37</v>
      </c>
      <c r="P41" s="614">
        <f t="shared" ref="P41:AO41" si="72">SUM(P37:P40)</f>
        <v>0</v>
      </c>
      <c r="Q41" s="323">
        <f t="shared" ref="Q41" si="73">SUM(Q37:Q40)</f>
        <v>0</v>
      </c>
      <c r="R41" s="323">
        <f t="shared" si="72"/>
        <v>0</v>
      </c>
      <c r="S41" s="323">
        <f t="shared" si="72"/>
        <v>0</v>
      </c>
      <c r="T41" s="323">
        <f t="shared" si="72"/>
        <v>0</v>
      </c>
      <c r="U41" s="323">
        <f t="shared" si="72"/>
        <v>0</v>
      </c>
      <c r="V41" s="323">
        <f t="shared" si="72"/>
        <v>0</v>
      </c>
      <c r="W41" s="323">
        <f t="shared" si="72"/>
        <v>0</v>
      </c>
      <c r="X41" s="323">
        <f t="shared" si="72"/>
        <v>0</v>
      </c>
      <c r="Y41" s="323">
        <f t="shared" si="72"/>
        <v>0</v>
      </c>
      <c r="Z41" s="323">
        <f t="shared" si="72"/>
        <v>0</v>
      </c>
      <c r="AA41" s="323">
        <f t="shared" si="72"/>
        <v>0</v>
      </c>
      <c r="AB41" s="323">
        <f t="shared" si="72"/>
        <v>0</v>
      </c>
      <c r="AC41" s="323">
        <f t="shared" si="72"/>
        <v>0</v>
      </c>
      <c r="AD41" s="323">
        <f t="shared" si="72"/>
        <v>0</v>
      </c>
      <c r="AE41" s="323">
        <f t="shared" si="72"/>
        <v>0</v>
      </c>
      <c r="AF41" s="323">
        <f t="shared" si="72"/>
        <v>0</v>
      </c>
      <c r="AG41" s="323">
        <f t="shared" si="72"/>
        <v>0</v>
      </c>
      <c r="AH41" s="894">
        <f t="shared" si="72"/>
        <v>0</v>
      </c>
      <c r="AI41" s="900">
        <f t="shared" si="72"/>
        <v>0</v>
      </c>
      <c r="AJ41" s="324">
        <f t="shared" si="72"/>
        <v>0</v>
      </c>
      <c r="AK41" s="324">
        <f t="shared" si="72"/>
        <v>0</v>
      </c>
      <c r="AL41" s="324">
        <f t="shared" si="72"/>
        <v>0</v>
      </c>
      <c r="AM41" s="324">
        <f t="shared" si="72"/>
        <v>0</v>
      </c>
      <c r="AN41" s="324">
        <f t="shared" si="72"/>
        <v>0</v>
      </c>
      <c r="AO41" s="25">
        <f t="shared" si="72"/>
        <v>0</v>
      </c>
      <c r="AP41" s="325">
        <f>SUM(AP37:AP40)</f>
        <v>10732169</v>
      </c>
      <c r="AQ41" s="325">
        <f t="shared" ref="AQ41:AU41" si="74">SUM(AQ37:AQ40)</f>
        <v>7954463</v>
      </c>
      <c r="AR41" s="325">
        <f t="shared" si="74"/>
        <v>7140</v>
      </c>
      <c r="AS41" s="325">
        <f t="shared" si="74"/>
        <v>2691022</v>
      </c>
      <c r="AT41" s="325">
        <f t="shared" si="74"/>
        <v>79544</v>
      </c>
      <c r="AU41" s="325">
        <f t="shared" si="74"/>
        <v>0</v>
      </c>
      <c r="AV41" s="25">
        <f>SUM(AV37:AV40)</f>
        <v>13.37</v>
      </c>
      <c r="AW41" s="825">
        <f t="shared" ref="AW41:BC41" si="75">SUM(AW37:AW40)</f>
        <v>0</v>
      </c>
      <c r="AX41" s="826">
        <f t="shared" si="75"/>
        <v>0</v>
      </c>
      <c r="AY41" s="826">
        <f t="shared" si="75"/>
        <v>0</v>
      </c>
      <c r="AZ41" s="826">
        <f t="shared" si="75"/>
        <v>0</v>
      </c>
      <c r="BA41" s="826">
        <f t="shared" si="75"/>
        <v>0</v>
      </c>
      <c r="BB41" s="826">
        <f t="shared" si="75"/>
        <v>0</v>
      </c>
      <c r="BC41" s="820">
        <f t="shared" si="75"/>
        <v>0</v>
      </c>
    </row>
    <row r="42" spans="1:55" ht="13.5" customHeight="1" x14ac:dyDescent="0.2">
      <c r="A42" s="119">
        <v>9</v>
      </c>
      <c r="B42" s="120">
        <v>3402</v>
      </c>
      <c r="C42" s="120">
        <v>600078124</v>
      </c>
      <c r="D42" s="120">
        <v>70982643</v>
      </c>
      <c r="E42" s="118" t="s">
        <v>128</v>
      </c>
      <c r="F42" s="120">
        <v>3111</v>
      </c>
      <c r="G42" s="121" t="s">
        <v>275</v>
      </c>
      <c r="H42" s="498" t="s">
        <v>260</v>
      </c>
      <c r="I42" s="517">
        <v>5073992</v>
      </c>
      <c r="J42" s="432">
        <v>3739274</v>
      </c>
      <c r="K42" s="432">
        <v>25000</v>
      </c>
      <c r="L42" s="44">
        <v>1272325</v>
      </c>
      <c r="M42" s="44">
        <v>37393</v>
      </c>
      <c r="N42" s="44">
        <v>0</v>
      </c>
      <c r="O42" s="570">
        <v>6.08</v>
      </c>
      <c r="P42" s="579">
        <f t="shared" si="1"/>
        <v>25000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2"/>
        <v>25000</v>
      </c>
      <c r="X42" s="434">
        <v>-25000</v>
      </c>
      <c r="Y42" s="434">
        <v>0</v>
      </c>
      <c r="Z42" s="434">
        <v>0</v>
      </c>
      <c r="AA42" s="434">
        <f t="shared" si="3"/>
        <v>-25000</v>
      </c>
      <c r="AB42" s="434">
        <f t="shared" si="4"/>
        <v>0</v>
      </c>
      <c r="AC42" s="435">
        <f t="shared" si="5"/>
        <v>0</v>
      </c>
      <c r="AD42" s="434">
        <v>0</v>
      </c>
      <c r="AE42" s="434">
        <f t="shared" si="6"/>
        <v>0</v>
      </c>
      <c r="AF42" s="435">
        <f t="shared" si="7"/>
        <v>250</v>
      </c>
      <c r="AG42" s="14">
        <v>0</v>
      </c>
      <c r="AH42" s="905">
        <f t="shared" ref="AH42:AH43" si="76">AB42+AE42+AF42+AG42</f>
        <v>250</v>
      </c>
      <c r="AI42" s="870">
        <v>0.02</v>
      </c>
      <c r="AJ42" s="433">
        <v>0</v>
      </c>
      <c r="AK42" s="433">
        <v>0</v>
      </c>
      <c r="AL42" s="433">
        <v>0</v>
      </c>
      <c r="AM42" s="433">
        <v>0</v>
      </c>
      <c r="AN42" s="433">
        <v>0</v>
      </c>
      <c r="AO42" s="535">
        <f t="shared" si="8"/>
        <v>0.02</v>
      </c>
      <c r="AP42" s="854">
        <f>I42+AH42</f>
        <v>5074242</v>
      </c>
      <c r="AQ42" s="434">
        <f>J42+W42</f>
        <v>3764274</v>
      </c>
      <c r="AR42" s="512">
        <f t="shared" ref="AR42:AR43" si="77">K42+AA42</f>
        <v>0</v>
      </c>
      <c r="AS42" s="434">
        <f>L42+AE42</f>
        <v>1272325</v>
      </c>
      <c r="AT42" s="434">
        <f>M42+AF42</f>
        <v>37643</v>
      </c>
      <c r="AU42" s="434">
        <f t="shared" ref="AU42:AU43" si="78">N42+AG42</f>
        <v>0</v>
      </c>
      <c r="AV42" s="535">
        <f t="shared" ref="AV42:AV43" si="79">O42+AO42</f>
        <v>6.1</v>
      </c>
      <c r="AW42" s="517">
        <f t="shared" si="9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ht="13.5" customHeight="1" x14ac:dyDescent="0.2">
      <c r="A43" s="119">
        <v>9</v>
      </c>
      <c r="B43" s="120">
        <v>3402</v>
      </c>
      <c r="C43" s="120">
        <v>600078124</v>
      </c>
      <c r="D43" s="120">
        <v>70982643</v>
      </c>
      <c r="E43" s="118" t="s">
        <v>128</v>
      </c>
      <c r="F43" s="120">
        <v>3111</v>
      </c>
      <c r="G43" s="121" t="s">
        <v>276</v>
      </c>
      <c r="H43" s="498" t="s">
        <v>261</v>
      </c>
      <c r="I43" s="517">
        <v>267475</v>
      </c>
      <c r="J43" s="432">
        <v>198424</v>
      </c>
      <c r="K43" s="432">
        <v>0</v>
      </c>
      <c r="L43" s="44">
        <v>67067</v>
      </c>
      <c r="M43" s="44">
        <v>1984</v>
      </c>
      <c r="N43" s="44">
        <v>0</v>
      </c>
      <c r="O43" s="570">
        <v>0.5</v>
      </c>
      <c r="P43" s="579">
        <f t="shared" si="1"/>
        <v>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2"/>
        <v>0</v>
      </c>
      <c r="X43" s="434">
        <v>0</v>
      </c>
      <c r="Y43" s="434">
        <v>0</v>
      </c>
      <c r="Z43" s="434">
        <v>0</v>
      </c>
      <c r="AA43" s="434">
        <f t="shared" si="3"/>
        <v>0</v>
      </c>
      <c r="AB43" s="434">
        <f t="shared" si="4"/>
        <v>0</v>
      </c>
      <c r="AC43" s="435">
        <f t="shared" si="5"/>
        <v>0</v>
      </c>
      <c r="AD43" s="434">
        <v>0</v>
      </c>
      <c r="AE43" s="434">
        <f t="shared" si="6"/>
        <v>0</v>
      </c>
      <c r="AF43" s="435">
        <f t="shared" si="7"/>
        <v>0</v>
      </c>
      <c r="AG43" s="14">
        <v>0</v>
      </c>
      <c r="AH43" s="905">
        <f t="shared" si="76"/>
        <v>0</v>
      </c>
      <c r="AI43" s="870">
        <v>0</v>
      </c>
      <c r="AJ43" s="433">
        <v>0</v>
      </c>
      <c r="AK43" s="433">
        <v>0</v>
      </c>
      <c r="AL43" s="433">
        <v>0</v>
      </c>
      <c r="AM43" s="433">
        <v>0</v>
      </c>
      <c r="AN43" s="433">
        <v>0</v>
      </c>
      <c r="AO43" s="535">
        <f t="shared" si="8"/>
        <v>0</v>
      </c>
      <c r="AP43" s="854">
        <f>I43+AH43</f>
        <v>267475</v>
      </c>
      <c r="AQ43" s="434">
        <f>J43+W43</f>
        <v>198424</v>
      </c>
      <c r="AR43" s="512">
        <f t="shared" si="77"/>
        <v>0</v>
      </c>
      <c r="AS43" s="434">
        <f>L43+AE43</f>
        <v>67067</v>
      </c>
      <c r="AT43" s="434">
        <f>M43+AF43</f>
        <v>1984</v>
      </c>
      <c r="AU43" s="434">
        <f t="shared" si="78"/>
        <v>0</v>
      </c>
      <c r="AV43" s="535">
        <f t="shared" si="79"/>
        <v>0.5</v>
      </c>
      <c r="AW43" s="517">
        <f t="shared" si="9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x14ac:dyDescent="0.2">
      <c r="A44" s="92">
        <v>9</v>
      </c>
      <c r="B44" s="15">
        <v>3402</v>
      </c>
      <c r="C44" s="15">
        <v>600078124</v>
      </c>
      <c r="D44" s="15">
        <v>70982643</v>
      </c>
      <c r="E44" s="101" t="s">
        <v>129</v>
      </c>
      <c r="F44" s="15"/>
      <c r="G44" s="91"/>
      <c r="H44" s="495"/>
      <c r="I44" s="614">
        <v>5341467</v>
      </c>
      <c r="J44" s="323">
        <v>3937698</v>
      </c>
      <c r="K44" s="323">
        <v>25000</v>
      </c>
      <c r="L44" s="323">
        <v>1339392</v>
      </c>
      <c r="M44" s="323">
        <v>39377</v>
      </c>
      <c r="N44" s="323">
        <v>0</v>
      </c>
      <c r="O44" s="680">
        <v>6.58</v>
      </c>
      <c r="P44" s="614">
        <f t="shared" ref="P44:BC44" si="80">SUM(P42:P43)</f>
        <v>25000</v>
      </c>
      <c r="Q44" s="323">
        <f t="shared" ref="Q44" si="81">SUM(Q42:Q43)</f>
        <v>0</v>
      </c>
      <c r="R44" s="323">
        <f t="shared" si="80"/>
        <v>0</v>
      </c>
      <c r="S44" s="323">
        <f t="shared" si="80"/>
        <v>0</v>
      </c>
      <c r="T44" s="323">
        <f t="shared" si="80"/>
        <v>0</v>
      </c>
      <c r="U44" s="323">
        <f t="shared" si="80"/>
        <v>0</v>
      </c>
      <c r="V44" s="323">
        <f t="shared" si="80"/>
        <v>0</v>
      </c>
      <c r="W44" s="323">
        <f t="shared" si="80"/>
        <v>25000</v>
      </c>
      <c r="X44" s="323">
        <f t="shared" si="80"/>
        <v>-25000</v>
      </c>
      <c r="Y44" s="323">
        <f t="shared" si="80"/>
        <v>0</v>
      </c>
      <c r="Z44" s="323">
        <f t="shared" si="80"/>
        <v>0</v>
      </c>
      <c r="AA44" s="323">
        <f t="shared" si="80"/>
        <v>-25000</v>
      </c>
      <c r="AB44" s="323">
        <f t="shared" si="80"/>
        <v>0</v>
      </c>
      <c r="AC44" s="323">
        <f t="shared" si="80"/>
        <v>0</v>
      </c>
      <c r="AD44" s="323">
        <f t="shared" si="80"/>
        <v>0</v>
      </c>
      <c r="AE44" s="323">
        <f t="shared" si="80"/>
        <v>0</v>
      </c>
      <c r="AF44" s="323">
        <f t="shared" si="80"/>
        <v>250</v>
      </c>
      <c r="AG44" s="323">
        <f t="shared" si="80"/>
        <v>0</v>
      </c>
      <c r="AH44" s="894">
        <f t="shared" si="80"/>
        <v>250</v>
      </c>
      <c r="AI44" s="900">
        <f t="shared" si="80"/>
        <v>0.02</v>
      </c>
      <c r="AJ44" s="324">
        <f t="shared" si="80"/>
        <v>0</v>
      </c>
      <c r="AK44" s="324">
        <f t="shared" si="80"/>
        <v>0</v>
      </c>
      <c r="AL44" s="324">
        <f t="shared" si="80"/>
        <v>0</v>
      </c>
      <c r="AM44" s="324">
        <f t="shared" si="80"/>
        <v>0</v>
      </c>
      <c r="AN44" s="324">
        <f t="shared" si="80"/>
        <v>0</v>
      </c>
      <c r="AO44" s="25">
        <f t="shared" si="80"/>
        <v>0.02</v>
      </c>
      <c r="AP44" s="325">
        <f t="shared" si="80"/>
        <v>5341717</v>
      </c>
      <c r="AQ44" s="323">
        <f t="shared" si="80"/>
        <v>3962698</v>
      </c>
      <c r="AR44" s="323">
        <f t="shared" si="80"/>
        <v>0</v>
      </c>
      <c r="AS44" s="323">
        <f t="shared" si="80"/>
        <v>1339392</v>
      </c>
      <c r="AT44" s="323">
        <f t="shared" si="80"/>
        <v>39627</v>
      </c>
      <c r="AU44" s="323">
        <f t="shared" si="80"/>
        <v>0</v>
      </c>
      <c r="AV44" s="25">
        <f t="shared" si="80"/>
        <v>6.6</v>
      </c>
      <c r="AW44" s="825">
        <f t="shared" si="80"/>
        <v>0</v>
      </c>
      <c r="AX44" s="826">
        <f t="shared" si="80"/>
        <v>0</v>
      </c>
      <c r="AY44" s="826">
        <f t="shared" si="80"/>
        <v>0</v>
      </c>
      <c r="AZ44" s="826">
        <f t="shared" si="80"/>
        <v>0</v>
      </c>
      <c r="BA44" s="826">
        <f t="shared" si="80"/>
        <v>0</v>
      </c>
      <c r="BB44" s="826">
        <f t="shared" si="80"/>
        <v>0</v>
      </c>
      <c r="BC44" s="820">
        <f t="shared" si="80"/>
        <v>0</v>
      </c>
    </row>
    <row r="45" spans="1:55" x14ac:dyDescent="0.2">
      <c r="A45" s="119">
        <v>10</v>
      </c>
      <c r="B45" s="120">
        <v>3429</v>
      </c>
      <c r="C45" s="120">
        <v>600078256</v>
      </c>
      <c r="D45" s="120">
        <v>43257151</v>
      </c>
      <c r="E45" s="118" t="s">
        <v>130</v>
      </c>
      <c r="F45" s="120">
        <v>3113</v>
      </c>
      <c r="G45" s="121" t="s">
        <v>278</v>
      </c>
      <c r="H45" s="498" t="s">
        <v>260</v>
      </c>
      <c r="I45" s="517">
        <v>15197641</v>
      </c>
      <c r="J45" s="432">
        <v>11274215</v>
      </c>
      <c r="K45" s="432">
        <v>0</v>
      </c>
      <c r="L45" s="44">
        <v>3810684</v>
      </c>
      <c r="M45" s="44">
        <v>112742</v>
      </c>
      <c r="N45" s="44">
        <v>0</v>
      </c>
      <c r="O45" s="570">
        <v>14.5</v>
      </c>
      <c r="P45" s="579">
        <f t="shared" si="1"/>
        <v>0</v>
      </c>
      <c r="Q45" s="434">
        <v>0</v>
      </c>
      <c r="R45" s="434">
        <v>0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2"/>
        <v>0</v>
      </c>
      <c r="X45" s="434">
        <v>0</v>
      </c>
      <c r="Y45" s="434">
        <v>0</v>
      </c>
      <c r="Z45" s="434">
        <v>0</v>
      </c>
      <c r="AA45" s="434">
        <f t="shared" si="3"/>
        <v>0</v>
      </c>
      <c r="AB45" s="434">
        <f t="shared" si="4"/>
        <v>0</v>
      </c>
      <c r="AC45" s="435">
        <f t="shared" si="5"/>
        <v>0</v>
      </c>
      <c r="AD45" s="434">
        <v>0</v>
      </c>
      <c r="AE45" s="434">
        <f t="shared" si="6"/>
        <v>0</v>
      </c>
      <c r="AF45" s="435">
        <f t="shared" si="7"/>
        <v>0</v>
      </c>
      <c r="AG45" s="14">
        <v>0</v>
      </c>
      <c r="AH45" s="905">
        <f t="shared" ref="AH45:AH48" si="82">AB45+AE45+AF45+AG45</f>
        <v>0</v>
      </c>
      <c r="AI45" s="870">
        <v>0</v>
      </c>
      <c r="AJ45" s="433">
        <v>0</v>
      </c>
      <c r="AK45" s="433">
        <v>0</v>
      </c>
      <c r="AL45" s="433">
        <v>0</v>
      </c>
      <c r="AM45" s="433">
        <v>0</v>
      </c>
      <c r="AN45" s="433">
        <v>0</v>
      </c>
      <c r="AO45" s="535">
        <f t="shared" si="8"/>
        <v>0</v>
      </c>
      <c r="AP45" s="854">
        <f>I45+AH45</f>
        <v>15197641</v>
      </c>
      <c r="AQ45" s="434">
        <f>J45+W45</f>
        <v>11274215</v>
      </c>
      <c r="AR45" s="512">
        <f t="shared" ref="AR45:AR48" si="83">K45+AA45</f>
        <v>0</v>
      </c>
      <c r="AS45" s="434">
        <f>L45+AE45</f>
        <v>3810684</v>
      </c>
      <c r="AT45" s="434">
        <f t="shared" ref="AT45:AU48" si="84">M45+AF45</f>
        <v>112742</v>
      </c>
      <c r="AU45" s="434">
        <f t="shared" si="84"/>
        <v>0</v>
      </c>
      <c r="AV45" s="535">
        <f t="shared" ref="AV45:AV48" si="85">O45+AO45</f>
        <v>14.5</v>
      </c>
      <c r="AW45" s="517">
        <f t="shared" si="9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x14ac:dyDescent="0.2">
      <c r="A46" s="119">
        <v>10</v>
      </c>
      <c r="B46" s="120">
        <v>3429</v>
      </c>
      <c r="C46" s="120">
        <v>600078256</v>
      </c>
      <c r="D46" s="120">
        <v>43257151</v>
      </c>
      <c r="E46" s="118" t="s">
        <v>130</v>
      </c>
      <c r="F46" s="120">
        <v>3113</v>
      </c>
      <c r="G46" s="121" t="s">
        <v>828</v>
      </c>
      <c r="H46" s="498" t="s">
        <v>260</v>
      </c>
      <c r="I46" s="517">
        <v>0</v>
      </c>
      <c r="J46" s="432">
        <v>0</v>
      </c>
      <c r="K46" s="432">
        <v>0</v>
      </c>
      <c r="L46" s="44">
        <v>0</v>
      </c>
      <c r="M46" s="44">
        <v>0</v>
      </c>
      <c r="N46" s="44">
        <v>0</v>
      </c>
      <c r="O46" s="570">
        <v>0</v>
      </c>
      <c r="P46" s="579">
        <v>0</v>
      </c>
      <c r="Q46" s="434">
        <v>0</v>
      </c>
      <c r="R46" s="434">
        <v>0</v>
      </c>
      <c r="S46" s="434">
        <v>0</v>
      </c>
      <c r="T46" s="434">
        <v>0</v>
      </c>
      <c r="U46" s="434">
        <v>78557</v>
      </c>
      <c r="V46" s="434">
        <v>0</v>
      </c>
      <c r="W46" s="434">
        <f t="shared" ref="W46" si="86">SUM(P46:V46)</f>
        <v>78557</v>
      </c>
      <c r="X46" s="434">
        <v>0</v>
      </c>
      <c r="Y46" s="434">
        <v>0</v>
      </c>
      <c r="Z46" s="434">
        <v>0</v>
      </c>
      <c r="AA46" s="434">
        <f t="shared" ref="AA46" si="87">X46+Y46+Z46</f>
        <v>0</v>
      </c>
      <c r="AB46" s="434">
        <f t="shared" ref="AB46" si="88">W46+AA46</f>
        <v>78557</v>
      </c>
      <c r="AC46" s="435">
        <f t="shared" ref="AC46" si="89">ROUND((W46+X46+Y46)*33.8%,0)</f>
        <v>26552</v>
      </c>
      <c r="AD46" s="434">
        <v>0</v>
      </c>
      <c r="AE46" s="434">
        <f t="shared" ref="AE46" si="90">AC46+AD46</f>
        <v>26552</v>
      </c>
      <c r="AF46" s="435">
        <f t="shared" ref="AF46" si="91">ROUND(W46*1%,0)</f>
        <v>786</v>
      </c>
      <c r="AG46" s="14">
        <v>0</v>
      </c>
      <c r="AH46" s="905">
        <f t="shared" ref="AH46" si="92">AB46+AE46+AF46+AG46</f>
        <v>105895</v>
      </c>
      <c r="AI46" s="870">
        <v>0</v>
      </c>
      <c r="AJ46" s="433">
        <v>0</v>
      </c>
      <c r="AK46" s="433">
        <v>0</v>
      </c>
      <c r="AL46" s="433">
        <v>0</v>
      </c>
      <c r="AM46" s="433">
        <v>0.19</v>
      </c>
      <c r="AN46" s="433">
        <v>0</v>
      </c>
      <c r="AO46" s="535">
        <f t="shared" ref="AO46" si="93">SUM(AI46:AN46)</f>
        <v>0.19</v>
      </c>
      <c r="AP46" s="854">
        <f>I46+AH46</f>
        <v>105895</v>
      </c>
      <c r="AQ46" s="434">
        <f>J46+W46</f>
        <v>78557</v>
      </c>
      <c r="AR46" s="512">
        <f t="shared" ref="AR46" si="94">K46+AA46</f>
        <v>0</v>
      </c>
      <c r="AS46" s="434">
        <f>L46+AE46</f>
        <v>26552</v>
      </c>
      <c r="AT46" s="434">
        <f t="shared" ref="AT46" si="95">M46+AF46</f>
        <v>786</v>
      </c>
      <c r="AU46" s="434">
        <f t="shared" ref="AU46" si="96">N46+AG46</f>
        <v>0</v>
      </c>
      <c r="AV46" s="535">
        <f t="shared" ref="AV46" si="97">O46+AO46</f>
        <v>0.19</v>
      </c>
      <c r="AW46" s="517">
        <f t="shared" ref="AW46" si="98">SUM(AX46:BB46)</f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x14ac:dyDescent="0.2">
      <c r="A47" s="119">
        <v>10</v>
      </c>
      <c r="B47" s="120">
        <v>3429</v>
      </c>
      <c r="C47" s="120">
        <v>600078256</v>
      </c>
      <c r="D47" s="120">
        <v>43257151</v>
      </c>
      <c r="E47" s="118" t="s">
        <v>130</v>
      </c>
      <c r="F47" s="120">
        <v>3113</v>
      </c>
      <c r="G47" s="121" t="s">
        <v>276</v>
      </c>
      <c r="H47" s="498" t="s">
        <v>261</v>
      </c>
      <c r="I47" s="517">
        <v>2324119</v>
      </c>
      <c r="J47" s="432">
        <v>1724124</v>
      </c>
      <c r="K47" s="432">
        <v>0</v>
      </c>
      <c r="L47" s="44">
        <v>582754</v>
      </c>
      <c r="M47" s="44">
        <v>17241</v>
      </c>
      <c r="N47" s="44">
        <v>0</v>
      </c>
      <c r="O47" s="570">
        <v>4.33</v>
      </c>
      <c r="P47" s="579">
        <f t="shared" si="1"/>
        <v>0</v>
      </c>
      <c r="Q47" s="434">
        <v>0</v>
      </c>
      <c r="R47" s="434">
        <v>-51444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2"/>
        <v>-51444</v>
      </c>
      <c r="X47" s="434">
        <v>0</v>
      </c>
      <c r="Y47" s="434">
        <v>0</v>
      </c>
      <c r="Z47" s="434">
        <v>0</v>
      </c>
      <c r="AA47" s="434">
        <f t="shared" si="3"/>
        <v>0</v>
      </c>
      <c r="AB47" s="434">
        <f t="shared" si="4"/>
        <v>-51444</v>
      </c>
      <c r="AC47" s="435">
        <f t="shared" si="5"/>
        <v>-17388</v>
      </c>
      <c r="AD47" s="434">
        <v>0</v>
      </c>
      <c r="AE47" s="434">
        <f t="shared" si="6"/>
        <v>-17388</v>
      </c>
      <c r="AF47" s="435">
        <f t="shared" si="7"/>
        <v>-514</v>
      </c>
      <c r="AG47" s="14">
        <v>0</v>
      </c>
      <c r="AH47" s="905">
        <f t="shared" si="82"/>
        <v>-69346</v>
      </c>
      <c r="AI47" s="870">
        <v>0</v>
      </c>
      <c r="AJ47" s="433">
        <v>-0.14000000000000001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8"/>
        <v>-0.14000000000000001</v>
      </c>
      <c r="AP47" s="854">
        <f>I47+AH47</f>
        <v>2254773</v>
      </c>
      <c r="AQ47" s="434">
        <f>J47+W47</f>
        <v>1672680</v>
      </c>
      <c r="AR47" s="512">
        <f t="shared" si="83"/>
        <v>0</v>
      </c>
      <c r="AS47" s="434">
        <f>L47+AE47</f>
        <v>565366</v>
      </c>
      <c r="AT47" s="434">
        <f t="shared" si="84"/>
        <v>16727</v>
      </c>
      <c r="AU47" s="434">
        <f t="shared" si="84"/>
        <v>0</v>
      </c>
      <c r="AV47" s="535">
        <f t="shared" si="85"/>
        <v>4.1900000000000004</v>
      </c>
      <c r="AW47" s="517">
        <f t="shared" si="9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s="3" customFormat="1" x14ac:dyDescent="0.2">
      <c r="A48" s="119">
        <v>10</v>
      </c>
      <c r="B48" s="120">
        <v>3429</v>
      </c>
      <c r="C48" s="120">
        <v>600078256</v>
      </c>
      <c r="D48" s="120">
        <v>43257151</v>
      </c>
      <c r="E48" s="118" t="s">
        <v>130</v>
      </c>
      <c r="F48" s="120">
        <v>3143</v>
      </c>
      <c r="G48" s="121" t="s">
        <v>784</v>
      </c>
      <c r="H48" s="140" t="s">
        <v>260</v>
      </c>
      <c r="I48" s="517">
        <v>1770561</v>
      </c>
      <c r="J48" s="432">
        <v>1164585</v>
      </c>
      <c r="K48" s="432">
        <v>150000</v>
      </c>
      <c r="L48" s="44">
        <v>444330</v>
      </c>
      <c r="M48" s="44">
        <v>11646</v>
      </c>
      <c r="N48" s="44">
        <v>0</v>
      </c>
      <c r="O48" s="570">
        <v>2.61</v>
      </c>
      <c r="P48" s="579">
        <f t="shared" si="1"/>
        <v>150000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2"/>
        <v>150000</v>
      </c>
      <c r="X48" s="434">
        <v>-150000</v>
      </c>
      <c r="Y48" s="434">
        <v>0</v>
      </c>
      <c r="Z48" s="434">
        <v>0</v>
      </c>
      <c r="AA48" s="434">
        <f t="shared" si="3"/>
        <v>-150000</v>
      </c>
      <c r="AB48" s="434">
        <f t="shared" si="4"/>
        <v>0</v>
      </c>
      <c r="AC48" s="435">
        <f t="shared" si="5"/>
        <v>0</v>
      </c>
      <c r="AD48" s="434">
        <v>0</v>
      </c>
      <c r="AE48" s="434">
        <f t="shared" si="6"/>
        <v>0</v>
      </c>
      <c r="AF48" s="435">
        <f t="shared" si="7"/>
        <v>1500</v>
      </c>
      <c r="AG48" s="14">
        <v>0</v>
      </c>
      <c r="AH48" s="905">
        <f t="shared" si="82"/>
        <v>1500</v>
      </c>
      <c r="AI48" s="870">
        <v>0</v>
      </c>
      <c r="AJ48" s="433">
        <v>0</v>
      </c>
      <c r="AK48" s="433">
        <v>0</v>
      </c>
      <c r="AL48" s="433">
        <v>0</v>
      </c>
      <c r="AM48" s="433">
        <v>0</v>
      </c>
      <c r="AN48" s="433">
        <v>0</v>
      </c>
      <c r="AO48" s="535">
        <f t="shared" si="8"/>
        <v>0</v>
      </c>
      <c r="AP48" s="854">
        <f>I48+AH48</f>
        <v>1772061</v>
      </c>
      <c r="AQ48" s="434">
        <f>J48+W48</f>
        <v>1314585</v>
      </c>
      <c r="AR48" s="512">
        <f t="shared" si="83"/>
        <v>0</v>
      </c>
      <c r="AS48" s="434">
        <f>L48+AE48</f>
        <v>444330</v>
      </c>
      <c r="AT48" s="434">
        <f t="shared" si="84"/>
        <v>13146</v>
      </c>
      <c r="AU48" s="434">
        <f t="shared" si="84"/>
        <v>0</v>
      </c>
      <c r="AV48" s="535">
        <f t="shared" si="85"/>
        <v>2.61</v>
      </c>
      <c r="AW48" s="517">
        <f t="shared" si="9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x14ac:dyDescent="0.2">
      <c r="A49" s="92">
        <v>10</v>
      </c>
      <c r="B49" s="15">
        <v>3429</v>
      </c>
      <c r="C49" s="15">
        <v>600078256</v>
      </c>
      <c r="D49" s="15">
        <v>43257151</v>
      </c>
      <c r="E49" s="101" t="s">
        <v>131</v>
      </c>
      <c r="F49" s="15"/>
      <c r="G49" s="91"/>
      <c r="H49" s="495"/>
      <c r="I49" s="614">
        <v>19292321</v>
      </c>
      <c r="J49" s="323">
        <v>14162924</v>
      </c>
      <c r="K49" s="323">
        <v>150000</v>
      </c>
      <c r="L49" s="323">
        <v>4837768</v>
      </c>
      <c r="M49" s="323">
        <v>141629</v>
      </c>
      <c r="N49" s="323">
        <v>0</v>
      </c>
      <c r="O49" s="680">
        <v>21.439999999999998</v>
      </c>
      <c r="P49" s="614">
        <f t="shared" ref="P49:BC49" si="99">SUM(P45:P48)</f>
        <v>150000</v>
      </c>
      <c r="Q49" s="323">
        <f t="shared" ref="Q49" si="100">SUM(Q45:Q48)</f>
        <v>0</v>
      </c>
      <c r="R49" s="323">
        <f t="shared" si="99"/>
        <v>-51444</v>
      </c>
      <c r="S49" s="323">
        <f t="shared" si="99"/>
        <v>0</v>
      </c>
      <c r="T49" s="323">
        <f t="shared" si="99"/>
        <v>0</v>
      </c>
      <c r="U49" s="323">
        <f t="shared" si="99"/>
        <v>78557</v>
      </c>
      <c r="V49" s="323">
        <f t="shared" si="99"/>
        <v>0</v>
      </c>
      <c r="W49" s="323">
        <f t="shared" si="99"/>
        <v>177113</v>
      </c>
      <c r="X49" s="323">
        <f t="shared" si="99"/>
        <v>-150000</v>
      </c>
      <c r="Y49" s="323">
        <f t="shared" si="99"/>
        <v>0</v>
      </c>
      <c r="Z49" s="323">
        <f t="shared" si="99"/>
        <v>0</v>
      </c>
      <c r="AA49" s="323">
        <f t="shared" si="99"/>
        <v>-150000</v>
      </c>
      <c r="AB49" s="323">
        <f t="shared" si="99"/>
        <v>27113</v>
      </c>
      <c r="AC49" s="323">
        <f t="shared" si="99"/>
        <v>9164</v>
      </c>
      <c r="AD49" s="323">
        <f t="shared" si="99"/>
        <v>0</v>
      </c>
      <c r="AE49" s="323">
        <f t="shared" si="99"/>
        <v>9164</v>
      </c>
      <c r="AF49" s="323">
        <f t="shared" si="99"/>
        <v>1772</v>
      </c>
      <c r="AG49" s="323">
        <f t="shared" si="99"/>
        <v>0</v>
      </c>
      <c r="AH49" s="894">
        <f t="shared" si="99"/>
        <v>38049</v>
      </c>
      <c r="AI49" s="900">
        <f t="shared" si="99"/>
        <v>0</v>
      </c>
      <c r="AJ49" s="324">
        <f t="shared" si="99"/>
        <v>-0.14000000000000001</v>
      </c>
      <c r="AK49" s="324">
        <f t="shared" si="99"/>
        <v>0</v>
      </c>
      <c r="AL49" s="324">
        <f t="shared" si="99"/>
        <v>0</v>
      </c>
      <c r="AM49" s="324">
        <f t="shared" si="99"/>
        <v>0.19</v>
      </c>
      <c r="AN49" s="324">
        <f t="shared" si="99"/>
        <v>0</v>
      </c>
      <c r="AO49" s="25">
        <f t="shared" si="99"/>
        <v>4.9999999999999989E-2</v>
      </c>
      <c r="AP49" s="325">
        <f t="shared" si="99"/>
        <v>19330370</v>
      </c>
      <c r="AQ49" s="323">
        <f t="shared" si="99"/>
        <v>14340037</v>
      </c>
      <c r="AR49" s="323">
        <f t="shared" si="99"/>
        <v>0</v>
      </c>
      <c r="AS49" s="323">
        <f t="shared" si="99"/>
        <v>4846932</v>
      </c>
      <c r="AT49" s="323">
        <f t="shared" si="99"/>
        <v>143401</v>
      </c>
      <c r="AU49" s="323">
        <f t="shared" si="99"/>
        <v>0</v>
      </c>
      <c r="AV49" s="25">
        <f t="shared" si="99"/>
        <v>21.49</v>
      </c>
      <c r="AW49" s="825">
        <f t="shared" si="99"/>
        <v>0</v>
      </c>
      <c r="AX49" s="826">
        <f t="shared" si="99"/>
        <v>0</v>
      </c>
      <c r="AY49" s="826">
        <f t="shared" si="99"/>
        <v>0</v>
      </c>
      <c r="AZ49" s="826">
        <f t="shared" si="99"/>
        <v>0</v>
      </c>
      <c r="BA49" s="826">
        <f t="shared" si="99"/>
        <v>0</v>
      </c>
      <c r="BB49" s="826">
        <f t="shared" si="99"/>
        <v>0</v>
      </c>
      <c r="BC49" s="820">
        <f t="shared" si="99"/>
        <v>0</v>
      </c>
    </row>
    <row r="50" spans="1:55" x14ac:dyDescent="0.2">
      <c r="A50" s="119">
        <v>11</v>
      </c>
      <c r="B50" s="120">
        <v>3405</v>
      </c>
      <c r="C50" s="120">
        <v>600078337</v>
      </c>
      <c r="D50" s="120">
        <v>70698325</v>
      </c>
      <c r="E50" s="118" t="s">
        <v>132</v>
      </c>
      <c r="F50" s="120">
        <v>3111</v>
      </c>
      <c r="G50" s="121" t="s">
        <v>275</v>
      </c>
      <c r="H50" s="498" t="s">
        <v>260</v>
      </c>
      <c r="I50" s="517">
        <v>1519536</v>
      </c>
      <c r="J50" s="432">
        <v>1127252</v>
      </c>
      <c r="K50" s="432">
        <v>0</v>
      </c>
      <c r="L50" s="44">
        <v>381011</v>
      </c>
      <c r="M50" s="44">
        <v>11273</v>
      </c>
      <c r="N50" s="44">
        <v>0</v>
      </c>
      <c r="O50" s="570">
        <v>1.85</v>
      </c>
      <c r="P50" s="579">
        <f t="shared" si="1"/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2"/>
        <v>0</v>
      </c>
      <c r="X50" s="434">
        <v>0</v>
      </c>
      <c r="Y50" s="434">
        <v>0</v>
      </c>
      <c r="Z50" s="434">
        <v>0</v>
      </c>
      <c r="AA50" s="434">
        <f t="shared" si="3"/>
        <v>0</v>
      </c>
      <c r="AB50" s="434">
        <f t="shared" si="4"/>
        <v>0</v>
      </c>
      <c r="AC50" s="435">
        <f t="shared" si="5"/>
        <v>0</v>
      </c>
      <c r="AD50" s="434">
        <v>0</v>
      </c>
      <c r="AE50" s="434">
        <f t="shared" si="6"/>
        <v>0</v>
      </c>
      <c r="AF50" s="435">
        <f t="shared" si="7"/>
        <v>0</v>
      </c>
      <c r="AG50" s="14">
        <v>0</v>
      </c>
      <c r="AH50" s="905">
        <f t="shared" ref="AH50:AH53" si="101">AB50+AE50+AF50+AG50</f>
        <v>0</v>
      </c>
      <c r="AI50" s="870">
        <v>0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8"/>
        <v>0</v>
      </c>
      <c r="AP50" s="854">
        <f>I50+AH50</f>
        <v>1519536</v>
      </c>
      <c r="AQ50" s="434">
        <f>J50+W50</f>
        <v>1127252</v>
      </c>
      <c r="AR50" s="512">
        <f t="shared" ref="AR50:AR53" si="102">K50+AA50</f>
        <v>0</v>
      </c>
      <c r="AS50" s="434">
        <f>L50+AE50</f>
        <v>381011</v>
      </c>
      <c r="AT50" s="434">
        <f t="shared" ref="AT50:AU53" si="103">M50+AF50</f>
        <v>11273</v>
      </c>
      <c r="AU50" s="434">
        <f t="shared" si="103"/>
        <v>0</v>
      </c>
      <c r="AV50" s="535">
        <f t="shared" ref="AV50:AV53" si="104">O50+AO50</f>
        <v>1.85</v>
      </c>
      <c r="AW50" s="517">
        <f t="shared" si="9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x14ac:dyDescent="0.2">
      <c r="A51" s="119">
        <v>11</v>
      </c>
      <c r="B51" s="120">
        <v>3405</v>
      </c>
      <c r="C51" s="120">
        <v>600078337</v>
      </c>
      <c r="D51" s="120">
        <v>70698325</v>
      </c>
      <c r="E51" s="118" t="s">
        <v>132</v>
      </c>
      <c r="F51" s="120">
        <v>3117</v>
      </c>
      <c r="G51" s="121" t="s">
        <v>278</v>
      </c>
      <c r="H51" s="498" t="s">
        <v>260</v>
      </c>
      <c r="I51" s="517">
        <v>1622716</v>
      </c>
      <c r="J51" s="432">
        <v>1203796</v>
      </c>
      <c r="K51" s="432">
        <v>0</v>
      </c>
      <c r="L51" s="44">
        <v>406883</v>
      </c>
      <c r="M51" s="44">
        <v>12037</v>
      </c>
      <c r="N51" s="44">
        <v>0</v>
      </c>
      <c r="O51" s="570">
        <v>1.7</v>
      </c>
      <c r="P51" s="579">
        <f t="shared" si="1"/>
        <v>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2"/>
        <v>0</v>
      </c>
      <c r="X51" s="434">
        <v>0</v>
      </c>
      <c r="Y51" s="434">
        <v>0</v>
      </c>
      <c r="Z51" s="434">
        <v>0</v>
      </c>
      <c r="AA51" s="434">
        <f t="shared" si="3"/>
        <v>0</v>
      </c>
      <c r="AB51" s="434">
        <f t="shared" si="4"/>
        <v>0</v>
      </c>
      <c r="AC51" s="435">
        <f t="shared" si="5"/>
        <v>0</v>
      </c>
      <c r="AD51" s="434">
        <v>0</v>
      </c>
      <c r="AE51" s="434">
        <f t="shared" si="6"/>
        <v>0</v>
      </c>
      <c r="AF51" s="435">
        <f t="shared" si="7"/>
        <v>0</v>
      </c>
      <c r="AG51" s="14">
        <v>0</v>
      </c>
      <c r="AH51" s="905">
        <f t="shared" si="101"/>
        <v>0</v>
      </c>
      <c r="AI51" s="870">
        <v>0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 t="shared" si="8"/>
        <v>0</v>
      </c>
      <c r="AP51" s="854">
        <f>I51+AH51</f>
        <v>1622716</v>
      </c>
      <c r="AQ51" s="434">
        <f>J51+W51</f>
        <v>1203796</v>
      </c>
      <c r="AR51" s="512">
        <f t="shared" si="102"/>
        <v>0</v>
      </c>
      <c r="AS51" s="434">
        <f>L51+AE51</f>
        <v>406883</v>
      </c>
      <c r="AT51" s="434">
        <f t="shared" si="103"/>
        <v>12037</v>
      </c>
      <c r="AU51" s="434">
        <f t="shared" si="103"/>
        <v>0</v>
      </c>
      <c r="AV51" s="535">
        <f t="shared" si="104"/>
        <v>1.7</v>
      </c>
      <c r="AW51" s="517">
        <f t="shared" si="9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x14ac:dyDescent="0.2">
      <c r="A52" s="119">
        <v>11</v>
      </c>
      <c r="B52" s="120">
        <v>3405</v>
      </c>
      <c r="C52" s="120">
        <v>600078337</v>
      </c>
      <c r="D52" s="120">
        <v>70698325</v>
      </c>
      <c r="E52" s="118" t="s">
        <v>132</v>
      </c>
      <c r="F52" s="120">
        <v>3117</v>
      </c>
      <c r="G52" s="121" t="s">
        <v>276</v>
      </c>
      <c r="H52" s="498" t="s">
        <v>261</v>
      </c>
      <c r="I52" s="517">
        <v>936163</v>
      </c>
      <c r="J52" s="432">
        <v>694483</v>
      </c>
      <c r="K52" s="432">
        <v>0</v>
      </c>
      <c r="L52" s="44">
        <v>234735</v>
      </c>
      <c r="M52" s="44">
        <v>6945</v>
      </c>
      <c r="N52" s="44">
        <v>0</v>
      </c>
      <c r="O52" s="570">
        <v>1.75</v>
      </c>
      <c r="P52" s="579">
        <f t="shared" si="1"/>
        <v>0</v>
      </c>
      <c r="Q52" s="434">
        <v>0</v>
      </c>
      <c r="R52" s="434">
        <v>-181888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2"/>
        <v>-181888</v>
      </c>
      <c r="X52" s="434">
        <v>0</v>
      </c>
      <c r="Y52" s="434">
        <v>0</v>
      </c>
      <c r="Z52" s="434">
        <v>0</v>
      </c>
      <c r="AA52" s="434">
        <f t="shared" si="3"/>
        <v>0</v>
      </c>
      <c r="AB52" s="434">
        <f t="shared" si="4"/>
        <v>-181888</v>
      </c>
      <c r="AC52" s="435">
        <f t="shared" si="5"/>
        <v>-61478</v>
      </c>
      <c r="AD52" s="434">
        <v>0</v>
      </c>
      <c r="AE52" s="434">
        <f t="shared" si="6"/>
        <v>-61478</v>
      </c>
      <c r="AF52" s="435">
        <f t="shared" si="7"/>
        <v>-1819</v>
      </c>
      <c r="AG52" s="14">
        <v>0</v>
      </c>
      <c r="AH52" s="905">
        <f t="shared" si="101"/>
        <v>-245185</v>
      </c>
      <c r="AI52" s="870">
        <v>0</v>
      </c>
      <c r="AJ52" s="433">
        <v>-0.46</v>
      </c>
      <c r="AK52" s="433">
        <v>0</v>
      </c>
      <c r="AL52" s="433">
        <v>0</v>
      </c>
      <c r="AM52" s="433">
        <v>0</v>
      </c>
      <c r="AN52" s="433">
        <v>0</v>
      </c>
      <c r="AO52" s="535">
        <f t="shared" si="8"/>
        <v>-0.46</v>
      </c>
      <c r="AP52" s="854">
        <f>I52+AH52</f>
        <v>690978</v>
      </c>
      <c r="AQ52" s="434">
        <f>J52+W52</f>
        <v>512595</v>
      </c>
      <c r="AR52" s="512">
        <f t="shared" si="102"/>
        <v>0</v>
      </c>
      <c r="AS52" s="434">
        <f>L52+AE52</f>
        <v>173257</v>
      </c>
      <c r="AT52" s="434">
        <f t="shared" si="103"/>
        <v>5126</v>
      </c>
      <c r="AU52" s="434">
        <f t="shared" si="103"/>
        <v>0</v>
      </c>
      <c r="AV52" s="535">
        <f t="shared" si="104"/>
        <v>1.29</v>
      </c>
      <c r="AW52" s="517">
        <f t="shared" si="9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x14ac:dyDescent="0.2">
      <c r="A53" s="119">
        <v>11</v>
      </c>
      <c r="B53" s="120">
        <v>3405</v>
      </c>
      <c r="C53" s="120">
        <v>600078337</v>
      </c>
      <c r="D53" s="120">
        <v>70698325</v>
      </c>
      <c r="E53" s="118" t="s">
        <v>132</v>
      </c>
      <c r="F53" s="120">
        <v>3143</v>
      </c>
      <c r="G53" s="121" t="s">
        <v>784</v>
      </c>
      <c r="H53" s="140" t="s">
        <v>260</v>
      </c>
      <c r="I53" s="517">
        <v>376610</v>
      </c>
      <c r="J53" s="432">
        <v>279384</v>
      </c>
      <c r="K53" s="432">
        <v>0</v>
      </c>
      <c r="L53" s="44">
        <v>94432</v>
      </c>
      <c r="M53" s="44">
        <v>2794</v>
      </c>
      <c r="N53" s="44">
        <v>0</v>
      </c>
      <c r="O53" s="570">
        <v>0.56000000000000005</v>
      </c>
      <c r="P53" s="579">
        <f t="shared" si="1"/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2"/>
        <v>0</v>
      </c>
      <c r="X53" s="434">
        <v>0</v>
      </c>
      <c r="Y53" s="434">
        <v>0</v>
      </c>
      <c r="Z53" s="434">
        <v>0</v>
      </c>
      <c r="AA53" s="434">
        <f t="shared" si="3"/>
        <v>0</v>
      </c>
      <c r="AB53" s="434">
        <f t="shared" si="4"/>
        <v>0</v>
      </c>
      <c r="AC53" s="435">
        <f t="shared" si="5"/>
        <v>0</v>
      </c>
      <c r="AD53" s="434">
        <v>0</v>
      </c>
      <c r="AE53" s="434">
        <f t="shared" si="6"/>
        <v>0</v>
      </c>
      <c r="AF53" s="435">
        <f t="shared" si="7"/>
        <v>0</v>
      </c>
      <c r="AG53" s="14">
        <v>0</v>
      </c>
      <c r="AH53" s="905">
        <f t="shared" si="101"/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8"/>
        <v>0</v>
      </c>
      <c r="AP53" s="854">
        <f>I53+AH53</f>
        <v>376610</v>
      </c>
      <c r="AQ53" s="434">
        <f>J53+W53</f>
        <v>279384</v>
      </c>
      <c r="AR53" s="512">
        <f t="shared" si="102"/>
        <v>0</v>
      </c>
      <c r="AS53" s="434">
        <f>L53+AE53</f>
        <v>94432</v>
      </c>
      <c r="AT53" s="434">
        <f t="shared" si="103"/>
        <v>2794</v>
      </c>
      <c r="AU53" s="434">
        <f t="shared" si="103"/>
        <v>0</v>
      </c>
      <c r="AV53" s="535">
        <f t="shared" si="104"/>
        <v>0.56000000000000005</v>
      </c>
      <c r="AW53" s="517">
        <f t="shared" si="9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x14ac:dyDescent="0.2">
      <c r="A54" s="92">
        <v>11</v>
      </c>
      <c r="B54" s="15">
        <v>3405</v>
      </c>
      <c r="C54" s="15">
        <v>600078337</v>
      </c>
      <c r="D54" s="15">
        <v>70698325</v>
      </c>
      <c r="E54" s="101" t="s">
        <v>133</v>
      </c>
      <c r="F54" s="15"/>
      <c r="G54" s="91"/>
      <c r="H54" s="495"/>
      <c r="I54" s="614">
        <v>4455025</v>
      </c>
      <c r="J54" s="323">
        <v>3304915</v>
      </c>
      <c r="K54" s="323">
        <v>0</v>
      </c>
      <c r="L54" s="323">
        <v>1117061</v>
      </c>
      <c r="M54" s="323">
        <v>33049</v>
      </c>
      <c r="N54" s="323">
        <v>0</v>
      </c>
      <c r="O54" s="680">
        <v>5.8599999999999994</v>
      </c>
      <c r="P54" s="614">
        <f t="shared" ref="P54:BC54" si="105">SUM(P50:P53)</f>
        <v>0</v>
      </c>
      <c r="Q54" s="323">
        <f t="shared" ref="Q54" si="106">SUM(Q50:Q53)</f>
        <v>0</v>
      </c>
      <c r="R54" s="323">
        <f t="shared" si="105"/>
        <v>-181888</v>
      </c>
      <c r="S54" s="323">
        <f t="shared" si="105"/>
        <v>0</v>
      </c>
      <c r="T54" s="323">
        <f t="shared" si="105"/>
        <v>0</v>
      </c>
      <c r="U54" s="323">
        <f t="shared" si="105"/>
        <v>0</v>
      </c>
      <c r="V54" s="323">
        <f t="shared" si="105"/>
        <v>0</v>
      </c>
      <c r="W54" s="323">
        <f t="shared" si="105"/>
        <v>-181888</v>
      </c>
      <c r="X54" s="323">
        <f t="shared" si="105"/>
        <v>0</v>
      </c>
      <c r="Y54" s="323">
        <f t="shared" si="105"/>
        <v>0</v>
      </c>
      <c r="Z54" s="323">
        <f t="shared" si="105"/>
        <v>0</v>
      </c>
      <c r="AA54" s="323">
        <f t="shared" si="105"/>
        <v>0</v>
      </c>
      <c r="AB54" s="323">
        <f t="shared" si="105"/>
        <v>-181888</v>
      </c>
      <c r="AC54" s="323">
        <f t="shared" si="105"/>
        <v>-61478</v>
      </c>
      <c r="AD54" s="323">
        <f t="shared" si="105"/>
        <v>0</v>
      </c>
      <c r="AE54" s="323">
        <f t="shared" si="105"/>
        <v>-61478</v>
      </c>
      <c r="AF54" s="323">
        <f t="shared" si="105"/>
        <v>-1819</v>
      </c>
      <c r="AG54" s="323">
        <f t="shared" si="105"/>
        <v>0</v>
      </c>
      <c r="AH54" s="894">
        <f t="shared" si="105"/>
        <v>-245185</v>
      </c>
      <c r="AI54" s="900">
        <f t="shared" si="105"/>
        <v>0</v>
      </c>
      <c r="AJ54" s="324">
        <f t="shared" si="105"/>
        <v>-0.46</v>
      </c>
      <c r="AK54" s="324">
        <f t="shared" si="105"/>
        <v>0</v>
      </c>
      <c r="AL54" s="324">
        <f t="shared" si="105"/>
        <v>0</v>
      </c>
      <c r="AM54" s="324">
        <f t="shared" si="105"/>
        <v>0</v>
      </c>
      <c r="AN54" s="324">
        <f t="shared" si="105"/>
        <v>0</v>
      </c>
      <c r="AO54" s="25">
        <f t="shared" si="105"/>
        <v>-0.46</v>
      </c>
      <c r="AP54" s="325">
        <f t="shared" si="105"/>
        <v>4209840</v>
      </c>
      <c r="AQ54" s="323">
        <f t="shared" si="105"/>
        <v>3123027</v>
      </c>
      <c r="AR54" s="323">
        <f t="shared" si="105"/>
        <v>0</v>
      </c>
      <c r="AS54" s="323">
        <f t="shared" si="105"/>
        <v>1055583</v>
      </c>
      <c r="AT54" s="323">
        <f t="shared" si="105"/>
        <v>31230</v>
      </c>
      <c r="AU54" s="323">
        <f t="shared" si="105"/>
        <v>0</v>
      </c>
      <c r="AV54" s="25">
        <f t="shared" si="105"/>
        <v>5.4</v>
      </c>
      <c r="AW54" s="825">
        <f t="shared" si="105"/>
        <v>0</v>
      </c>
      <c r="AX54" s="826">
        <f t="shared" si="105"/>
        <v>0</v>
      </c>
      <c r="AY54" s="826">
        <f t="shared" si="105"/>
        <v>0</v>
      </c>
      <c r="AZ54" s="826">
        <f t="shared" si="105"/>
        <v>0</v>
      </c>
      <c r="BA54" s="826">
        <f t="shared" si="105"/>
        <v>0</v>
      </c>
      <c r="BB54" s="826">
        <f t="shared" si="105"/>
        <v>0</v>
      </c>
      <c r="BC54" s="820">
        <f t="shared" si="105"/>
        <v>0</v>
      </c>
    </row>
    <row r="55" spans="1:55" x14ac:dyDescent="0.2">
      <c r="A55" s="119">
        <v>12</v>
      </c>
      <c r="B55" s="120">
        <v>3444</v>
      </c>
      <c r="C55" s="120">
        <v>600078086</v>
      </c>
      <c r="D55" s="120">
        <v>16389573</v>
      </c>
      <c r="E55" s="118" t="s">
        <v>134</v>
      </c>
      <c r="F55" s="120">
        <v>3111</v>
      </c>
      <c r="G55" s="121" t="s">
        <v>275</v>
      </c>
      <c r="H55" s="498" t="s">
        <v>260</v>
      </c>
      <c r="I55" s="517">
        <v>3180613</v>
      </c>
      <c r="J55" s="432">
        <v>2359505</v>
      </c>
      <c r="K55" s="432">
        <v>0</v>
      </c>
      <c r="L55" s="44">
        <v>797513</v>
      </c>
      <c r="M55" s="44">
        <v>23595</v>
      </c>
      <c r="N55" s="44">
        <v>0</v>
      </c>
      <c r="O55" s="570">
        <v>3.9</v>
      </c>
      <c r="P55" s="579">
        <f t="shared" si="1"/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2"/>
        <v>0</v>
      </c>
      <c r="X55" s="434">
        <v>0</v>
      </c>
      <c r="Y55" s="434">
        <v>0</v>
      </c>
      <c r="Z55" s="434">
        <v>0</v>
      </c>
      <c r="AA55" s="434">
        <f t="shared" si="3"/>
        <v>0</v>
      </c>
      <c r="AB55" s="434">
        <f t="shared" si="4"/>
        <v>0</v>
      </c>
      <c r="AC55" s="435">
        <f t="shared" si="5"/>
        <v>0</v>
      </c>
      <c r="AD55" s="434">
        <v>0</v>
      </c>
      <c r="AE55" s="434">
        <f t="shared" si="6"/>
        <v>0</v>
      </c>
      <c r="AF55" s="435">
        <f t="shared" si="7"/>
        <v>0</v>
      </c>
      <c r="AG55" s="14">
        <v>0</v>
      </c>
      <c r="AH55" s="905">
        <f>AB55+AE55+AF55+AG55</f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8"/>
        <v>0</v>
      </c>
      <c r="AP55" s="854">
        <f>I55+AH55</f>
        <v>3180613</v>
      </c>
      <c r="AQ55" s="434">
        <f>J55+W55</f>
        <v>2359505</v>
      </c>
      <c r="AR55" s="512">
        <f>K55+AA55</f>
        <v>0</v>
      </c>
      <c r="AS55" s="434">
        <f>L55+AE55</f>
        <v>797513</v>
      </c>
      <c r="AT55" s="434">
        <f>M55+AF55</f>
        <v>23595</v>
      </c>
      <c r="AU55" s="434">
        <f>N55+AG55</f>
        <v>0</v>
      </c>
      <c r="AV55" s="535">
        <f>O55+AO55</f>
        <v>3.9</v>
      </c>
      <c r="AW55" s="517">
        <f t="shared" si="9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x14ac:dyDescent="0.2">
      <c r="A56" s="92">
        <v>12</v>
      </c>
      <c r="B56" s="15">
        <v>3444</v>
      </c>
      <c r="C56" s="15">
        <v>600078086</v>
      </c>
      <c r="D56" s="15">
        <v>16389573</v>
      </c>
      <c r="E56" s="101" t="s">
        <v>135</v>
      </c>
      <c r="F56" s="15"/>
      <c r="G56" s="91"/>
      <c r="H56" s="495"/>
      <c r="I56" s="614">
        <v>3180613</v>
      </c>
      <c r="J56" s="323">
        <v>2359505</v>
      </c>
      <c r="K56" s="323">
        <v>0</v>
      </c>
      <c r="L56" s="323">
        <v>797513</v>
      </c>
      <c r="M56" s="323">
        <v>23595</v>
      </c>
      <c r="N56" s="323">
        <v>0</v>
      </c>
      <c r="O56" s="680">
        <v>3.9</v>
      </c>
      <c r="P56" s="614">
        <f t="shared" ref="P56:BC56" si="107">SUM(P55:P55)</f>
        <v>0</v>
      </c>
      <c r="Q56" s="323">
        <f t="shared" ref="Q56" si="108">SUM(Q55:Q55)</f>
        <v>0</v>
      </c>
      <c r="R56" s="323">
        <f t="shared" si="107"/>
        <v>0</v>
      </c>
      <c r="S56" s="323">
        <f t="shared" si="107"/>
        <v>0</v>
      </c>
      <c r="T56" s="323">
        <f t="shared" si="107"/>
        <v>0</v>
      </c>
      <c r="U56" s="323">
        <f t="shared" si="107"/>
        <v>0</v>
      </c>
      <c r="V56" s="323">
        <f t="shared" si="107"/>
        <v>0</v>
      </c>
      <c r="W56" s="323">
        <f t="shared" si="107"/>
        <v>0</v>
      </c>
      <c r="X56" s="323">
        <f t="shared" si="107"/>
        <v>0</v>
      </c>
      <c r="Y56" s="323">
        <f t="shared" si="107"/>
        <v>0</v>
      </c>
      <c r="Z56" s="323">
        <f t="shared" si="107"/>
        <v>0</v>
      </c>
      <c r="AA56" s="323">
        <f t="shared" si="107"/>
        <v>0</v>
      </c>
      <c r="AB56" s="323">
        <f t="shared" si="107"/>
        <v>0</v>
      </c>
      <c r="AC56" s="323">
        <f t="shared" si="107"/>
        <v>0</v>
      </c>
      <c r="AD56" s="323">
        <f t="shared" si="107"/>
        <v>0</v>
      </c>
      <c r="AE56" s="323">
        <f t="shared" si="107"/>
        <v>0</v>
      </c>
      <c r="AF56" s="323">
        <f t="shared" si="107"/>
        <v>0</v>
      </c>
      <c r="AG56" s="323">
        <f t="shared" si="107"/>
        <v>0</v>
      </c>
      <c r="AH56" s="894">
        <f t="shared" si="107"/>
        <v>0</v>
      </c>
      <c r="AI56" s="900">
        <f t="shared" si="107"/>
        <v>0</v>
      </c>
      <c r="AJ56" s="324">
        <f t="shared" si="107"/>
        <v>0</v>
      </c>
      <c r="AK56" s="324">
        <f t="shared" si="107"/>
        <v>0</v>
      </c>
      <c r="AL56" s="324">
        <f t="shared" si="107"/>
        <v>0</v>
      </c>
      <c r="AM56" s="324">
        <f t="shared" si="107"/>
        <v>0</v>
      </c>
      <c r="AN56" s="324">
        <f t="shared" si="107"/>
        <v>0</v>
      </c>
      <c r="AO56" s="25">
        <f t="shared" si="107"/>
        <v>0</v>
      </c>
      <c r="AP56" s="325">
        <f t="shared" si="107"/>
        <v>3180613</v>
      </c>
      <c r="AQ56" s="323">
        <f t="shared" si="107"/>
        <v>2359505</v>
      </c>
      <c r="AR56" s="323">
        <f t="shared" si="107"/>
        <v>0</v>
      </c>
      <c r="AS56" s="323">
        <f t="shared" si="107"/>
        <v>797513</v>
      </c>
      <c r="AT56" s="323">
        <f t="shared" si="107"/>
        <v>23595</v>
      </c>
      <c r="AU56" s="323">
        <f t="shared" si="107"/>
        <v>0</v>
      </c>
      <c r="AV56" s="25">
        <f t="shared" si="107"/>
        <v>3.9</v>
      </c>
      <c r="AW56" s="825">
        <f t="shared" si="107"/>
        <v>0</v>
      </c>
      <c r="AX56" s="826">
        <f t="shared" si="107"/>
        <v>0</v>
      </c>
      <c r="AY56" s="826">
        <f t="shared" si="107"/>
        <v>0</v>
      </c>
      <c r="AZ56" s="826">
        <f t="shared" si="107"/>
        <v>0</v>
      </c>
      <c r="BA56" s="826">
        <f t="shared" si="107"/>
        <v>0</v>
      </c>
      <c r="BB56" s="826">
        <f t="shared" si="107"/>
        <v>0</v>
      </c>
      <c r="BC56" s="820">
        <f t="shared" si="107"/>
        <v>0</v>
      </c>
    </row>
    <row r="57" spans="1:55" x14ac:dyDescent="0.2">
      <c r="A57" s="119">
        <v>13</v>
      </c>
      <c r="B57" s="120">
        <v>3443</v>
      </c>
      <c r="C57" s="120">
        <v>600078582</v>
      </c>
      <c r="D57" s="120">
        <v>16389581</v>
      </c>
      <c r="E57" s="118" t="s">
        <v>136</v>
      </c>
      <c r="F57" s="120">
        <v>3113</v>
      </c>
      <c r="G57" s="121" t="s">
        <v>278</v>
      </c>
      <c r="H57" s="498" t="s">
        <v>260</v>
      </c>
      <c r="I57" s="517">
        <v>12705190</v>
      </c>
      <c r="J57" s="432">
        <v>9395438</v>
      </c>
      <c r="K57" s="432">
        <v>30000</v>
      </c>
      <c r="L57" s="44">
        <v>3185798</v>
      </c>
      <c r="M57" s="44">
        <v>93954</v>
      </c>
      <c r="N57" s="44">
        <v>0</v>
      </c>
      <c r="O57" s="570">
        <v>13.030000000000001</v>
      </c>
      <c r="P57" s="579">
        <f t="shared" si="1"/>
        <v>0</v>
      </c>
      <c r="Q57" s="434">
        <v>0</v>
      </c>
      <c r="R57" s="434">
        <v>0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2"/>
        <v>0</v>
      </c>
      <c r="X57" s="434">
        <v>0</v>
      </c>
      <c r="Y57" s="434">
        <v>0</v>
      </c>
      <c r="Z57" s="434">
        <v>0</v>
      </c>
      <c r="AA57" s="434">
        <f t="shared" si="3"/>
        <v>0</v>
      </c>
      <c r="AB57" s="434">
        <f t="shared" si="4"/>
        <v>0</v>
      </c>
      <c r="AC57" s="435">
        <f t="shared" si="5"/>
        <v>0</v>
      </c>
      <c r="AD57" s="434">
        <v>0</v>
      </c>
      <c r="AE57" s="434">
        <f t="shared" si="6"/>
        <v>0</v>
      </c>
      <c r="AF57" s="435">
        <f t="shared" si="7"/>
        <v>0</v>
      </c>
      <c r="AG57" s="14">
        <v>0</v>
      </c>
      <c r="AH57" s="905">
        <f t="shared" ref="AH57:AH59" si="109">AB57+AE57+AF57+AG57</f>
        <v>0</v>
      </c>
      <c r="AI57" s="870">
        <v>0</v>
      </c>
      <c r="AJ57" s="433">
        <v>0</v>
      </c>
      <c r="AK57" s="433">
        <v>0</v>
      </c>
      <c r="AL57" s="433">
        <v>0</v>
      </c>
      <c r="AM57" s="433">
        <v>0</v>
      </c>
      <c r="AN57" s="433">
        <v>0</v>
      </c>
      <c r="AO57" s="535">
        <f t="shared" si="8"/>
        <v>0</v>
      </c>
      <c r="AP57" s="854">
        <f>I57+AH57</f>
        <v>12705190</v>
      </c>
      <c r="AQ57" s="434">
        <f>J57+W57</f>
        <v>9395438</v>
      </c>
      <c r="AR57" s="512">
        <f t="shared" ref="AR57:AR59" si="110">K57+AA57</f>
        <v>30000</v>
      </c>
      <c r="AS57" s="434">
        <f>L57+AE57</f>
        <v>3185798</v>
      </c>
      <c r="AT57" s="434">
        <f t="shared" ref="AT57:AU59" si="111">M57+AF57</f>
        <v>93954</v>
      </c>
      <c r="AU57" s="434">
        <f t="shared" si="111"/>
        <v>0</v>
      </c>
      <c r="AV57" s="535">
        <f t="shared" ref="AV57:AV59" si="112">O57+AO57</f>
        <v>13.030000000000001</v>
      </c>
      <c r="AW57" s="517">
        <f t="shared" si="9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600">
        <v>0</v>
      </c>
    </row>
    <row r="58" spans="1:55" x14ac:dyDescent="0.2">
      <c r="A58" s="119">
        <v>13</v>
      </c>
      <c r="B58" s="120">
        <v>3443</v>
      </c>
      <c r="C58" s="120">
        <v>600078582</v>
      </c>
      <c r="D58" s="120">
        <v>16389581</v>
      </c>
      <c r="E58" s="118" t="s">
        <v>136</v>
      </c>
      <c r="F58" s="120">
        <v>3113</v>
      </c>
      <c r="G58" s="121" t="s">
        <v>276</v>
      </c>
      <c r="H58" s="498" t="s">
        <v>261</v>
      </c>
      <c r="I58" s="517">
        <v>1774299</v>
      </c>
      <c r="J58" s="432">
        <v>1316246</v>
      </c>
      <c r="K58" s="432">
        <v>0</v>
      </c>
      <c r="L58" s="44">
        <v>444891</v>
      </c>
      <c r="M58" s="44">
        <v>13162</v>
      </c>
      <c r="N58" s="44">
        <v>0</v>
      </c>
      <c r="O58" s="570">
        <v>3.3</v>
      </c>
      <c r="P58" s="579">
        <f t="shared" si="1"/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2"/>
        <v>0</v>
      </c>
      <c r="X58" s="434">
        <v>0</v>
      </c>
      <c r="Y58" s="434">
        <v>0</v>
      </c>
      <c r="Z58" s="434">
        <v>0</v>
      </c>
      <c r="AA58" s="434">
        <f t="shared" si="3"/>
        <v>0</v>
      </c>
      <c r="AB58" s="434">
        <f t="shared" si="4"/>
        <v>0</v>
      </c>
      <c r="AC58" s="435">
        <f t="shared" si="5"/>
        <v>0</v>
      </c>
      <c r="AD58" s="434">
        <v>0</v>
      </c>
      <c r="AE58" s="434">
        <f t="shared" si="6"/>
        <v>0</v>
      </c>
      <c r="AF58" s="435">
        <f t="shared" si="7"/>
        <v>0</v>
      </c>
      <c r="AG58" s="14">
        <v>0</v>
      </c>
      <c r="AH58" s="905">
        <f t="shared" si="109"/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8"/>
        <v>0</v>
      </c>
      <c r="AP58" s="854">
        <f>I58+AH58</f>
        <v>1774299</v>
      </c>
      <c r="AQ58" s="434">
        <f>J58+W58</f>
        <v>1316246</v>
      </c>
      <c r="AR58" s="512">
        <f t="shared" si="110"/>
        <v>0</v>
      </c>
      <c r="AS58" s="434">
        <f>L58+AE58</f>
        <v>444891</v>
      </c>
      <c r="AT58" s="434">
        <f t="shared" si="111"/>
        <v>13162</v>
      </c>
      <c r="AU58" s="434">
        <f t="shared" si="111"/>
        <v>0</v>
      </c>
      <c r="AV58" s="535">
        <f t="shared" si="112"/>
        <v>3.3</v>
      </c>
      <c r="AW58" s="517">
        <f t="shared" si="9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x14ac:dyDescent="0.2">
      <c r="A59" s="119">
        <v>13</v>
      </c>
      <c r="B59" s="120">
        <v>3443</v>
      </c>
      <c r="C59" s="120">
        <v>600078582</v>
      </c>
      <c r="D59" s="120">
        <v>16389581</v>
      </c>
      <c r="E59" s="118" t="s">
        <v>136</v>
      </c>
      <c r="F59" s="120">
        <v>3143</v>
      </c>
      <c r="G59" s="121" t="s">
        <v>784</v>
      </c>
      <c r="H59" s="140" t="s">
        <v>260</v>
      </c>
      <c r="I59" s="517">
        <v>925788</v>
      </c>
      <c r="J59" s="432">
        <v>657009</v>
      </c>
      <c r="K59" s="432">
        <v>30000</v>
      </c>
      <c r="L59" s="44">
        <v>232209</v>
      </c>
      <c r="M59" s="44">
        <v>6570</v>
      </c>
      <c r="N59" s="44">
        <v>0</v>
      </c>
      <c r="O59" s="570">
        <v>1.47</v>
      </c>
      <c r="P59" s="579">
        <f t="shared" si="1"/>
        <v>0</v>
      </c>
      <c r="Q59" s="434">
        <v>0</v>
      </c>
      <c r="R59" s="434">
        <v>0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2"/>
        <v>0</v>
      </c>
      <c r="X59" s="434">
        <v>0</v>
      </c>
      <c r="Y59" s="434">
        <v>0</v>
      </c>
      <c r="Z59" s="434">
        <v>0</v>
      </c>
      <c r="AA59" s="434">
        <f t="shared" si="3"/>
        <v>0</v>
      </c>
      <c r="AB59" s="434">
        <f t="shared" si="4"/>
        <v>0</v>
      </c>
      <c r="AC59" s="435">
        <f t="shared" si="5"/>
        <v>0</v>
      </c>
      <c r="AD59" s="434">
        <v>0</v>
      </c>
      <c r="AE59" s="434">
        <f t="shared" si="6"/>
        <v>0</v>
      </c>
      <c r="AF59" s="435">
        <f t="shared" si="7"/>
        <v>0</v>
      </c>
      <c r="AG59" s="14">
        <v>0</v>
      </c>
      <c r="AH59" s="905">
        <f t="shared" si="109"/>
        <v>0</v>
      </c>
      <c r="AI59" s="870">
        <v>0</v>
      </c>
      <c r="AJ59" s="433">
        <v>0</v>
      </c>
      <c r="AK59" s="433">
        <v>0</v>
      </c>
      <c r="AL59" s="433">
        <v>0</v>
      </c>
      <c r="AM59" s="433">
        <v>0</v>
      </c>
      <c r="AN59" s="433">
        <v>0</v>
      </c>
      <c r="AO59" s="535">
        <f t="shared" si="8"/>
        <v>0</v>
      </c>
      <c r="AP59" s="854">
        <f>I59+AH59</f>
        <v>925788</v>
      </c>
      <c r="AQ59" s="434">
        <f>J59+W59</f>
        <v>657009</v>
      </c>
      <c r="AR59" s="512">
        <f t="shared" si="110"/>
        <v>30000</v>
      </c>
      <c r="AS59" s="434">
        <f>L59+AE59</f>
        <v>232209</v>
      </c>
      <c r="AT59" s="434">
        <f t="shared" si="111"/>
        <v>6570</v>
      </c>
      <c r="AU59" s="434">
        <f t="shared" si="111"/>
        <v>0</v>
      </c>
      <c r="AV59" s="535">
        <f t="shared" si="112"/>
        <v>1.47</v>
      </c>
      <c r="AW59" s="517">
        <f t="shared" si="9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ht="13.5" thickBot="1" x14ac:dyDescent="0.25">
      <c r="A60" s="96">
        <v>13</v>
      </c>
      <c r="B60" s="21">
        <v>3443</v>
      </c>
      <c r="C60" s="21">
        <v>600078582</v>
      </c>
      <c r="D60" s="21">
        <v>16389581</v>
      </c>
      <c r="E60" s="148" t="s">
        <v>137</v>
      </c>
      <c r="F60" s="21"/>
      <c r="G60" s="97"/>
      <c r="H60" s="496"/>
      <c r="I60" s="617">
        <v>15405277</v>
      </c>
      <c r="J60" s="404">
        <v>11368693</v>
      </c>
      <c r="K60" s="404">
        <v>60000</v>
      </c>
      <c r="L60" s="404">
        <v>3862898</v>
      </c>
      <c r="M60" s="404">
        <v>113686</v>
      </c>
      <c r="N60" s="404">
        <v>0</v>
      </c>
      <c r="O60" s="718">
        <v>17.8</v>
      </c>
      <c r="P60" s="896">
        <f t="shared" ref="P60:BC60" si="113">SUM(P57:P59)</f>
        <v>0</v>
      </c>
      <c r="Q60" s="897">
        <f t="shared" ref="Q60" si="114">SUM(Q57:Q59)</f>
        <v>0</v>
      </c>
      <c r="R60" s="897">
        <f t="shared" si="113"/>
        <v>0</v>
      </c>
      <c r="S60" s="897">
        <f t="shared" si="113"/>
        <v>0</v>
      </c>
      <c r="T60" s="897">
        <f t="shared" si="113"/>
        <v>0</v>
      </c>
      <c r="U60" s="897">
        <f t="shared" si="113"/>
        <v>0</v>
      </c>
      <c r="V60" s="897">
        <f t="shared" si="113"/>
        <v>0</v>
      </c>
      <c r="W60" s="897">
        <f t="shared" si="113"/>
        <v>0</v>
      </c>
      <c r="X60" s="897">
        <f t="shared" si="113"/>
        <v>0</v>
      </c>
      <c r="Y60" s="897">
        <f t="shared" si="113"/>
        <v>0</v>
      </c>
      <c r="Z60" s="897">
        <f t="shared" si="113"/>
        <v>0</v>
      </c>
      <c r="AA60" s="897">
        <f t="shared" si="113"/>
        <v>0</v>
      </c>
      <c r="AB60" s="897">
        <f t="shared" si="113"/>
        <v>0</v>
      </c>
      <c r="AC60" s="897">
        <f t="shared" si="113"/>
        <v>0</v>
      </c>
      <c r="AD60" s="897">
        <f t="shared" si="113"/>
        <v>0</v>
      </c>
      <c r="AE60" s="897">
        <f t="shared" si="113"/>
        <v>0</v>
      </c>
      <c r="AF60" s="897">
        <f t="shared" si="113"/>
        <v>0</v>
      </c>
      <c r="AG60" s="897">
        <f t="shared" si="113"/>
        <v>0</v>
      </c>
      <c r="AH60" s="959">
        <f t="shared" si="113"/>
        <v>0</v>
      </c>
      <c r="AI60" s="902">
        <f t="shared" si="113"/>
        <v>0</v>
      </c>
      <c r="AJ60" s="898">
        <f t="shared" si="113"/>
        <v>0</v>
      </c>
      <c r="AK60" s="898">
        <f t="shared" si="113"/>
        <v>0</v>
      </c>
      <c r="AL60" s="898">
        <f t="shared" si="113"/>
        <v>0</v>
      </c>
      <c r="AM60" s="898">
        <f t="shared" si="113"/>
        <v>0</v>
      </c>
      <c r="AN60" s="898">
        <f t="shared" si="113"/>
        <v>0</v>
      </c>
      <c r="AO60" s="899">
        <f t="shared" si="113"/>
        <v>0</v>
      </c>
      <c r="AP60" s="893">
        <f t="shared" si="113"/>
        <v>15405277</v>
      </c>
      <c r="AQ60" s="404">
        <f t="shared" si="113"/>
        <v>11368693</v>
      </c>
      <c r="AR60" s="404">
        <f t="shared" si="113"/>
        <v>60000</v>
      </c>
      <c r="AS60" s="404">
        <f t="shared" si="113"/>
        <v>3862898</v>
      </c>
      <c r="AT60" s="404">
        <f t="shared" si="113"/>
        <v>113686</v>
      </c>
      <c r="AU60" s="404">
        <f t="shared" si="113"/>
        <v>0</v>
      </c>
      <c r="AV60" s="618">
        <f t="shared" si="113"/>
        <v>17.8</v>
      </c>
      <c r="AW60" s="832">
        <f t="shared" si="113"/>
        <v>0</v>
      </c>
      <c r="AX60" s="833">
        <f t="shared" si="113"/>
        <v>0</v>
      </c>
      <c r="AY60" s="833">
        <f t="shared" si="113"/>
        <v>0</v>
      </c>
      <c r="AZ60" s="833">
        <f t="shared" si="113"/>
        <v>0</v>
      </c>
      <c r="BA60" s="833">
        <f t="shared" si="113"/>
        <v>0</v>
      </c>
      <c r="BB60" s="833">
        <f t="shared" si="113"/>
        <v>0</v>
      </c>
      <c r="BC60" s="831">
        <f t="shared" si="113"/>
        <v>0</v>
      </c>
    </row>
    <row r="61" spans="1:55" ht="13.5" thickBot="1" x14ac:dyDescent="0.25">
      <c r="A61" s="98"/>
      <c r="B61" s="20"/>
      <c r="C61" s="20"/>
      <c r="D61" s="20"/>
      <c r="E61" s="46" t="s">
        <v>722</v>
      </c>
      <c r="F61" s="20"/>
      <c r="G61" s="99"/>
      <c r="H61" s="523"/>
      <c r="I61" s="327">
        <f>I14+I17+I20+I22+I28+I34+I36+I41+I44+I49+I54+I56+I60</f>
        <v>141315082</v>
      </c>
      <c r="J61" s="531">
        <f t="shared" ref="J61:N61" si="115">J14+J17+J20+J22+J28+J34+J36+J41+J44+J49+J54+J56+J60</f>
        <v>104297013</v>
      </c>
      <c r="K61" s="531">
        <f t="shared" si="115"/>
        <v>540140</v>
      </c>
      <c r="L61" s="531">
        <f t="shared" si="115"/>
        <v>35434960</v>
      </c>
      <c r="M61" s="531">
        <f t="shared" si="115"/>
        <v>1042969</v>
      </c>
      <c r="N61" s="531">
        <f t="shared" si="115"/>
        <v>0</v>
      </c>
      <c r="O61" s="717">
        <f>O14+O17+O20+O22+O28+O34+O36+O41+O44+O49+O54+O56+O60</f>
        <v>166.62000000000003</v>
      </c>
      <c r="P61" s="884">
        <f>P14+P17+P20+P22+P28+P34+P36+P41+P44+P49+P54+P56+P60</f>
        <v>-24804</v>
      </c>
      <c r="Q61" s="879">
        <f>Q14+Q17+Q20+Q22+Q28+Q34+Q36+Q41+Q44+Q49+Q54+Q56+Q60</f>
        <v>0</v>
      </c>
      <c r="R61" s="879">
        <f>R14+R17+R20+R22+R28+R34+R36+R41+R44+R49+R54+R56+R60</f>
        <v>-240735</v>
      </c>
      <c r="S61" s="879">
        <f t="shared" ref="S61:AH61" si="116">S14+S17+S20+S22+S28+S34+S36+S41+S44+S49+S54+S56+S60</f>
        <v>0</v>
      </c>
      <c r="T61" s="879">
        <f t="shared" si="116"/>
        <v>36722</v>
      </c>
      <c r="U61" s="879">
        <f t="shared" si="116"/>
        <v>314228</v>
      </c>
      <c r="V61" s="879">
        <f t="shared" si="116"/>
        <v>0</v>
      </c>
      <c r="W61" s="879">
        <f t="shared" si="116"/>
        <v>85411</v>
      </c>
      <c r="X61" s="879">
        <f t="shared" si="116"/>
        <v>24804</v>
      </c>
      <c r="Y61" s="879">
        <f t="shared" si="116"/>
        <v>0</v>
      </c>
      <c r="Z61" s="879">
        <f t="shared" si="116"/>
        <v>0</v>
      </c>
      <c r="AA61" s="879">
        <f t="shared" si="116"/>
        <v>24804</v>
      </c>
      <c r="AB61" s="879">
        <f t="shared" si="116"/>
        <v>110215</v>
      </c>
      <c r="AC61" s="879">
        <f t="shared" si="116"/>
        <v>37252</v>
      </c>
      <c r="AD61" s="879">
        <f t="shared" ref="AD61:AE61" si="117">AD14+AD17+AD20+AD22+AD28+AD34+AD36+AD41+AD44+AD49+AD54+AD56+AD60</f>
        <v>0</v>
      </c>
      <c r="AE61" s="879">
        <f t="shared" si="117"/>
        <v>37252</v>
      </c>
      <c r="AF61" s="879">
        <f t="shared" si="116"/>
        <v>855</v>
      </c>
      <c r="AG61" s="879">
        <f t="shared" si="116"/>
        <v>0</v>
      </c>
      <c r="AH61" s="958">
        <f t="shared" si="116"/>
        <v>148322</v>
      </c>
      <c r="AI61" s="903">
        <f>AI14+AI17+AI20+AI22+AI28+AI34+AI36+AI41+AI44+AI49+AI54+AI56+AI60</f>
        <v>-9.0000000000000011E-2</v>
      </c>
      <c r="AJ61" s="887">
        <f t="shared" ref="AJ61:AO61" si="118">AJ14+AJ17+AJ20+AJ22+AJ28+AJ34+AJ36+AJ41+AJ44+AJ49+AJ54+AJ56+AJ60</f>
        <v>-0.6100000000000001</v>
      </c>
      <c r="AK61" s="887">
        <f t="shared" si="118"/>
        <v>0.06</v>
      </c>
      <c r="AL61" s="887">
        <f t="shared" si="118"/>
        <v>0</v>
      </c>
      <c r="AM61" s="887">
        <f t="shared" si="118"/>
        <v>0.75</v>
      </c>
      <c r="AN61" s="887">
        <f t="shared" si="118"/>
        <v>0</v>
      </c>
      <c r="AO61" s="888">
        <f t="shared" si="118"/>
        <v>0.11000000000000004</v>
      </c>
      <c r="AP61" s="327">
        <f>AP14+AP17+AP20+AP22+AP28+AP34+AP36+AP41+AP44+AP49+AP54+AP56+AP60</f>
        <v>141463404</v>
      </c>
      <c r="AQ61" s="328">
        <f>AQ14+AQ17+AQ20+AQ22+AQ28+AQ34+AQ36+AQ41+AQ44+AQ49+AQ54+AQ56+AQ60</f>
        <v>104382424</v>
      </c>
      <c r="AR61" s="328">
        <f t="shared" ref="AR61:AU61" si="119">AR14+AR17+AR20+AR22+AR28+AR34+AR36+AR41+AR44+AR49+AR54+AR56+AR60</f>
        <v>564944</v>
      </c>
      <c r="AS61" s="328">
        <f t="shared" si="119"/>
        <v>35472212</v>
      </c>
      <c r="AT61" s="328">
        <f t="shared" si="119"/>
        <v>1043824</v>
      </c>
      <c r="AU61" s="328">
        <f t="shared" si="119"/>
        <v>0</v>
      </c>
      <c r="AV61" s="682">
        <f>AV14+AV17+AV20+AV22+AV28+AV34+AV36+AV41+AV44+AV49+AV54+AV56+AV60</f>
        <v>166.73000000000002</v>
      </c>
      <c r="AW61" s="829">
        <f t="shared" ref="AW61:BC61" si="120">AW14+AW17+AW20+AW22+AW28+AW34+AW36+AW41+AW44+AW49+AW54+AW56+AW60</f>
        <v>0</v>
      </c>
      <c r="AX61" s="830">
        <f t="shared" si="120"/>
        <v>0</v>
      </c>
      <c r="AY61" s="830">
        <f t="shared" si="120"/>
        <v>0</v>
      </c>
      <c r="AZ61" s="830">
        <f t="shared" si="120"/>
        <v>0</v>
      </c>
      <c r="BA61" s="830">
        <f t="shared" si="120"/>
        <v>0</v>
      </c>
      <c r="BB61" s="830">
        <f t="shared" si="120"/>
        <v>0</v>
      </c>
      <c r="BC61" s="822">
        <f t="shared" si="120"/>
        <v>0</v>
      </c>
    </row>
    <row r="62" spans="1:55" x14ac:dyDescent="0.2">
      <c r="D62" s="8"/>
      <c r="E62" s="4"/>
      <c r="F62" s="8"/>
      <c r="G62" s="17"/>
      <c r="H62" s="4"/>
      <c r="I62" s="308">
        <f>SUM(J61:N61)</f>
        <v>141315082</v>
      </c>
      <c r="J62" s="308"/>
      <c r="K62" s="308"/>
      <c r="L62" s="308"/>
      <c r="M62" s="308"/>
      <c r="N62" s="308"/>
      <c r="O62" s="593"/>
      <c r="P62" s="308">
        <f>X61</f>
        <v>24804</v>
      </c>
      <c r="Q62" s="309"/>
      <c r="R62" s="309"/>
      <c r="S62" s="309"/>
      <c r="T62" s="309"/>
      <c r="U62" s="308"/>
      <c r="V62" s="309"/>
      <c r="W62" s="310">
        <f>SUM(P61:V61)</f>
        <v>85411</v>
      </c>
      <c r="X62" s="310">
        <f>P61</f>
        <v>-24804</v>
      </c>
      <c r="Y62" s="311"/>
      <c r="Z62" s="311"/>
      <c r="AA62" s="310">
        <f>SUM(X61:Z61)</f>
        <v>24804</v>
      </c>
      <c r="AB62" s="310">
        <f>W61+AA61</f>
        <v>110215</v>
      </c>
      <c r="AC62" s="312"/>
      <c r="AD62" s="311"/>
      <c r="AE62" s="312"/>
      <c r="AF62" s="312"/>
      <c r="AG62" s="310"/>
      <c r="AH62" s="310">
        <f>AB61+AE61+AF61</f>
        <v>148322</v>
      </c>
      <c r="AI62" s="313"/>
      <c r="AJ62" s="313"/>
      <c r="AK62" s="313"/>
      <c r="AL62" s="313"/>
      <c r="AM62" s="350"/>
      <c r="AN62" s="313"/>
      <c r="AO62" s="350">
        <f>SUM(AI61:AN61)</f>
        <v>0.10999999999999988</v>
      </c>
      <c r="AP62" s="308">
        <f>SUM(AQ61:AU61)</f>
        <v>141463404</v>
      </c>
      <c r="AQ62" s="308"/>
      <c r="AR62" s="47"/>
      <c r="AS62" s="310"/>
      <c r="AT62" s="310"/>
      <c r="AU62" s="310">
        <f>N61+AG61</f>
        <v>0</v>
      </c>
      <c r="AV62" s="309"/>
      <c r="AW62" s="149">
        <f>SUM(AX61:BB61)</f>
        <v>0</v>
      </c>
    </row>
    <row r="63" spans="1:55" ht="13.5" thickBot="1" x14ac:dyDescent="0.25">
      <c r="D63" s="8"/>
      <c r="E63" s="4"/>
      <c r="F63" s="8"/>
      <c r="G63" s="17"/>
      <c r="H63" s="4"/>
      <c r="I63" s="308">
        <f>SUM(J64:N64)</f>
        <v>141315082</v>
      </c>
      <c r="J63" s="308"/>
      <c r="K63" s="308"/>
      <c r="L63" s="308"/>
      <c r="M63" s="308"/>
      <c r="N63" s="308"/>
      <c r="O63" s="593"/>
      <c r="P63" s="308">
        <f>X64</f>
        <v>24804</v>
      </c>
      <c r="Q63" s="309"/>
      <c r="R63" s="309"/>
      <c r="S63" s="309"/>
      <c r="T63" s="309"/>
      <c r="U63" s="308"/>
      <c r="V63" s="309"/>
      <c r="W63" s="310">
        <f>SUM(P64:V64)</f>
        <v>85411</v>
      </c>
      <c r="X63" s="310"/>
      <c r="Y63" s="311"/>
      <c r="Z63" s="311"/>
      <c r="AA63" s="310">
        <f>SUM(X64:Z64)</f>
        <v>24804</v>
      </c>
      <c r="AB63" s="310">
        <f>W64+AA64</f>
        <v>110215</v>
      </c>
      <c r="AC63" s="312"/>
      <c r="AD63" s="311"/>
      <c r="AE63" s="312"/>
      <c r="AF63" s="312"/>
      <c r="AG63" s="310"/>
      <c r="AH63" s="310">
        <f>AB64+AE64+AF64</f>
        <v>148322</v>
      </c>
      <c r="AI63" s="313"/>
      <c r="AJ63" s="313"/>
      <c r="AK63" s="313"/>
      <c r="AL63" s="313"/>
      <c r="AM63" s="350"/>
      <c r="AN63" s="313"/>
      <c r="AO63" s="350">
        <f>SUM(AI64:AN64)</f>
        <v>0.10999999999999988</v>
      </c>
      <c r="AP63" s="308">
        <f>AQ64+AR64+AS64+AT64+AU64</f>
        <v>141463404</v>
      </c>
      <c r="AQ63" s="308"/>
      <c r="AR63" s="47"/>
      <c r="AS63" s="37"/>
      <c r="AT63" s="37"/>
      <c r="AU63" s="37"/>
      <c r="AV63" s="309"/>
      <c r="AW63" s="149">
        <f>SUM(AX64:BB64)</f>
        <v>0</v>
      </c>
    </row>
    <row r="64" spans="1:55" ht="13.5" thickBot="1" x14ac:dyDescent="0.25">
      <c r="D64" s="8"/>
      <c r="E64" s="4"/>
      <c r="F64" s="8"/>
      <c r="G64" s="17"/>
      <c r="H64" s="334" t="s">
        <v>0</v>
      </c>
      <c r="I64" s="85">
        <f t="shared" ref="I64:BC64" si="121">SUM(I65:I74)</f>
        <v>141315082</v>
      </c>
      <c r="J64" s="22">
        <f t="shared" si="121"/>
        <v>104297013</v>
      </c>
      <c r="K64" s="22">
        <f t="shared" si="121"/>
        <v>540140</v>
      </c>
      <c r="L64" s="22">
        <f t="shared" si="121"/>
        <v>35434960</v>
      </c>
      <c r="M64" s="22">
        <f t="shared" si="121"/>
        <v>1042969</v>
      </c>
      <c r="N64" s="22">
        <f t="shared" si="121"/>
        <v>0</v>
      </c>
      <c r="O64" s="553">
        <f t="shared" si="121"/>
        <v>166.61999999999998</v>
      </c>
      <c r="P64" s="87">
        <f t="shared" si="121"/>
        <v>-24804</v>
      </c>
      <c r="Q64" s="22">
        <f t="shared" ref="Q64" si="122">SUM(Q65:Q74)</f>
        <v>0</v>
      </c>
      <c r="R64" s="22">
        <f t="shared" si="121"/>
        <v>-240735</v>
      </c>
      <c r="S64" s="22">
        <f t="shared" si="121"/>
        <v>0</v>
      </c>
      <c r="T64" s="22">
        <f t="shared" si="121"/>
        <v>36722</v>
      </c>
      <c r="U64" s="22">
        <f t="shared" si="121"/>
        <v>314228</v>
      </c>
      <c r="V64" s="22">
        <f t="shared" si="121"/>
        <v>0</v>
      </c>
      <c r="W64" s="22">
        <f t="shared" si="121"/>
        <v>85411</v>
      </c>
      <c r="X64" s="22">
        <f t="shared" si="121"/>
        <v>24804</v>
      </c>
      <c r="Y64" s="22">
        <f t="shared" si="121"/>
        <v>0</v>
      </c>
      <c r="Z64" s="22">
        <f t="shared" si="121"/>
        <v>0</v>
      </c>
      <c r="AA64" s="22">
        <f t="shared" si="121"/>
        <v>24804</v>
      </c>
      <c r="AB64" s="22">
        <f t="shared" si="121"/>
        <v>110215</v>
      </c>
      <c r="AC64" s="22">
        <f t="shared" si="121"/>
        <v>37252</v>
      </c>
      <c r="AD64" s="22">
        <f t="shared" ref="AD64:AE64" si="123">SUM(AD65:AD74)</f>
        <v>0</v>
      </c>
      <c r="AE64" s="22">
        <f t="shared" si="123"/>
        <v>37252</v>
      </c>
      <c r="AF64" s="22">
        <f t="shared" si="121"/>
        <v>855</v>
      </c>
      <c r="AG64" s="22">
        <f t="shared" si="121"/>
        <v>0</v>
      </c>
      <c r="AH64" s="22">
        <f t="shared" si="121"/>
        <v>148322</v>
      </c>
      <c r="AI64" s="23">
        <f t="shared" si="121"/>
        <v>-0.09</v>
      </c>
      <c r="AJ64" s="23">
        <f t="shared" si="121"/>
        <v>-0.6100000000000001</v>
      </c>
      <c r="AK64" s="23">
        <f t="shared" si="121"/>
        <v>0.06</v>
      </c>
      <c r="AL64" s="23">
        <f t="shared" si="121"/>
        <v>0</v>
      </c>
      <c r="AM64" s="23">
        <f t="shared" si="121"/>
        <v>0.75</v>
      </c>
      <c r="AN64" s="23">
        <f t="shared" si="121"/>
        <v>0</v>
      </c>
      <c r="AO64" s="86">
        <f t="shared" si="121"/>
        <v>0.10999999999999996</v>
      </c>
      <c r="AP64" s="85">
        <f t="shared" si="121"/>
        <v>141463404</v>
      </c>
      <c r="AQ64" s="22">
        <f t="shared" si="121"/>
        <v>104382424</v>
      </c>
      <c r="AR64" s="22">
        <f t="shared" si="121"/>
        <v>564944</v>
      </c>
      <c r="AS64" s="22">
        <f t="shared" si="121"/>
        <v>35472212</v>
      </c>
      <c r="AT64" s="22">
        <f t="shared" si="121"/>
        <v>1043824</v>
      </c>
      <c r="AU64" s="22">
        <f t="shared" si="121"/>
        <v>0</v>
      </c>
      <c r="AV64" s="553">
        <f t="shared" si="121"/>
        <v>166.73000000000002</v>
      </c>
      <c r="AW64" s="756">
        <f t="shared" si="121"/>
        <v>0</v>
      </c>
      <c r="AX64" s="757">
        <f t="shared" si="121"/>
        <v>0</v>
      </c>
      <c r="AY64" s="757">
        <f t="shared" si="121"/>
        <v>0</v>
      </c>
      <c r="AZ64" s="757">
        <f t="shared" si="121"/>
        <v>0</v>
      </c>
      <c r="BA64" s="757">
        <f t="shared" si="121"/>
        <v>0</v>
      </c>
      <c r="BB64" s="757">
        <f t="shared" si="121"/>
        <v>0</v>
      </c>
      <c r="BC64" s="758">
        <f t="shared" si="121"/>
        <v>0</v>
      </c>
    </row>
    <row r="65" spans="4:55" x14ac:dyDescent="0.2">
      <c r="D65" s="8"/>
      <c r="E65" s="4"/>
      <c r="F65" s="8"/>
      <c r="G65" s="17"/>
      <c r="H65" s="333">
        <v>3111</v>
      </c>
      <c r="I65" s="341">
        <f t="shared" ref="I65" si="124">SUMIF($F$12:$F$369,"=3111",I$12:I$369)</f>
        <v>29180159</v>
      </c>
      <c r="J65" s="342">
        <f t="shared" ref="J65:BC65" si="125">SUMIF($F$12:$F$450,"=3111",J$12:J$450)</f>
        <v>21572558</v>
      </c>
      <c r="K65" s="342">
        <f t="shared" si="125"/>
        <v>75000</v>
      </c>
      <c r="L65" s="342">
        <f t="shared" si="125"/>
        <v>7316875</v>
      </c>
      <c r="M65" s="342">
        <f t="shared" si="125"/>
        <v>215726</v>
      </c>
      <c r="N65" s="342">
        <f t="shared" si="125"/>
        <v>0</v>
      </c>
      <c r="O65" s="555">
        <f t="shared" si="125"/>
        <v>37.809999999999995</v>
      </c>
      <c r="P65" s="343">
        <f t="shared" si="125"/>
        <v>25000</v>
      </c>
      <c r="Q65" s="342">
        <f t="shared" si="125"/>
        <v>0</v>
      </c>
      <c r="R65" s="342">
        <f t="shared" si="125"/>
        <v>69818</v>
      </c>
      <c r="S65" s="342">
        <f t="shared" si="125"/>
        <v>0</v>
      </c>
      <c r="T65" s="342">
        <f t="shared" si="125"/>
        <v>0</v>
      </c>
      <c r="U65" s="342">
        <f t="shared" si="125"/>
        <v>0</v>
      </c>
      <c r="V65" s="342">
        <f t="shared" si="125"/>
        <v>0</v>
      </c>
      <c r="W65" s="342">
        <f t="shared" si="125"/>
        <v>94818</v>
      </c>
      <c r="X65" s="342">
        <f t="shared" si="125"/>
        <v>-25000</v>
      </c>
      <c r="Y65" s="342">
        <f t="shared" si="125"/>
        <v>0</v>
      </c>
      <c r="Z65" s="342">
        <f t="shared" si="125"/>
        <v>0</v>
      </c>
      <c r="AA65" s="342">
        <f t="shared" si="125"/>
        <v>-25000</v>
      </c>
      <c r="AB65" s="342">
        <f t="shared" si="125"/>
        <v>69818</v>
      </c>
      <c r="AC65" s="342">
        <f t="shared" si="125"/>
        <v>23598</v>
      </c>
      <c r="AD65" s="342">
        <f t="shared" si="125"/>
        <v>0</v>
      </c>
      <c r="AE65" s="342">
        <f t="shared" si="125"/>
        <v>23598</v>
      </c>
      <c r="AF65" s="342">
        <f t="shared" si="125"/>
        <v>948</v>
      </c>
      <c r="AG65" s="342">
        <f t="shared" si="125"/>
        <v>0</v>
      </c>
      <c r="AH65" s="342">
        <f t="shared" si="125"/>
        <v>94364</v>
      </c>
      <c r="AI65" s="344">
        <f t="shared" si="125"/>
        <v>0.02</v>
      </c>
      <c r="AJ65" s="344">
        <f t="shared" si="125"/>
        <v>0.16999999999999998</v>
      </c>
      <c r="AK65" s="344">
        <f t="shared" si="125"/>
        <v>0</v>
      </c>
      <c r="AL65" s="344">
        <f t="shared" si="125"/>
        <v>0</v>
      </c>
      <c r="AM65" s="344">
        <f t="shared" si="125"/>
        <v>0</v>
      </c>
      <c r="AN65" s="344">
        <f t="shared" si="125"/>
        <v>0</v>
      </c>
      <c r="AO65" s="345">
        <f t="shared" si="125"/>
        <v>0.18999999999999997</v>
      </c>
      <c r="AP65" s="341">
        <f t="shared" si="125"/>
        <v>29274523</v>
      </c>
      <c r="AQ65" s="342">
        <f t="shared" si="125"/>
        <v>21667376</v>
      </c>
      <c r="AR65" s="342">
        <f t="shared" si="125"/>
        <v>50000</v>
      </c>
      <c r="AS65" s="342">
        <f t="shared" si="125"/>
        <v>7340473</v>
      </c>
      <c r="AT65" s="342">
        <f t="shared" si="125"/>
        <v>216674</v>
      </c>
      <c r="AU65" s="342">
        <f t="shared" si="125"/>
        <v>0</v>
      </c>
      <c r="AV65" s="555">
        <f t="shared" si="125"/>
        <v>38</v>
      </c>
      <c r="AW65" s="341">
        <f t="shared" si="125"/>
        <v>0</v>
      </c>
      <c r="AX65" s="342">
        <f t="shared" si="125"/>
        <v>0</v>
      </c>
      <c r="AY65" s="342">
        <f t="shared" si="125"/>
        <v>0</v>
      </c>
      <c r="AZ65" s="342">
        <f t="shared" si="125"/>
        <v>0</v>
      </c>
      <c r="BA65" s="342">
        <f t="shared" si="125"/>
        <v>0</v>
      </c>
      <c r="BB65" s="342">
        <f t="shared" si="125"/>
        <v>0</v>
      </c>
      <c r="BC65" s="555">
        <f t="shared" si="125"/>
        <v>0</v>
      </c>
    </row>
    <row r="66" spans="4:55" x14ac:dyDescent="0.2">
      <c r="D66" s="8"/>
      <c r="E66" s="4"/>
      <c r="F66" s="8"/>
      <c r="G66" s="17"/>
      <c r="H66" s="16">
        <v>3113</v>
      </c>
      <c r="I66" s="341">
        <f t="shared" ref="I66" si="126">SUMIF($F$12:$F$369,"=3113",I$12:I$369)</f>
        <v>80258061</v>
      </c>
      <c r="J66" s="14">
        <f t="shared" ref="J66:BC66" si="127">SUMIF($F$12:$F$450,"=3113",J$12:J$450)</f>
        <v>59503881</v>
      </c>
      <c r="K66" s="14">
        <f t="shared" si="127"/>
        <v>35000</v>
      </c>
      <c r="L66" s="14">
        <f t="shared" si="127"/>
        <v>20124143</v>
      </c>
      <c r="M66" s="14">
        <f t="shared" si="127"/>
        <v>595037</v>
      </c>
      <c r="N66" s="14">
        <f t="shared" si="127"/>
        <v>0</v>
      </c>
      <c r="O66" s="557">
        <f t="shared" si="127"/>
        <v>88.96</v>
      </c>
      <c r="P66" s="105">
        <f t="shared" si="127"/>
        <v>-163004</v>
      </c>
      <c r="Q66" s="14">
        <f t="shared" si="127"/>
        <v>0</v>
      </c>
      <c r="R66" s="14">
        <f t="shared" si="127"/>
        <v>-128665</v>
      </c>
      <c r="S66" s="14">
        <f t="shared" si="127"/>
        <v>0</v>
      </c>
      <c r="T66" s="14">
        <f t="shared" si="127"/>
        <v>36722</v>
      </c>
      <c r="U66" s="14">
        <f t="shared" si="127"/>
        <v>314228</v>
      </c>
      <c r="V66" s="14">
        <f t="shared" si="127"/>
        <v>0</v>
      </c>
      <c r="W66" s="14">
        <f t="shared" si="127"/>
        <v>59281</v>
      </c>
      <c r="X66" s="14">
        <f t="shared" si="127"/>
        <v>163004</v>
      </c>
      <c r="Y66" s="14">
        <f t="shared" si="127"/>
        <v>0</v>
      </c>
      <c r="Z66" s="14">
        <f t="shared" si="127"/>
        <v>0</v>
      </c>
      <c r="AA66" s="14">
        <f t="shared" si="127"/>
        <v>163004</v>
      </c>
      <c r="AB66" s="14">
        <f t="shared" si="127"/>
        <v>222285</v>
      </c>
      <c r="AC66" s="14">
        <f t="shared" si="127"/>
        <v>75132</v>
      </c>
      <c r="AD66" s="14">
        <f t="shared" si="127"/>
        <v>0</v>
      </c>
      <c r="AE66" s="14">
        <f t="shared" si="127"/>
        <v>75132</v>
      </c>
      <c r="AF66" s="14">
        <f t="shared" si="127"/>
        <v>594</v>
      </c>
      <c r="AG66" s="14">
        <f t="shared" si="127"/>
        <v>0</v>
      </c>
      <c r="AH66" s="14">
        <f t="shared" si="127"/>
        <v>298011</v>
      </c>
      <c r="AI66" s="11">
        <f t="shared" si="127"/>
        <v>-7.0000000000000007E-2</v>
      </c>
      <c r="AJ66" s="11">
        <f t="shared" si="127"/>
        <v>-0.32000000000000006</v>
      </c>
      <c r="AK66" s="11">
        <f t="shared" si="127"/>
        <v>0.06</v>
      </c>
      <c r="AL66" s="11">
        <f t="shared" si="127"/>
        <v>0</v>
      </c>
      <c r="AM66" s="11">
        <f t="shared" si="127"/>
        <v>0.75</v>
      </c>
      <c r="AN66" s="11">
        <f t="shared" si="127"/>
        <v>0</v>
      </c>
      <c r="AO66" s="106">
        <f t="shared" si="127"/>
        <v>0.42000000000000004</v>
      </c>
      <c r="AP66" s="104">
        <f t="shared" si="127"/>
        <v>80556072</v>
      </c>
      <c r="AQ66" s="14">
        <f t="shared" si="127"/>
        <v>59563162</v>
      </c>
      <c r="AR66" s="14">
        <f t="shared" si="127"/>
        <v>198004</v>
      </c>
      <c r="AS66" s="14">
        <f t="shared" si="127"/>
        <v>20199275</v>
      </c>
      <c r="AT66" s="14">
        <f t="shared" si="127"/>
        <v>595631</v>
      </c>
      <c r="AU66" s="14">
        <f t="shared" si="127"/>
        <v>0</v>
      </c>
      <c r="AV66" s="557">
        <f t="shared" si="127"/>
        <v>89.38</v>
      </c>
      <c r="AW66" s="104">
        <f t="shared" si="127"/>
        <v>0</v>
      </c>
      <c r="AX66" s="14">
        <f t="shared" si="127"/>
        <v>0</v>
      </c>
      <c r="AY66" s="14">
        <f t="shared" si="127"/>
        <v>0</v>
      </c>
      <c r="AZ66" s="14">
        <f t="shared" si="127"/>
        <v>0</v>
      </c>
      <c r="BA66" s="14">
        <f t="shared" si="127"/>
        <v>0</v>
      </c>
      <c r="BB66" s="14">
        <f t="shared" si="127"/>
        <v>0</v>
      </c>
      <c r="BC66" s="557">
        <f t="shared" si="127"/>
        <v>0</v>
      </c>
    </row>
    <row r="67" spans="4:55" x14ac:dyDescent="0.2">
      <c r="D67" s="8"/>
      <c r="E67" s="4"/>
      <c r="F67" s="8"/>
      <c r="G67" s="17"/>
      <c r="H67" s="16">
        <v>3114</v>
      </c>
      <c r="I67" s="341">
        <f t="shared" ref="I67" si="128">SUMIF($F$12:$F$369,"=3114",I$12:I$369)</f>
        <v>0</v>
      </c>
      <c r="J67" s="14">
        <f t="shared" ref="J67:BC67" si="129">SUMIF($F$12:$F$450,"=3114",J$12:J$450)</f>
        <v>0</v>
      </c>
      <c r="K67" s="14">
        <f t="shared" si="129"/>
        <v>0</v>
      </c>
      <c r="L67" s="14">
        <f t="shared" si="129"/>
        <v>0</v>
      </c>
      <c r="M67" s="14">
        <f t="shared" si="129"/>
        <v>0</v>
      </c>
      <c r="N67" s="14">
        <f t="shared" si="129"/>
        <v>0</v>
      </c>
      <c r="O67" s="557">
        <f t="shared" si="129"/>
        <v>0</v>
      </c>
      <c r="P67" s="105">
        <f t="shared" si="129"/>
        <v>0</v>
      </c>
      <c r="Q67" s="14">
        <f t="shared" si="129"/>
        <v>0</v>
      </c>
      <c r="R67" s="14">
        <f t="shared" si="129"/>
        <v>0</v>
      </c>
      <c r="S67" s="14">
        <f t="shared" si="129"/>
        <v>0</v>
      </c>
      <c r="T67" s="14">
        <f t="shared" si="129"/>
        <v>0</v>
      </c>
      <c r="U67" s="14">
        <f t="shared" si="129"/>
        <v>0</v>
      </c>
      <c r="V67" s="14">
        <f t="shared" si="129"/>
        <v>0</v>
      </c>
      <c r="W67" s="14">
        <f t="shared" si="129"/>
        <v>0</v>
      </c>
      <c r="X67" s="14">
        <f t="shared" si="129"/>
        <v>0</v>
      </c>
      <c r="Y67" s="14">
        <f t="shared" si="129"/>
        <v>0</v>
      </c>
      <c r="Z67" s="14">
        <f t="shared" si="129"/>
        <v>0</v>
      </c>
      <c r="AA67" s="14">
        <f t="shared" si="129"/>
        <v>0</v>
      </c>
      <c r="AB67" s="14">
        <f t="shared" si="129"/>
        <v>0</v>
      </c>
      <c r="AC67" s="14">
        <f t="shared" si="129"/>
        <v>0</v>
      </c>
      <c r="AD67" s="14">
        <f t="shared" si="129"/>
        <v>0</v>
      </c>
      <c r="AE67" s="14">
        <f t="shared" si="129"/>
        <v>0</v>
      </c>
      <c r="AF67" s="14">
        <f t="shared" si="129"/>
        <v>0</v>
      </c>
      <c r="AG67" s="14">
        <f t="shared" si="129"/>
        <v>0</v>
      </c>
      <c r="AH67" s="14">
        <f t="shared" si="129"/>
        <v>0</v>
      </c>
      <c r="AI67" s="11">
        <f t="shared" si="129"/>
        <v>0</v>
      </c>
      <c r="AJ67" s="11">
        <f t="shared" si="129"/>
        <v>0</v>
      </c>
      <c r="AK67" s="11">
        <f t="shared" si="129"/>
        <v>0</v>
      </c>
      <c r="AL67" s="11">
        <f t="shared" si="129"/>
        <v>0</v>
      </c>
      <c r="AM67" s="11">
        <f t="shared" si="129"/>
        <v>0</v>
      </c>
      <c r="AN67" s="11">
        <f t="shared" si="129"/>
        <v>0</v>
      </c>
      <c r="AO67" s="106">
        <f t="shared" si="129"/>
        <v>0</v>
      </c>
      <c r="AP67" s="104">
        <f t="shared" si="129"/>
        <v>0</v>
      </c>
      <c r="AQ67" s="14">
        <f t="shared" si="129"/>
        <v>0</v>
      </c>
      <c r="AR67" s="14">
        <f t="shared" si="129"/>
        <v>0</v>
      </c>
      <c r="AS67" s="14">
        <f t="shared" si="129"/>
        <v>0</v>
      </c>
      <c r="AT67" s="14">
        <f t="shared" si="129"/>
        <v>0</v>
      </c>
      <c r="AU67" s="14">
        <f t="shared" si="129"/>
        <v>0</v>
      </c>
      <c r="AV67" s="557">
        <f t="shared" si="129"/>
        <v>0</v>
      </c>
      <c r="AW67" s="104">
        <f t="shared" si="129"/>
        <v>0</v>
      </c>
      <c r="AX67" s="14">
        <f t="shared" si="129"/>
        <v>0</v>
      </c>
      <c r="AY67" s="14">
        <f t="shared" si="129"/>
        <v>0</v>
      </c>
      <c r="AZ67" s="14">
        <f t="shared" si="129"/>
        <v>0</v>
      </c>
      <c r="BA67" s="14">
        <f t="shared" si="129"/>
        <v>0</v>
      </c>
      <c r="BB67" s="14">
        <f t="shared" si="129"/>
        <v>0</v>
      </c>
      <c r="BC67" s="557">
        <f t="shared" si="129"/>
        <v>0</v>
      </c>
    </row>
    <row r="68" spans="4:55" x14ac:dyDescent="0.2">
      <c r="D68" s="8"/>
      <c r="E68" s="4"/>
      <c r="F68" s="8"/>
      <c r="G68" s="17"/>
      <c r="H68" s="16">
        <v>3117</v>
      </c>
      <c r="I68" s="341">
        <f t="shared" ref="I68" si="130">SUMIF($F$12:$F$369,"=3117",I$12:I$369)</f>
        <v>9022034</v>
      </c>
      <c r="J68" s="14">
        <f t="shared" ref="J68:BC68" si="131">SUMIF($F$12:$F$450,"=3117",J$12:J$450)</f>
        <v>6685817</v>
      </c>
      <c r="K68" s="14">
        <f t="shared" si="131"/>
        <v>7140</v>
      </c>
      <c r="L68" s="14">
        <f t="shared" si="131"/>
        <v>2262220</v>
      </c>
      <c r="M68" s="14">
        <f t="shared" si="131"/>
        <v>66857</v>
      </c>
      <c r="N68" s="14">
        <f t="shared" si="131"/>
        <v>0</v>
      </c>
      <c r="O68" s="557">
        <f t="shared" si="131"/>
        <v>11.32</v>
      </c>
      <c r="P68" s="105">
        <f t="shared" si="131"/>
        <v>0</v>
      </c>
      <c r="Q68" s="14">
        <f t="shared" si="131"/>
        <v>0</v>
      </c>
      <c r="R68" s="14">
        <f t="shared" si="131"/>
        <v>-181888</v>
      </c>
      <c r="S68" s="14">
        <f t="shared" si="131"/>
        <v>0</v>
      </c>
      <c r="T68" s="14">
        <f t="shared" si="131"/>
        <v>0</v>
      </c>
      <c r="U68" s="14">
        <f t="shared" si="131"/>
        <v>0</v>
      </c>
      <c r="V68" s="14">
        <f t="shared" si="131"/>
        <v>0</v>
      </c>
      <c r="W68" s="14">
        <f t="shared" si="131"/>
        <v>-181888</v>
      </c>
      <c r="X68" s="14">
        <f t="shared" si="131"/>
        <v>0</v>
      </c>
      <c r="Y68" s="14">
        <f t="shared" si="131"/>
        <v>0</v>
      </c>
      <c r="Z68" s="14">
        <f t="shared" si="131"/>
        <v>0</v>
      </c>
      <c r="AA68" s="14">
        <f t="shared" si="131"/>
        <v>0</v>
      </c>
      <c r="AB68" s="14">
        <f t="shared" si="131"/>
        <v>-181888</v>
      </c>
      <c r="AC68" s="14">
        <f t="shared" si="131"/>
        <v>-61478</v>
      </c>
      <c r="AD68" s="14">
        <f t="shared" si="131"/>
        <v>0</v>
      </c>
      <c r="AE68" s="14">
        <f t="shared" si="131"/>
        <v>-61478</v>
      </c>
      <c r="AF68" s="14">
        <f t="shared" si="131"/>
        <v>-1819</v>
      </c>
      <c r="AG68" s="14">
        <f t="shared" si="131"/>
        <v>0</v>
      </c>
      <c r="AH68" s="14">
        <f t="shared" si="131"/>
        <v>-245185</v>
      </c>
      <c r="AI68" s="11">
        <f t="shared" si="131"/>
        <v>0</v>
      </c>
      <c r="AJ68" s="11">
        <f t="shared" si="131"/>
        <v>-0.46</v>
      </c>
      <c r="AK68" s="11">
        <f t="shared" si="131"/>
        <v>0</v>
      </c>
      <c r="AL68" s="11">
        <f t="shared" si="131"/>
        <v>0</v>
      </c>
      <c r="AM68" s="11">
        <f t="shared" si="131"/>
        <v>0</v>
      </c>
      <c r="AN68" s="11">
        <f t="shared" si="131"/>
        <v>0</v>
      </c>
      <c r="AO68" s="106">
        <f t="shared" si="131"/>
        <v>-0.46</v>
      </c>
      <c r="AP68" s="104">
        <f t="shared" si="131"/>
        <v>8776849</v>
      </c>
      <c r="AQ68" s="14">
        <f t="shared" si="131"/>
        <v>6503929</v>
      </c>
      <c r="AR68" s="14">
        <f t="shared" si="131"/>
        <v>7140</v>
      </c>
      <c r="AS68" s="14">
        <f t="shared" si="131"/>
        <v>2200742</v>
      </c>
      <c r="AT68" s="14">
        <f t="shared" si="131"/>
        <v>65038</v>
      </c>
      <c r="AU68" s="14">
        <f t="shared" si="131"/>
        <v>0</v>
      </c>
      <c r="AV68" s="557">
        <f t="shared" si="131"/>
        <v>10.86</v>
      </c>
      <c r="AW68" s="104">
        <f t="shared" si="131"/>
        <v>0</v>
      </c>
      <c r="AX68" s="14">
        <f t="shared" si="131"/>
        <v>0</v>
      </c>
      <c r="AY68" s="14">
        <f t="shared" si="131"/>
        <v>0</v>
      </c>
      <c r="AZ68" s="14">
        <f t="shared" si="131"/>
        <v>0</v>
      </c>
      <c r="BA68" s="14">
        <f t="shared" si="131"/>
        <v>0</v>
      </c>
      <c r="BB68" s="14">
        <f t="shared" si="131"/>
        <v>0</v>
      </c>
      <c r="BC68" s="557">
        <f t="shared" si="131"/>
        <v>0</v>
      </c>
    </row>
    <row r="69" spans="4:55" x14ac:dyDescent="0.2">
      <c r="D69" s="8"/>
      <c r="E69" s="4"/>
      <c r="F69" s="8"/>
      <c r="G69" s="17"/>
      <c r="H69" s="16">
        <v>3122</v>
      </c>
      <c r="I69" s="341">
        <f t="shared" ref="I69" si="132">SUMIF($F$12:$F$369,"=3122",I$12:I$369)</f>
        <v>0</v>
      </c>
      <c r="J69" s="14">
        <f t="shared" ref="J69:BC69" si="133">SUMIF($F$12:$F$450,"=3122",J$12:J$450)</f>
        <v>0</v>
      </c>
      <c r="K69" s="14">
        <f t="shared" si="133"/>
        <v>0</v>
      </c>
      <c r="L69" s="14">
        <f t="shared" si="133"/>
        <v>0</v>
      </c>
      <c r="M69" s="14">
        <f t="shared" si="133"/>
        <v>0</v>
      </c>
      <c r="N69" s="14">
        <f t="shared" si="133"/>
        <v>0</v>
      </c>
      <c r="O69" s="557">
        <f t="shared" si="133"/>
        <v>0</v>
      </c>
      <c r="P69" s="105">
        <f t="shared" si="133"/>
        <v>0</v>
      </c>
      <c r="Q69" s="14">
        <f t="shared" si="133"/>
        <v>0</v>
      </c>
      <c r="R69" s="14">
        <f t="shared" si="133"/>
        <v>0</v>
      </c>
      <c r="S69" s="14">
        <f t="shared" si="133"/>
        <v>0</v>
      </c>
      <c r="T69" s="14">
        <f t="shared" si="133"/>
        <v>0</v>
      </c>
      <c r="U69" s="14">
        <f t="shared" si="133"/>
        <v>0</v>
      </c>
      <c r="V69" s="14">
        <f t="shared" si="133"/>
        <v>0</v>
      </c>
      <c r="W69" s="14">
        <f t="shared" si="133"/>
        <v>0</v>
      </c>
      <c r="X69" s="14">
        <f t="shared" si="133"/>
        <v>0</v>
      </c>
      <c r="Y69" s="14">
        <f t="shared" si="133"/>
        <v>0</v>
      </c>
      <c r="Z69" s="14">
        <f t="shared" si="133"/>
        <v>0</v>
      </c>
      <c r="AA69" s="14">
        <f t="shared" si="133"/>
        <v>0</v>
      </c>
      <c r="AB69" s="14">
        <f t="shared" si="133"/>
        <v>0</v>
      </c>
      <c r="AC69" s="14">
        <f t="shared" si="133"/>
        <v>0</v>
      </c>
      <c r="AD69" s="14">
        <f t="shared" si="133"/>
        <v>0</v>
      </c>
      <c r="AE69" s="14">
        <f t="shared" si="133"/>
        <v>0</v>
      </c>
      <c r="AF69" s="14">
        <f t="shared" si="133"/>
        <v>0</v>
      </c>
      <c r="AG69" s="14">
        <f t="shared" si="133"/>
        <v>0</v>
      </c>
      <c r="AH69" s="14">
        <f t="shared" si="133"/>
        <v>0</v>
      </c>
      <c r="AI69" s="11">
        <f t="shared" si="133"/>
        <v>0</v>
      </c>
      <c r="AJ69" s="11">
        <f t="shared" si="133"/>
        <v>0</v>
      </c>
      <c r="AK69" s="11">
        <f t="shared" si="133"/>
        <v>0</v>
      </c>
      <c r="AL69" s="11">
        <f t="shared" si="133"/>
        <v>0</v>
      </c>
      <c r="AM69" s="11">
        <f t="shared" si="133"/>
        <v>0</v>
      </c>
      <c r="AN69" s="11">
        <f t="shared" si="133"/>
        <v>0</v>
      </c>
      <c r="AO69" s="106">
        <f t="shared" si="133"/>
        <v>0</v>
      </c>
      <c r="AP69" s="104">
        <f t="shared" si="133"/>
        <v>0</v>
      </c>
      <c r="AQ69" s="14">
        <f t="shared" si="133"/>
        <v>0</v>
      </c>
      <c r="AR69" s="14">
        <f t="shared" si="133"/>
        <v>0</v>
      </c>
      <c r="AS69" s="14">
        <f t="shared" si="133"/>
        <v>0</v>
      </c>
      <c r="AT69" s="14">
        <f t="shared" si="133"/>
        <v>0</v>
      </c>
      <c r="AU69" s="14">
        <f t="shared" si="133"/>
        <v>0</v>
      </c>
      <c r="AV69" s="557">
        <f t="shared" si="133"/>
        <v>0</v>
      </c>
      <c r="AW69" s="104">
        <f t="shared" si="133"/>
        <v>0</v>
      </c>
      <c r="AX69" s="14">
        <f t="shared" si="133"/>
        <v>0</v>
      </c>
      <c r="AY69" s="14">
        <f t="shared" si="133"/>
        <v>0</v>
      </c>
      <c r="AZ69" s="14">
        <f t="shared" si="133"/>
        <v>0</v>
      </c>
      <c r="BA69" s="14">
        <f t="shared" si="133"/>
        <v>0</v>
      </c>
      <c r="BB69" s="14">
        <f t="shared" si="133"/>
        <v>0</v>
      </c>
      <c r="BC69" s="557">
        <f t="shared" si="133"/>
        <v>0</v>
      </c>
    </row>
    <row r="70" spans="4:55" x14ac:dyDescent="0.2">
      <c r="D70" s="8"/>
      <c r="E70" s="4"/>
      <c r="F70" s="8"/>
      <c r="G70" s="17"/>
      <c r="H70" s="16">
        <v>3124</v>
      </c>
      <c r="I70" s="341">
        <f t="shared" ref="I70" si="134">SUMIF($F$12:$F$369,"=3124",I$12:I$369)</f>
        <v>0</v>
      </c>
      <c r="J70" s="14">
        <f t="shared" ref="J70:BC70" si="135">SUMIF($F$12:$F$450,"=3124",J$12:J$450)</f>
        <v>0</v>
      </c>
      <c r="K70" s="14">
        <f t="shared" si="135"/>
        <v>0</v>
      </c>
      <c r="L70" s="14">
        <f t="shared" si="135"/>
        <v>0</v>
      </c>
      <c r="M70" s="14">
        <f t="shared" si="135"/>
        <v>0</v>
      </c>
      <c r="N70" s="14">
        <f t="shared" si="135"/>
        <v>0</v>
      </c>
      <c r="O70" s="557">
        <f t="shared" si="135"/>
        <v>0</v>
      </c>
      <c r="P70" s="105">
        <f t="shared" si="135"/>
        <v>0</v>
      </c>
      <c r="Q70" s="14">
        <f t="shared" si="135"/>
        <v>0</v>
      </c>
      <c r="R70" s="14">
        <f t="shared" si="135"/>
        <v>0</v>
      </c>
      <c r="S70" s="14">
        <f t="shared" si="135"/>
        <v>0</v>
      </c>
      <c r="T70" s="14">
        <f t="shared" si="135"/>
        <v>0</v>
      </c>
      <c r="U70" s="14">
        <f t="shared" si="135"/>
        <v>0</v>
      </c>
      <c r="V70" s="14">
        <f t="shared" si="135"/>
        <v>0</v>
      </c>
      <c r="W70" s="14">
        <f t="shared" si="135"/>
        <v>0</v>
      </c>
      <c r="X70" s="14">
        <f t="shared" si="135"/>
        <v>0</v>
      </c>
      <c r="Y70" s="14">
        <f t="shared" si="135"/>
        <v>0</v>
      </c>
      <c r="Z70" s="14">
        <f t="shared" si="135"/>
        <v>0</v>
      </c>
      <c r="AA70" s="14">
        <f t="shared" si="135"/>
        <v>0</v>
      </c>
      <c r="AB70" s="14">
        <f t="shared" si="135"/>
        <v>0</v>
      </c>
      <c r="AC70" s="14">
        <f t="shared" si="135"/>
        <v>0</v>
      </c>
      <c r="AD70" s="14">
        <f t="shared" si="135"/>
        <v>0</v>
      </c>
      <c r="AE70" s="14">
        <f t="shared" si="135"/>
        <v>0</v>
      </c>
      <c r="AF70" s="14">
        <f t="shared" si="135"/>
        <v>0</v>
      </c>
      <c r="AG70" s="14">
        <f t="shared" si="135"/>
        <v>0</v>
      </c>
      <c r="AH70" s="14">
        <f t="shared" si="135"/>
        <v>0</v>
      </c>
      <c r="AI70" s="11">
        <f t="shared" si="135"/>
        <v>0</v>
      </c>
      <c r="AJ70" s="11">
        <f t="shared" si="135"/>
        <v>0</v>
      </c>
      <c r="AK70" s="11">
        <f t="shared" si="135"/>
        <v>0</v>
      </c>
      <c r="AL70" s="11">
        <f t="shared" si="135"/>
        <v>0</v>
      </c>
      <c r="AM70" s="11">
        <f t="shared" si="135"/>
        <v>0</v>
      </c>
      <c r="AN70" s="11">
        <f t="shared" si="135"/>
        <v>0</v>
      </c>
      <c r="AO70" s="106">
        <f t="shared" si="135"/>
        <v>0</v>
      </c>
      <c r="AP70" s="104">
        <f t="shared" si="135"/>
        <v>0</v>
      </c>
      <c r="AQ70" s="14">
        <f t="shared" si="135"/>
        <v>0</v>
      </c>
      <c r="AR70" s="14">
        <f t="shared" si="135"/>
        <v>0</v>
      </c>
      <c r="AS70" s="14">
        <f t="shared" si="135"/>
        <v>0</v>
      </c>
      <c r="AT70" s="14">
        <f t="shared" si="135"/>
        <v>0</v>
      </c>
      <c r="AU70" s="14">
        <f t="shared" si="135"/>
        <v>0</v>
      </c>
      <c r="AV70" s="557">
        <f t="shared" si="135"/>
        <v>0</v>
      </c>
      <c r="AW70" s="104">
        <f t="shared" si="135"/>
        <v>0</v>
      </c>
      <c r="AX70" s="14">
        <f t="shared" si="135"/>
        <v>0</v>
      </c>
      <c r="AY70" s="14">
        <f t="shared" si="135"/>
        <v>0</v>
      </c>
      <c r="AZ70" s="14">
        <f t="shared" si="135"/>
        <v>0</v>
      </c>
      <c r="BA70" s="14">
        <f t="shared" si="135"/>
        <v>0</v>
      </c>
      <c r="BB70" s="14">
        <f t="shared" si="135"/>
        <v>0</v>
      </c>
      <c r="BC70" s="557">
        <f t="shared" si="135"/>
        <v>0</v>
      </c>
    </row>
    <row r="71" spans="4:55" x14ac:dyDescent="0.2">
      <c r="D71" s="8"/>
      <c r="E71" s="4"/>
      <c r="F71" s="8"/>
      <c r="G71" s="17"/>
      <c r="H71" s="16">
        <v>3141</v>
      </c>
      <c r="I71" s="341">
        <f t="shared" ref="I71" si="136">SUMIF($F$12:$F$369,"=3141",I$12:I$369)</f>
        <v>0</v>
      </c>
      <c r="J71" s="14">
        <f t="shared" ref="J71:BC71" si="137">SUMIF($F$12:$F$450,"=3141",J$12:J$450)</f>
        <v>0</v>
      </c>
      <c r="K71" s="14">
        <f t="shared" si="137"/>
        <v>0</v>
      </c>
      <c r="L71" s="14">
        <f t="shared" si="137"/>
        <v>0</v>
      </c>
      <c r="M71" s="14">
        <f t="shared" si="137"/>
        <v>0</v>
      </c>
      <c r="N71" s="14">
        <f t="shared" si="137"/>
        <v>0</v>
      </c>
      <c r="O71" s="557">
        <f t="shared" si="137"/>
        <v>0</v>
      </c>
      <c r="P71" s="105">
        <f t="shared" si="137"/>
        <v>0</v>
      </c>
      <c r="Q71" s="14">
        <f t="shared" si="137"/>
        <v>0</v>
      </c>
      <c r="R71" s="14">
        <f t="shared" si="137"/>
        <v>0</v>
      </c>
      <c r="S71" s="14">
        <f t="shared" si="137"/>
        <v>0</v>
      </c>
      <c r="T71" s="14">
        <f t="shared" si="137"/>
        <v>0</v>
      </c>
      <c r="U71" s="14">
        <f t="shared" si="137"/>
        <v>0</v>
      </c>
      <c r="V71" s="14">
        <f t="shared" si="137"/>
        <v>0</v>
      </c>
      <c r="W71" s="14">
        <f t="shared" si="137"/>
        <v>0</v>
      </c>
      <c r="X71" s="14">
        <f t="shared" si="137"/>
        <v>0</v>
      </c>
      <c r="Y71" s="14">
        <f t="shared" si="137"/>
        <v>0</v>
      </c>
      <c r="Z71" s="14">
        <f t="shared" si="137"/>
        <v>0</v>
      </c>
      <c r="AA71" s="14">
        <f t="shared" si="137"/>
        <v>0</v>
      </c>
      <c r="AB71" s="14">
        <f t="shared" si="137"/>
        <v>0</v>
      </c>
      <c r="AC71" s="14">
        <f t="shared" si="137"/>
        <v>0</v>
      </c>
      <c r="AD71" s="14">
        <f t="shared" si="137"/>
        <v>0</v>
      </c>
      <c r="AE71" s="14">
        <f t="shared" si="137"/>
        <v>0</v>
      </c>
      <c r="AF71" s="14">
        <f t="shared" si="137"/>
        <v>0</v>
      </c>
      <c r="AG71" s="14">
        <f t="shared" si="137"/>
        <v>0</v>
      </c>
      <c r="AH71" s="14">
        <f t="shared" si="137"/>
        <v>0</v>
      </c>
      <c r="AI71" s="11">
        <f t="shared" si="137"/>
        <v>0</v>
      </c>
      <c r="AJ71" s="11">
        <f t="shared" si="137"/>
        <v>0</v>
      </c>
      <c r="AK71" s="11">
        <f t="shared" si="137"/>
        <v>0</v>
      </c>
      <c r="AL71" s="11">
        <f t="shared" si="137"/>
        <v>0</v>
      </c>
      <c r="AM71" s="11">
        <f t="shared" si="137"/>
        <v>0</v>
      </c>
      <c r="AN71" s="11">
        <f t="shared" si="137"/>
        <v>0</v>
      </c>
      <c r="AO71" s="106">
        <f t="shared" si="137"/>
        <v>0</v>
      </c>
      <c r="AP71" s="104">
        <f t="shared" si="137"/>
        <v>0</v>
      </c>
      <c r="AQ71" s="14">
        <f t="shared" si="137"/>
        <v>0</v>
      </c>
      <c r="AR71" s="14">
        <f t="shared" si="137"/>
        <v>0</v>
      </c>
      <c r="AS71" s="14">
        <f t="shared" si="137"/>
        <v>0</v>
      </c>
      <c r="AT71" s="14">
        <f t="shared" si="137"/>
        <v>0</v>
      </c>
      <c r="AU71" s="14">
        <f t="shared" si="137"/>
        <v>0</v>
      </c>
      <c r="AV71" s="557">
        <f t="shared" si="137"/>
        <v>0</v>
      </c>
      <c r="AW71" s="104">
        <f t="shared" si="137"/>
        <v>0</v>
      </c>
      <c r="AX71" s="14">
        <f t="shared" si="137"/>
        <v>0</v>
      </c>
      <c r="AY71" s="14">
        <f t="shared" si="137"/>
        <v>0</v>
      </c>
      <c r="AZ71" s="14">
        <f t="shared" si="137"/>
        <v>0</v>
      </c>
      <c r="BA71" s="14">
        <f t="shared" si="137"/>
        <v>0</v>
      </c>
      <c r="BB71" s="14">
        <f t="shared" si="137"/>
        <v>0</v>
      </c>
      <c r="BC71" s="557">
        <f t="shared" si="137"/>
        <v>0</v>
      </c>
    </row>
    <row r="72" spans="4:55" x14ac:dyDescent="0.2">
      <c r="D72" s="8"/>
      <c r="E72" s="4"/>
      <c r="F72" s="8"/>
      <c r="G72" s="17"/>
      <c r="H72" s="16">
        <v>3143</v>
      </c>
      <c r="I72" s="341">
        <f t="shared" ref="I72" si="138">SUMIF($F$12:$F$369,"=3143",I$12:I$369)</f>
        <v>7812147</v>
      </c>
      <c r="J72" s="14">
        <f t="shared" ref="J72:BC72" si="139">SUMIF($F$12:$F$450,"=3143",J$12:J$450)</f>
        <v>5601807</v>
      </c>
      <c r="K72" s="14">
        <f t="shared" si="139"/>
        <v>195000</v>
      </c>
      <c r="L72" s="14">
        <f t="shared" si="139"/>
        <v>1959321</v>
      </c>
      <c r="M72" s="14">
        <f t="shared" si="139"/>
        <v>56019</v>
      </c>
      <c r="N72" s="14">
        <f t="shared" si="139"/>
        <v>0</v>
      </c>
      <c r="O72" s="557">
        <f t="shared" si="139"/>
        <v>11.850000000000001</v>
      </c>
      <c r="P72" s="105">
        <f t="shared" si="139"/>
        <v>134400</v>
      </c>
      <c r="Q72" s="14">
        <f t="shared" si="139"/>
        <v>0</v>
      </c>
      <c r="R72" s="14">
        <f t="shared" si="139"/>
        <v>0</v>
      </c>
      <c r="S72" s="14">
        <f t="shared" si="139"/>
        <v>0</v>
      </c>
      <c r="T72" s="14">
        <f t="shared" si="139"/>
        <v>0</v>
      </c>
      <c r="U72" s="14">
        <f t="shared" si="139"/>
        <v>0</v>
      </c>
      <c r="V72" s="14">
        <f t="shared" si="139"/>
        <v>0</v>
      </c>
      <c r="W72" s="14">
        <f t="shared" si="139"/>
        <v>134400</v>
      </c>
      <c r="X72" s="14">
        <f t="shared" si="139"/>
        <v>-134400</v>
      </c>
      <c r="Y72" s="14">
        <f t="shared" si="139"/>
        <v>0</v>
      </c>
      <c r="Z72" s="14">
        <f t="shared" si="139"/>
        <v>0</v>
      </c>
      <c r="AA72" s="14">
        <f t="shared" si="139"/>
        <v>-134400</v>
      </c>
      <c r="AB72" s="14">
        <f t="shared" si="139"/>
        <v>0</v>
      </c>
      <c r="AC72" s="14">
        <f t="shared" si="139"/>
        <v>0</v>
      </c>
      <c r="AD72" s="14">
        <f t="shared" si="139"/>
        <v>0</v>
      </c>
      <c r="AE72" s="14">
        <f t="shared" si="139"/>
        <v>0</v>
      </c>
      <c r="AF72" s="14">
        <f t="shared" si="139"/>
        <v>1344</v>
      </c>
      <c r="AG72" s="14">
        <f t="shared" si="139"/>
        <v>0</v>
      </c>
      <c r="AH72" s="14">
        <f t="shared" si="139"/>
        <v>1344</v>
      </c>
      <c r="AI72" s="11">
        <f t="shared" si="139"/>
        <v>0</v>
      </c>
      <c r="AJ72" s="11">
        <f t="shared" si="139"/>
        <v>0</v>
      </c>
      <c r="AK72" s="11">
        <f t="shared" si="139"/>
        <v>0</v>
      </c>
      <c r="AL72" s="11">
        <f t="shared" si="139"/>
        <v>0</v>
      </c>
      <c r="AM72" s="11">
        <f t="shared" si="139"/>
        <v>0</v>
      </c>
      <c r="AN72" s="11">
        <f t="shared" si="139"/>
        <v>0</v>
      </c>
      <c r="AO72" s="106">
        <f t="shared" si="139"/>
        <v>0</v>
      </c>
      <c r="AP72" s="104">
        <f t="shared" si="139"/>
        <v>7813491</v>
      </c>
      <c r="AQ72" s="14">
        <f t="shared" si="139"/>
        <v>5736207</v>
      </c>
      <c r="AR72" s="14">
        <f t="shared" si="139"/>
        <v>60600</v>
      </c>
      <c r="AS72" s="14">
        <f t="shared" si="139"/>
        <v>1959321</v>
      </c>
      <c r="AT72" s="14">
        <f t="shared" si="139"/>
        <v>57363</v>
      </c>
      <c r="AU72" s="14">
        <f t="shared" si="139"/>
        <v>0</v>
      </c>
      <c r="AV72" s="557">
        <f t="shared" si="139"/>
        <v>11.850000000000001</v>
      </c>
      <c r="AW72" s="104">
        <f t="shared" si="139"/>
        <v>0</v>
      </c>
      <c r="AX72" s="14">
        <f t="shared" si="139"/>
        <v>0</v>
      </c>
      <c r="AY72" s="14">
        <f t="shared" si="139"/>
        <v>0</v>
      </c>
      <c r="AZ72" s="14">
        <f t="shared" si="139"/>
        <v>0</v>
      </c>
      <c r="BA72" s="14">
        <f t="shared" si="139"/>
        <v>0</v>
      </c>
      <c r="BB72" s="14">
        <f t="shared" si="139"/>
        <v>0</v>
      </c>
      <c r="BC72" s="557">
        <f t="shared" si="139"/>
        <v>0</v>
      </c>
    </row>
    <row r="73" spans="4:55" x14ac:dyDescent="0.2">
      <c r="D73" s="8"/>
      <c r="E73" s="4"/>
      <c r="F73" s="8"/>
      <c r="G73" s="17"/>
      <c r="H73" s="16">
        <v>3231</v>
      </c>
      <c r="I73" s="341">
        <f t="shared" ref="I73" si="140">SUMIF($F$12:$F$369,"=3231",I$12:I$369)</f>
        <v>12663509</v>
      </c>
      <c r="J73" s="14">
        <f t="shared" ref="J73:BC73" si="141">SUMIF($F$12:$F$450,"=3231",J$12:J$450)</f>
        <v>9346650</v>
      </c>
      <c r="K73" s="14">
        <f t="shared" si="141"/>
        <v>48000</v>
      </c>
      <c r="L73" s="14">
        <f t="shared" si="141"/>
        <v>3175392</v>
      </c>
      <c r="M73" s="14">
        <f t="shared" si="141"/>
        <v>93467</v>
      </c>
      <c r="N73" s="14">
        <f t="shared" si="141"/>
        <v>0</v>
      </c>
      <c r="O73" s="557">
        <f t="shared" si="141"/>
        <v>14.03</v>
      </c>
      <c r="P73" s="105">
        <f t="shared" si="141"/>
        <v>-21200</v>
      </c>
      <c r="Q73" s="14">
        <f t="shared" si="141"/>
        <v>0</v>
      </c>
      <c r="R73" s="14">
        <f t="shared" si="141"/>
        <v>0</v>
      </c>
      <c r="S73" s="14">
        <f t="shared" si="141"/>
        <v>0</v>
      </c>
      <c r="T73" s="14">
        <f t="shared" si="141"/>
        <v>0</v>
      </c>
      <c r="U73" s="14">
        <f t="shared" si="141"/>
        <v>0</v>
      </c>
      <c r="V73" s="14">
        <f t="shared" si="141"/>
        <v>0</v>
      </c>
      <c r="W73" s="14">
        <f t="shared" si="141"/>
        <v>-21200</v>
      </c>
      <c r="X73" s="14">
        <f t="shared" si="141"/>
        <v>21200</v>
      </c>
      <c r="Y73" s="14">
        <f t="shared" si="141"/>
        <v>0</v>
      </c>
      <c r="Z73" s="14">
        <f t="shared" si="141"/>
        <v>0</v>
      </c>
      <c r="AA73" s="14">
        <f t="shared" si="141"/>
        <v>21200</v>
      </c>
      <c r="AB73" s="14">
        <f t="shared" si="141"/>
        <v>0</v>
      </c>
      <c r="AC73" s="14">
        <f t="shared" si="141"/>
        <v>0</v>
      </c>
      <c r="AD73" s="14">
        <f t="shared" si="141"/>
        <v>0</v>
      </c>
      <c r="AE73" s="14">
        <f t="shared" si="141"/>
        <v>0</v>
      </c>
      <c r="AF73" s="14">
        <f t="shared" si="141"/>
        <v>-212</v>
      </c>
      <c r="AG73" s="14">
        <f t="shared" si="141"/>
        <v>0</v>
      </c>
      <c r="AH73" s="14">
        <f t="shared" si="141"/>
        <v>-212</v>
      </c>
      <c r="AI73" s="11">
        <f t="shared" si="141"/>
        <v>-0.04</v>
      </c>
      <c r="AJ73" s="11">
        <f t="shared" si="141"/>
        <v>0</v>
      </c>
      <c r="AK73" s="11">
        <f t="shared" si="141"/>
        <v>0</v>
      </c>
      <c r="AL73" s="11">
        <f t="shared" si="141"/>
        <v>0</v>
      </c>
      <c r="AM73" s="11">
        <f t="shared" si="141"/>
        <v>0</v>
      </c>
      <c r="AN73" s="11">
        <f t="shared" si="141"/>
        <v>0</v>
      </c>
      <c r="AO73" s="106">
        <f t="shared" si="141"/>
        <v>-0.04</v>
      </c>
      <c r="AP73" s="104">
        <f t="shared" si="141"/>
        <v>12663297</v>
      </c>
      <c r="AQ73" s="14">
        <f t="shared" si="141"/>
        <v>9325450</v>
      </c>
      <c r="AR73" s="14">
        <f t="shared" si="141"/>
        <v>69200</v>
      </c>
      <c r="AS73" s="14">
        <f t="shared" si="141"/>
        <v>3175392</v>
      </c>
      <c r="AT73" s="14">
        <f t="shared" si="141"/>
        <v>93255</v>
      </c>
      <c r="AU73" s="14">
        <f t="shared" si="141"/>
        <v>0</v>
      </c>
      <c r="AV73" s="557">
        <f t="shared" si="141"/>
        <v>13.99</v>
      </c>
      <c r="AW73" s="104">
        <f t="shared" si="141"/>
        <v>0</v>
      </c>
      <c r="AX73" s="14">
        <f t="shared" si="141"/>
        <v>0</v>
      </c>
      <c r="AY73" s="14">
        <f t="shared" si="141"/>
        <v>0</v>
      </c>
      <c r="AZ73" s="14">
        <f t="shared" si="141"/>
        <v>0</v>
      </c>
      <c r="BA73" s="14">
        <f t="shared" si="141"/>
        <v>0</v>
      </c>
      <c r="BB73" s="14">
        <f t="shared" si="141"/>
        <v>0</v>
      </c>
      <c r="BC73" s="557">
        <f t="shared" si="141"/>
        <v>0</v>
      </c>
    </row>
    <row r="74" spans="4:55" ht="13.5" thickBot="1" x14ac:dyDescent="0.25">
      <c r="D74" s="8"/>
      <c r="E74" s="4"/>
      <c r="F74" s="8"/>
      <c r="G74" s="17"/>
      <c r="H74" s="84">
        <v>3233</v>
      </c>
      <c r="I74" s="635">
        <f t="shared" ref="I74" si="142">SUMIF($F$12:$F$369,"=3233",I$12:I$369)</f>
        <v>2379172</v>
      </c>
      <c r="J74" s="108">
        <f t="shared" ref="J74:BC74" si="143">SUMIF($F$12:$F$450,"=3233",J$12:J$450)</f>
        <v>1586300</v>
      </c>
      <c r="K74" s="108">
        <f t="shared" si="143"/>
        <v>180000</v>
      </c>
      <c r="L74" s="108">
        <f t="shared" si="143"/>
        <v>597009</v>
      </c>
      <c r="M74" s="108">
        <f t="shared" si="143"/>
        <v>15863</v>
      </c>
      <c r="N74" s="108">
        <f t="shared" si="143"/>
        <v>0</v>
      </c>
      <c r="O74" s="559">
        <f t="shared" si="143"/>
        <v>2.65</v>
      </c>
      <c r="P74" s="110">
        <f t="shared" si="143"/>
        <v>0</v>
      </c>
      <c r="Q74" s="108">
        <f t="shared" si="143"/>
        <v>0</v>
      </c>
      <c r="R74" s="108">
        <f t="shared" si="143"/>
        <v>0</v>
      </c>
      <c r="S74" s="108">
        <f t="shared" si="143"/>
        <v>0</v>
      </c>
      <c r="T74" s="108">
        <f t="shared" si="143"/>
        <v>0</v>
      </c>
      <c r="U74" s="108">
        <f t="shared" si="143"/>
        <v>0</v>
      </c>
      <c r="V74" s="108">
        <f t="shared" si="143"/>
        <v>0</v>
      </c>
      <c r="W74" s="108">
        <f t="shared" si="143"/>
        <v>0</v>
      </c>
      <c r="X74" s="108">
        <f t="shared" si="143"/>
        <v>0</v>
      </c>
      <c r="Y74" s="108">
        <f t="shared" si="143"/>
        <v>0</v>
      </c>
      <c r="Z74" s="108">
        <f t="shared" si="143"/>
        <v>0</v>
      </c>
      <c r="AA74" s="108">
        <f t="shared" si="143"/>
        <v>0</v>
      </c>
      <c r="AB74" s="108">
        <f t="shared" si="143"/>
        <v>0</v>
      </c>
      <c r="AC74" s="108">
        <f t="shared" si="143"/>
        <v>0</v>
      </c>
      <c r="AD74" s="108">
        <f t="shared" si="143"/>
        <v>0</v>
      </c>
      <c r="AE74" s="108">
        <f t="shared" si="143"/>
        <v>0</v>
      </c>
      <c r="AF74" s="108">
        <f t="shared" si="143"/>
        <v>0</v>
      </c>
      <c r="AG74" s="108">
        <f t="shared" si="143"/>
        <v>0</v>
      </c>
      <c r="AH74" s="108">
        <f t="shared" si="143"/>
        <v>0</v>
      </c>
      <c r="AI74" s="109">
        <f t="shared" si="143"/>
        <v>0</v>
      </c>
      <c r="AJ74" s="109">
        <f t="shared" si="143"/>
        <v>0</v>
      </c>
      <c r="AK74" s="109">
        <f t="shared" si="143"/>
        <v>0</v>
      </c>
      <c r="AL74" s="109">
        <f t="shared" si="143"/>
        <v>0</v>
      </c>
      <c r="AM74" s="109">
        <f t="shared" si="143"/>
        <v>0</v>
      </c>
      <c r="AN74" s="109">
        <f t="shared" si="143"/>
        <v>0</v>
      </c>
      <c r="AO74" s="111">
        <f t="shared" si="143"/>
        <v>0</v>
      </c>
      <c r="AP74" s="107">
        <f t="shared" si="143"/>
        <v>2379172</v>
      </c>
      <c r="AQ74" s="108">
        <f t="shared" si="143"/>
        <v>1586300</v>
      </c>
      <c r="AR74" s="108">
        <f t="shared" si="143"/>
        <v>180000</v>
      </c>
      <c r="AS74" s="108">
        <f t="shared" si="143"/>
        <v>597009</v>
      </c>
      <c r="AT74" s="108">
        <f t="shared" si="143"/>
        <v>15863</v>
      </c>
      <c r="AU74" s="108">
        <f t="shared" si="143"/>
        <v>0</v>
      </c>
      <c r="AV74" s="559">
        <f t="shared" si="143"/>
        <v>2.65</v>
      </c>
      <c r="AW74" s="107">
        <f t="shared" si="143"/>
        <v>0</v>
      </c>
      <c r="AX74" s="108">
        <f t="shared" si="143"/>
        <v>0</v>
      </c>
      <c r="AY74" s="108">
        <f t="shared" si="143"/>
        <v>0</v>
      </c>
      <c r="AZ74" s="108">
        <f t="shared" si="143"/>
        <v>0</v>
      </c>
      <c r="BA74" s="108">
        <f t="shared" si="143"/>
        <v>0</v>
      </c>
      <c r="BB74" s="108">
        <f t="shared" si="143"/>
        <v>0</v>
      </c>
      <c r="BC74" s="559">
        <f t="shared" si="143"/>
        <v>0</v>
      </c>
    </row>
    <row r="75" spans="4:55" x14ac:dyDescent="0.2">
      <c r="D75" s="4"/>
      <c r="E75" s="4"/>
      <c r="F75" s="4"/>
      <c r="G75" s="17"/>
      <c r="H75" s="4"/>
    </row>
  </sheetData>
  <autoFilter ref="AH1:AH75" xr:uid="{00000000-0001-0000-0500-000000000000}"/>
  <mergeCells count="52">
    <mergeCell ref="AP8:AP10"/>
    <mergeCell ref="AQ9:AQ10"/>
    <mergeCell ref="AS9:AS10"/>
    <mergeCell ref="AR9:AR10"/>
    <mergeCell ref="Y9:Y10"/>
    <mergeCell ref="AH7:AH10"/>
    <mergeCell ref="AF7:AF10"/>
    <mergeCell ref="AL8:AL10"/>
    <mergeCell ref="Z9:Z10"/>
    <mergeCell ref="AC7:AD8"/>
    <mergeCell ref="AE7:AE10"/>
    <mergeCell ref="AC9:AC10"/>
    <mergeCell ref="AD9:AD10"/>
    <mergeCell ref="X7:AA8"/>
    <mergeCell ref="A3:E3"/>
    <mergeCell ref="I8:I10"/>
    <mergeCell ref="I6:O7"/>
    <mergeCell ref="AA9:AA10"/>
    <mergeCell ref="P6:AO6"/>
    <mergeCell ref="R9:R10"/>
    <mergeCell ref="S9:S10"/>
    <mergeCell ref="W9:W10"/>
    <mergeCell ref="P7:W8"/>
    <mergeCell ref="M9:M10"/>
    <mergeCell ref="N9:N10"/>
    <mergeCell ref="O8:O10"/>
    <mergeCell ref="J9:J10"/>
    <mergeCell ref="L9:L10"/>
    <mergeCell ref="K9:K10"/>
    <mergeCell ref="J8:M8"/>
    <mergeCell ref="P9:P10"/>
    <mergeCell ref="T9:T10"/>
    <mergeCell ref="V9:V10"/>
    <mergeCell ref="X9:X10"/>
    <mergeCell ref="U9:U10"/>
    <mergeCell ref="Q9:Q10"/>
    <mergeCell ref="AW6:BC6"/>
    <mergeCell ref="AW7:BC9"/>
    <mergeCell ref="AO8:AO10"/>
    <mergeCell ref="AB7:AB10"/>
    <mergeCell ref="AG7:AG10"/>
    <mergeCell ref="AI8:AI10"/>
    <mergeCell ref="AJ8:AJ10"/>
    <mergeCell ref="AK8:AK10"/>
    <mergeCell ref="AM8:AM10"/>
    <mergeCell ref="AN8:AN10"/>
    <mergeCell ref="AQ8:AT8"/>
    <mergeCell ref="AT9:AT10"/>
    <mergeCell ref="AI7:AO7"/>
    <mergeCell ref="AP6:AV7"/>
    <mergeCell ref="AV8:AV10"/>
    <mergeCell ref="AU9:AU10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A1:BC259"/>
  <sheetViews>
    <sheetView zoomScaleNormal="100" workbookViewId="0">
      <pane xSplit="8" ySplit="11" topLeftCell="AK32" activePane="bottomRight" state="frozen"/>
      <selection activeCell="Q9" sqref="Q9:Q10"/>
      <selection pane="topRight" activeCell="Q9" sqref="Q9:Q10"/>
      <selection pane="bottomLeft" activeCell="Q9" sqref="Q9:Q10"/>
      <selection pane="bottomRight" activeCell="AK44" sqref="AK44"/>
    </sheetView>
  </sheetViews>
  <sheetFormatPr defaultRowHeight="12.75" x14ac:dyDescent="0.2"/>
  <cols>
    <col min="1" max="1" width="5" customWidth="1"/>
    <col min="2" max="2" width="5.7109375" bestFit="1" customWidth="1"/>
    <col min="3" max="3" width="8.7109375" bestFit="1" customWidth="1"/>
    <col min="4" max="4" width="7.85546875" bestFit="1" customWidth="1"/>
    <col min="5" max="5" width="28.140625" customWidth="1"/>
    <col min="6" max="6" width="4.42578125" bestFit="1" customWidth="1"/>
    <col min="7" max="7" width="10.28515625" style="27" customWidth="1"/>
    <col min="8" max="8" width="8" customWidth="1"/>
    <col min="9" max="9" width="12.42578125" style="7" customWidth="1"/>
    <col min="10" max="11" width="12.140625" style="7" customWidth="1"/>
    <col min="12" max="12" width="11.85546875" style="7" customWidth="1"/>
    <col min="13" max="14" width="11.140625" style="7" customWidth="1"/>
    <col min="15" max="15" width="11.85546875" style="6" customWidth="1"/>
    <col min="16" max="16" width="10.28515625" style="7" customWidth="1"/>
    <col min="17" max="17" width="10" style="7" customWidth="1"/>
    <col min="18" max="19" width="10.28515625" style="7" customWidth="1"/>
    <col min="20" max="20" width="10.5703125" style="7" customWidth="1"/>
    <col min="21" max="21" width="9.5703125" style="7" customWidth="1"/>
    <col min="22" max="27" width="10.28515625" style="7" customWidth="1"/>
    <col min="28" max="28" width="11.140625" style="6" customWidth="1"/>
    <col min="29" max="31" width="9.28515625" style="6" customWidth="1"/>
    <col min="32" max="32" width="9.140625" style="7" customWidth="1"/>
    <col min="33" max="33" width="9.28515625" style="7" customWidth="1"/>
    <col min="34" max="34" width="9.7109375" style="7" customWidth="1"/>
    <col min="35" max="36" width="9.140625" style="6" customWidth="1"/>
    <col min="37" max="37" width="10.140625" style="6" customWidth="1"/>
    <col min="38" max="38" width="9.28515625" style="6" customWidth="1"/>
    <col min="39" max="39" width="10.5703125" style="6" customWidth="1"/>
    <col min="40" max="40" width="10.42578125" style="6" customWidth="1"/>
    <col min="41" max="41" width="9.28515625" style="6" customWidth="1"/>
    <col min="42" max="42" width="13.28515625" style="6" customWidth="1"/>
    <col min="43" max="43" width="12.28515625" style="6" customWidth="1"/>
    <col min="44" max="46" width="10.85546875" style="6" customWidth="1"/>
    <col min="47" max="47" width="9.5703125" style="6" customWidth="1"/>
    <col min="48" max="48" width="10.85546875" style="6" customWidth="1"/>
    <col min="49" max="54" width="9.140625" style="7" customWidth="1"/>
    <col min="55" max="55" width="9.140625" customWidth="1"/>
    <col min="145" max="145" width="6.85546875" customWidth="1"/>
    <col min="146" max="146" width="29.85546875" customWidth="1"/>
    <col min="147" max="147" width="6.7109375" customWidth="1"/>
    <col min="148" max="148" width="32.28515625" customWidth="1"/>
    <col min="149" max="149" width="10.85546875" customWidth="1"/>
    <col min="150" max="150" width="11.7109375" customWidth="1"/>
    <col min="151" max="151" width="10.85546875" customWidth="1"/>
    <col min="152" max="152" width="10.5703125" customWidth="1"/>
    <col min="154" max="154" width="10.85546875" customWidth="1"/>
    <col min="157" max="157" width="12" customWidth="1"/>
    <col min="401" max="401" width="6.85546875" customWidth="1"/>
    <col min="402" max="402" width="29.85546875" customWidth="1"/>
    <col min="403" max="403" width="6.7109375" customWidth="1"/>
    <col min="404" max="404" width="32.28515625" customWidth="1"/>
    <col min="405" max="405" width="10.85546875" customWidth="1"/>
    <col min="406" max="406" width="11.7109375" customWidth="1"/>
    <col min="407" max="407" width="10.85546875" customWidth="1"/>
    <col min="408" max="408" width="10.5703125" customWidth="1"/>
    <col min="410" max="410" width="10.85546875" customWidth="1"/>
    <col min="413" max="413" width="12" customWidth="1"/>
    <col min="657" max="657" width="6.85546875" customWidth="1"/>
    <col min="658" max="658" width="29.85546875" customWidth="1"/>
    <col min="659" max="659" width="6.7109375" customWidth="1"/>
    <col min="660" max="660" width="32.28515625" customWidth="1"/>
    <col min="661" max="661" width="10.85546875" customWidth="1"/>
    <col min="662" max="662" width="11.7109375" customWidth="1"/>
    <col min="663" max="663" width="10.85546875" customWidth="1"/>
    <col min="664" max="664" width="10.5703125" customWidth="1"/>
    <col min="666" max="666" width="10.85546875" customWidth="1"/>
    <col min="669" max="669" width="12" customWidth="1"/>
    <col min="913" max="913" width="6.85546875" customWidth="1"/>
    <col min="914" max="914" width="29.85546875" customWidth="1"/>
    <col min="915" max="915" width="6.7109375" customWidth="1"/>
    <col min="916" max="916" width="32.28515625" customWidth="1"/>
    <col min="917" max="917" width="10.85546875" customWidth="1"/>
    <col min="918" max="918" width="11.7109375" customWidth="1"/>
    <col min="919" max="919" width="10.85546875" customWidth="1"/>
    <col min="920" max="920" width="10.5703125" customWidth="1"/>
    <col min="922" max="922" width="10.85546875" customWidth="1"/>
    <col min="925" max="925" width="12" customWidth="1"/>
    <col min="1169" max="1169" width="6.85546875" customWidth="1"/>
    <col min="1170" max="1170" width="29.85546875" customWidth="1"/>
    <col min="1171" max="1171" width="6.7109375" customWidth="1"/>
    <col min="1172" max="1172" width="32.28515625" customWidth="1"/>
    <col min="1173" max="1173" width="10.85546875" customWidth="1"/>
    <col min="1174" max="1174" width="11.7109375" customWidth="1"/>
    <col min="1175" max="1175" width="10.85546875" customWidth="1"/>
    <col min="1176" max="1176" width="10.5703125" customWidth="1"/>
    <col min="1178" max="1178" width="10.85546875" customWidth="1"/>
    <col min="1181" max="1181" width="12" customWidth="1"/>
    <col min="1425" max="1425" width="6.85546875" customWidth="1"/>
    <col min="1426" max="1426" width="29.85546875" customWidth="1"/>
    <col min="1427" max="1427" width="6.7109375" customWidth="1"/>
    <col min="1428" max="1428" width="32.28515625" customWidth="1"/>
    <col min="1429" max="1429" width="10.85546875" customWidth="1"/>
    <col min="1430" max="1430" width="11.7109375" customWidth="1"/>
    <col min="1431" max="1431" width="10.85546875" customWidth="1"/>
    <col min="1432" max="1432" width="10.5703125" customWidth="1"/>
    <col min="1434" max="1434" width="10.85546875" customWidth="1"/>
    <col min="1437" max="1437" width="12" customWidth="1"/>
    <col min="1681" max="1681" width="6.85546875" customWidth="1"/>
    <col min="1682" max="1682" width="29.85546875" customWidth="1"/>
    <col min="1683" max="1683" width="6.7109375" customWidth="1"/>
    <col min="1684" max="1684" width="32.28515625" customWidth="1"/>
    <col min="1685" max="1685" width="10.85546875" customWidth="1"/>
    <col min="1686" max="1686" width="11.7109375" customWidth="1"/>
    <col min="1687" max="1687" width="10.85546875" customWidth="1"/>
    <col min="1688" max="1688" width="10.5703125" customWidth="1"/>
    <col min="1690" max="1690" width="10.85546875" customWidth="1"/>
    <col min="1693" max="1693" width="12" customWidth="1"/>
    <col min="1937" max="1937" width="6.85546875" customWidth="1"/>
    <col min="1938" max="1938" width="29.85546875" customWidth="1"/>
    <col min="1939" max="1939" width="6.7109375" customWidth="1"/>
    <col min="1940" max="1940" width="32.28515625" customWidth="1"/>
    <col min="1941" max="1941" width="10.85546875" customWidth="1"/>
    <col min="1942" max="1942" width="11.7109375" customWidth="1"/>
    <col min="1943" max="1943" width="10.85546875" customWidth="1"/>
    <col min="1944" max="1944" width="10.5703125" customWidth="1"/>
    <col min="1946" max="1946" width="10.85546875" customWidth="1"/>
    <col min="1949" max="1949" width="12" customWidth="1"/>
    <col min="2193" max="2193" width="6.85546875" customWidth="1"/>
    <col min="2194" max="2194" width="29.85546875" customWidth="1"/>
    <col min="2195" max="2195" width="6.7109375" customWidth="1"/>
    <col min="2196" max="2196" width="32.28515625" customWidth="1"/>
    <col min="2197" max="2197" width="10.85546875" customWidth="1"/>
    <col min="2198" max="2198" width="11.7109375" customWidth="1"/>
    <col min="2199" max="2199" width="10.85546875" customWidth="1"/>
    <col min="2200" max="2200" width="10.5703125" customWidth="1"/>
    <col min="2202" max="2202" width="10.85546875" customWidth="1"/>
    <col min="2205" max="2205" width="12" customWidth="1"/>
    <col min="2449" max="2449" width="6.85546875" customWidth="1"/>
    <col min="2450" max="2450" width="29.85546875" customWidth="1"/>
    <col min="2451" max="2451" width="6.7109375" customWidth="1"/>
    <col min="2452" max="2452" width="32.28515625" customWidth="1"/>
    <col min="2453" max="2453" width="10.85546875" customWidth="1"/>
    <col min="2454" max="2454" width="11.7109375" customWidth="1"/>
    <col min="2455" max="2455" width="10.85546875" customWidth="1"/>
    <col min="2456" max="2456" width="10.5703125" customWidth="1"/>
    <col min="2458" max="2458" width="10.85546875" customWidth="1"/>
    <col min="2461" max="2461" width="12" customWidth="1"/>
    <col min="2705" max="2705" width="6.85546875" customWidth="1"/>
    <col min="2706" max="2706" width="29.85546875" customWidth="1"/>
    <col min="2707" max="2707" width="6.7109375" customWidth="1"/>
    <col min="2708" max="2708" width="32.28515625" customWidth="1"/>
    <col min="2709" max="2709" width="10.85546875" customWidth="1"/>
    <col min="2710" max="2710" width="11.7109375" customWidth="1"/>
    <col min="2711" max="2711" width="10.85546875" customWidth="1"/>
    <col min="2712" max="2712" width="10.5703125" customWidth="1"/>
    <col min="2714" max="2714" width="10.85546875" customWidth="1"/>
    <col min="2717" max="2717" width="12" customWidth="1"/>
    <col min="2961" max="2961" width="6.85546875" customWidth="1"/>
    <col min="2962" max="2962" width="29.85546875" customWidth="1"/>
    <col min="2963" max="2963" width="6.7109375" customWidth="1"/>
    <col min="2964" max="2964" width="32.28515625" customWidth="1"/>
    <col min="2965" max="2965" width="10.85546875" customWidth="1"/>
    <col min="2966" max="2966" width="11.7109375" customWidth="1"/>
    <col min="2967" max="2967" width="10.85546875" customWidth="1"/>
    <col min="2968" max="2968" width="10.5703125" customWidth="1"/>
    <col min="2970" max="2970" width="10.85546875" customWidth="1"/>
    <col min="2973" max="2973" width="12" customWidth="1"/>
    <col min="3217" max="3217" width="6.85546875" customWidth="1"/>
    <col min="3218" max="3218" width="29.85546875" customWidth="1"/>
    <col min="3219" max="3219" width="6.7109375" customWidth="1"/>
    <col min="3220" max="3220" width="32.28515625" customWidth="1"/>
    <col min="3221" max="3221" width="10.85546875" customWidth="1"/>
    <col min="3222" max="3222" width="11.7109375" customWidth="1"/>
    <col min="3223" max="3223" width="10.85546875" customWidth="1"/>
    <col min="3224" max="3224" width="10.5703125" customWidth="1"/>
    <col min="3226" max="3226" width="10.85546875" customWidth="1"/>
    <col min="3229" max="3229" width="12" customWidth="1"/>
    <col min="3473" max="3473" width="6.85546875" customWidth="1"/>
    <col min="3474" max="3474" width="29.85546875" customWidth="1"/>
    <col min="3475" max="3475" width="6.7109375" customWidth="1"/>
    <col min="3476" max="3476" width="32.28515625" customWidth="1"/>
    <col min="3477" max="3477" width="10.85546875" customWidth="1"/>
    <col min="3478" max="3478" width="11.7109375" customWidth="1"/>
    <col min="3479" max="3479" width="10.85546875" customWidth="1"/>
    <col min="3480" max="3480" width="10.5703125" customWidth="1"/>
    <col min="3482" max="3482" width="10.85546875" customWidth="1"/>
    <col min="3485" max="3485" width="12" customWidth="1"/>
    <col min="3729" max="3729" width="6.85546875" customWidth="1"/>
    <col min="3730" max="3730" width="29.85546875" customWidth="1"/>
    <col min="3731" max="3731" width="6.7109375" customWidth="1"/>
    <col min="3732" max="3732" width="32.28515625" customWidth="1"/>
    <col min="3733" max="3733" width="10.85546875" customWidth="1"/>
    <col min="3734" max="3734" width="11.7109375" customWidth="1"/>
    <col min="3735" max="3735" width="10.85546875" customWidth="1"/>
    <col min="3736" max="3736" width="10.5703125" customWidth="1"/>
    <col min="3738" max="3738" width="10.85546875" customWidth="1"/>
    <col min="3741" max="3741" width="12" customWidth="1"/>
    <col min="3985" max="3985" width="6.85546875" customWidth="1"/>
    <col min="3986" max="3986" width="29.85546875" customWidth="1"/>
    <col min="3987" max="3987" width="6.7109375" customWidth="1"/>
    <col min="3988" max="3988" width="32.28515625" customWidth="1"/>
    <col min="3989" max="3989" width="10.85546875" customWidth="1"/>
    <col min="3990" max="3990" width="11.7109375" customWidth="1"/>
    <col min="3991" max="3991" width="10.85546875" customWidth="1"/>
    <col min="3992" max="3992" width="10.5703125" customWidth="1"/>
    <col min="3994" max="3994" width="10.85546875" customWidth="1"/>
    <col min="3997" max="3997" width="12" customWidth="1"/>
    <col min="4241" max="4241" width="6.85546875" customWidth="1"/>
    <col min="4242" max="4242" width="29.85546875" customWidth="1"/>
    <col min="4243" max="4243" width="6.7109375" customWidth="1"/>
    <col min="4244" max="4244" width="32.28515625" customWidth="1"/>
    <col min="4245" max="4245" width="10.85546875" customWidth="1"/>
    <col min="4246" max="4246" width="11.7109375" customWidth="1"/>
    <col min="4247" max="4247" width="10.85546875" customWidth="1"/>
    <col min="4248" max="4248" width="10.5703125" customWidth="1"/>
    <col min="4250" max="4250" width="10.85546875" customWidth="1"/>
    <col min="4253" max="4253" width="12" customWidth="1"/>
    <col min="4497" max="4497" width="6.85546875" customWidth="1"/>
    <col min="4498" max="4498" width="29.85546875" customWidth="1"/>
    <col min="4499" max="4499" width="6.7109375" customWidth="1"/>
    <col min="4500" max="4500" width="32.28515625" customWidth="1"/>
    <col min="4501" max="4501" width="10.85546875" customWidth="1"/>
    <col min="4502" max="4502" width="11.7109375" customWidth="1"/>
    <col min="4503" max="4503" width="10.85546875" customWidth="1"/>
    <col min="4504" max="4504" width="10.5703125" customWidth="1"/>
    <col min="4506" max="4506" width="10.85546875" customWidth="1"/>
    <col min="4509" max="4509" width="12" customWidth="1"/>
    <col min="4753" max="4753" width="6.85546875" customWidth="1"/>
    <col min="4754" max="4754" width="29.85546875" customWidth="1"/>
    <col min="4755" max="4755" width="6.7109375" customWidth="1"/>
    <col min="4756" max="4756" width="32.28515625" customWidth="1"/>
    <col min="4757" max="4757" width="10.85546875" customWidth="1"/>
    <col min="4758" max="4758" width="11.7109375" customWidth="1"/>
    <col min="4759" max="4759" width="10.85546875" customWidth="1"/>
    <col min="4760" max="4760" width="10.5703125" customWidth="1"/>
    <col min="4762" max="4762" width="10.85546875" customWidth="1"/>
    <col min="4765" max="4765" width="12" customWidth="1"/>
    <col min="5009" max="5009" width="6.85546875" customWidth="1"/>
    <col min="5010" max="5010" width="29.85546875" customWidth="1"/>
    <col min="5011" max="5011" width="6.7109375" customWidth="1"/>
    <col min="5012" max="5012" width="32.28515625" customWidth="1"/>
    <col min="5013" max="5013" width="10.85546875" customWidth="1"/>
    <col min="5014" max="5014" width="11.7109375" customWidth="1"/>
    <col min="5015" max="5015" width="10.85546875" customWidth="1"/>
    <col min="5016" max="5016" width="10.5703125" customWidth="1"/>
    <col min="5018" max="5018" width="10.85546875" customWidth="1"/>
    <col min="5021" max="5021" width="12" customWidth="1"/>
    <col min="5265" max="5265" width="6.85546875" customWidth="1"/>
    <col min="5266" max="5266" width="29.85546875" customWidth="1"/>
    <col min="5267" max="5267" width="6.7109375" customWidth="1"/>
    <col min="5268" max="5268" width="32.28515625" customWidth="1"/>
    <col min="5269" max="5269" width="10.85546875" customWidth="1"/>
    <col min="5270" max="5270" width="11.7109375" customWidth="1"/>
    <col min="5271" max="5271" width="10.85546875" customWidth="1"/>
    <col min="5272" max="5272" width="10.5703125" customWidth="1"/>
    <col min="5274" max="5274" width="10.85546875" customWidth="1"/>
    <col min="5277" max="5277" width="12" customWidth="1"/>
    <col min="5521" max="5521" width="6.85546875" customWidth="1"/>
    <col min="5522" max="5522" width="29.85546875" customWidth="1"/>
    <col min="5523" max="5523" width="6.7109375" customWidth="1"/>
    <col min="5524" max="5524" width="32.28515625" customWidth="1"/>
    <col min="5525" max="5525" width="10.85546875" customWidth="1"/>
    <col min="5526" max="5526" width="11.7109375" customWidth="1"/>
    <col min="5527" max="5527" width="10.85546875" customWidth="1"/>
    <col min="5528" max="5528" width="10.5703125" customWidth="1"/>
    <col min="5530" max="5530" width="10.85546875" customWidth="1"/>
    <col min="5533" max="5533" width="12" customWidth="1"/>
    <col min="5777" max="5777" width="6.85546875" customWidth="1"/>
    <col min="5778" max="5778" width="29.85546875" customWidth="1"/>
    <col min="5779" max="5779" width="6.7109375" customWidth="1"/>
    <col min="5780" max="5780" width="32.28515625" customWidth="1"/>
    <col min="5781" max="5781" width="10.85546875" customWidth="1"/>
    <col min="5782" max="5782" width="11.7109375" customWidth="1"/>
    <col min="5783" max="5783" width="10.85546875" customWidth="1"/>
    <col min="5784" max="5784" width="10.5703125" customWidth="1"/>
    <col min="5786" max="5786" width="10.85546875" customWidth="1"/>
    <col min="5789" max="5789" width="12" customWidth="1"/>
    <col min="6033" max="6033" width="6.85546875" customWidth="1"/>
    <col min="6034" max="6034" width="29.85546875" customWidth="1"/>
    <col min="6035" max="6035" width="6.7109375" customWidth="1"/>
    <col min="6036" max="6036" width="32.28515625" customWidth="1"/>
    <col min="6037" max="6037" width="10.85546875" customWidth="1"/>
    <col min="6038" max="6038" width="11.7109375" customWidth="1"/>
    <col min="6039" max="6039" width="10.85546875" customWidth="1"/>
    <col min="6040" max="6040" width="10.5703125" customWidth="1"/>
    <col min="6042" max="6042" width="10.85546875" customWidth="1"/>
    <col min="6045" max="6045" width="12" customWidth="1"/>
    <col min="6289" max="6289" width="6.85546875" customWidth="1"/>
    <col min="6290" max="6290" width="29.85546875" customWidth="1"/>
    <col min="6291" max="6291" width="6.7109375" customWidth="1"/>
    <col min="6292" max="6292" width="32.28515625" customWidth="1"/>
    <col min="6293" max="6293" width="10.85546875" customWidth="1"/>
    <col min="6294" max="6294" width="11.7109375" customWidth="1"/>
    <col min="6295" max="6295" width="10.85546875" customWidth="1"/>
    <col min="6296" max="6296" width="10.5703125" customWidth="1"/>
    <col min="6298" max="6298" width="10.85546875" customWidth="1"/>
    <col min="6301" max="6301" width="12" customWidth="1"/>
    <col min="6545" max="6545" width="6.85546875" customWidth="1"/>
    <col min="6546" max="6546" width="29.85546875" customWidth="1"/>
    <col min="6547" max="6547" width="6.7109375" customWidth="1"/>
    <col min="6548" max="6548" width="32.28515625" customWidth="1"/>
    <col min="6549" max="6549" width="10.85546875" customWidth="1"/>
    <col min="6550" max="6550" width="11.7109375" customWidth="1"/>
    <col min="6551" max="6551" width="10.85546875" customWidth="1"/>
    <col min="6552" max="6552" width="10.5703125" customWidth="1"/>
    <col min="6554" max="6554" width="10.85546875" customWidth="1"/>
    <col min="6557" max="6557" width="12" customWidth="1"/>
    <col min="6801" max="6801" width="6.85546875" customWidth="1"/>
    <col min="6802" max="6802" width="29.85546875" customWidth="1"/>
    <col min="6803" max="6803" width="6.7109375" customWidth="1"/>
    <col min="6804" max="6804" width="32.28515625" customWidth="1"/>
    <col min="6805" max="6805" width="10.85546875" customWidth="1"/>
    <col min="6806" max="6806" width="11.7109375" customWidth="1"/>
    <col min="6807" max="6807" width="10.85546875" customWidth="1"/>
    <col min="6808" max="6808" width="10.5703125" customWidth="1"/>
    <col min="6810" max="6810" width="10.85546875" customWidth="1"/>
    <col min="6813" max="6813" width="12" customWidth="1"/>
    <col min="7057" max="7057" width="6.85546875" customWidth="1"/>
    <col min="7058" max="7058" width="29.85546875" customWidth="1"/>
    <col min="7059" max="7059" width="6.7109375" customWidth="1"/>
    <col min="7060" max="7060" width="32.28515625" customWidth="1"/>
    <col min="7061" max="7061" width="10.85546875" customWidth="1"/>
    <col min="7062" max="7062" width="11.7109375" customWidth="1"/>
    <col min="7063" max="7063" width="10.85546875" customWidth="1"/>
    <col min="7064" max="7064" width="10.5703125" customWidth="1"/>
    <col min="7066" max="7066" width="10.85546875" customWidth="1"/>
    <col min="7069" max="7069" width="12" customWidth="1"/>
    <col min="7313" max="7313" width="6.85546875" customWidth="1"/>
    <col min="7314" max="7314" width="29.85546875" customWidth="1"/>
    <col min="7315" max="7315" width="6.7109375" customWidth="1"/>
    <col min="7316" max="7316" width="32.28515625" customWidth="1"/>
    <col min="7317" max="7317" width="10.85546875" customWidth="1"/>
    <col min="7318" max="7318" width="11.7109375" customWidth="1"/>
    <col min="7319" max="7319" width="10.85546875" customWidth="1"/>
    <col min="7320" max="7320" width="10.5703125" customWidth="1"/>
    <col min="7322" max="7322" width="10.85546875" customWidth="1"/>
    <col min="7325" max="7325" width="12" customWidth="1"/>
    <col min="7569" max="7569" width="6.85546875" customWidth="1"/>
    <col min="7570" max="7570" width="29.85546875" customWidth="1"/>
    <col min="7571" max="7571" width="6.7109375" customWidth="1"/>
    <col min="7572" max="7572" width="32.28515625" customWidth="1"/>
    <col min="7573" max="7573" width="10.85546875" customWidth="1"/>
    <col min="7574" max="7574" width="11.7109375" customWidth="1"/>
    <col min="7575" max="7575" width="10.85546875" customWidth="1"/>
    <col min="7576" max="7576" width="10.5703125" customWidth="1"/>
    <col min="7578" max="7578" width="10.85546875" customWidth="1"/>
    <col min="7581" max="7581" width="12" customWidth="1"/>
    <col min="7825" max="7825" width="6.85546875" customWidth="1"/>
    <col min="7826" max="7826" width="29.85546875" customWidth="1"/>
    <col min="7827" max="7827" width="6.7109375" customWidth="1"/>
    <col min="7828" max="7828" width="32.28515625" customWidth="1"/>
    <col min="7829" max="7829" width="10.85546875" customWidth="1"/>
    <col min="7830" max="7830" width="11.7109375" customWidth="1"/>
    <col min="7831" max="7831" width="10.85546875" customWidth="1"/>
    <col min="7832" max="7832" width="10.5703125" customWidth="1"/>
    <col min="7834" max="7834" width="10.85546875" customWidth="1"/>
    <col min="7837" max="7837" width="12" customWidth="1"/>
    <col min="8081" max="8081" width="6.85546875" customWidth="1"/>
    <col min="8082" max="8082" width="29.85546875" customWidth="1"/>
    <col min="8083" max="8083" width="6.7109375" customWidth="1"/>
    <col min="8084" max="8084" width="32.28515625" customWidth="1"/>
    <col min="8085" max="8085" width="10.85546875" customWidth="1"/>
    <col min="8086" max="8086" width="11.7109375" customWidth="1"/>
    <col min="8087" max="8087" width="10.85546875" customWidth="1"/>
    <col min="8088" max="8088" width="10.5703125" customWidth="1"/>
    <col min="8090" max="8090" width="10.85546875" customWidth="1"/>
    <col min="8093" max="8093" width="12" customWidth="1"/>
    <col min="8337" max="8337" width="6.85546875" customWidth="1"/>
    <col min="8338" max="8338" width="29.85546875" customWidth="1"/>
    <col min="8339" max="8339" width="6.7109375" customWidth="1"/>
    <col min="8340" max="8340" width="32.28515625" customWidth="1"/>
    <col min="8341" max="8341" width="10.85546875" customWidth="1"/>
    <col min="8342" max="8342" width="11.7109375" customWidth="1"/>
    <col min="8343" max="8343" width="10.85546875" customWidth="1"/>
    <col min="8344" max="8344" width="10.5703125" customWidth="1"/>
    <col min="8346" max="8346" width="10.85546875" customWidth="1"/>
    <col min="8349" max="8349" width="12" customWidth="1"/>
    <col min="8593" max="8593" width="6.85546875" customWidth="1"/>
    <col min="8594" max="8594" width="29.85546875" customWidth="1"/>
    <col min="8595" max="8595" width="6.7109375" customWidth="1"/>
    <col min="8596" max="8596" width="32.28515625" customWidth="1"/>
    <col min="8597" max="8597" width="10.85546875" customWidth="1"/>
    <col min="8598" max="8598" width="11.7109375" customWidth="1"/>
    <col min="8599" max="8599" width="10.85546875" customWidth="1"/>
    <col min="8600" max="8600" width="10.5703125" customWidth="1"/>
    <col min="8602" max="8602" width="10.85546875" customWidth="1"/>
    <col min="8605" max="8605" width="12" customWidth="1"/>
    <col min="8849" max="8849" width="6.85546875" customWidth="1"/>
    <col min="8850" max="8850" width="29.85546875" customWidth="1"/>
    <col min="8851" max="8851" width="6.7109375" customWidth="1"/>
    <col min="8852" max="8852" width="32.28515625" customWidth="1"/>
    <col min="8853" max="8853" width="10.85546875" customWidth="1"/>
    <col min="8854" max="8854" width="11.7109375" customWidth="1"/>
    <col min="8855" max="8855" width="10.85546875" customWidth="1"/>
    <col min="8856" max="8856" width="10.5703125" customWidth="1"/>
    <col min="8858" max="8858" width="10.85546875" customWidth="1"/>
    <col min="8861" max="8861" width="12" customWidth="1"/>
    <col min="9105" max="9105" width="6.85546875" customWidth="1"/>
    <col min="9106" max="9106" width="29.85546875" customWidth="1"/>
    <col min="9107" max="9107" width="6.7109375" customWidth="1"/>
    <col min="9108" max="9108" width="32.28515625" customWidth="1"/>
    <col min="9109" max="9109" width="10.85546875" customWidth="1"/>
    <col min="9110" max="9110" width="11.7109375" customWidth="1"/>
    <col min="9111" max="9111" width="10.85546875" customWidth="1"/>
    <col min="9112" max="9112" width="10.5703125" customWidth="1"/>
    <col min="9114" max="9114" width="10.85546875" customWidth="1"/>
    <col min="9117" max="9117" width="12" customWidth="1"/>
    <col min="9361" max="9361" width="6.85546875" customWidth="1"/>
    <col min="9362" max="9362" width="29.85546875" customWidth="1"/>
    <col min="9363" max="9363" width="6.7109375" customWidth="1"/>
    <col min="9364" max="9364" width="32.28515625" customWidth="1"/>
    <col min="9365" max="9365" width="10.85546875" customWidth="1"/>
    <col min="9366" max="9366" width="11.7109375" customWidth="1"/>
    <col min="9367" max="9367" width="10.85546875" customWidth="1"/>
    <col min="9368" max="9368" width="10.5703125" customWidth="1"/>
    <col min="9370" max="9370" width="10.85546875" customWidth="1"/>
    <col min="9373" max="9373" width="12" customWidth="1"/>
    <col min="9617" max="9617" width="6.85546875" customWidth="1"/>
    <col min="9618" max="9618" width="29.85546875" customWidth="1"/>
    <col min="9619" max="9619" width="6.7109375" customWidth="1"/>
    <col min="9620" max="9620" width="32.28515625" customWidth="1"/>
    <col min="9621" max="9621" width="10.85546875" customWidth="1"/>
    <col min="9622" max="9622" width="11.7109375" customWidth="1"/>
    <col min="9623" max="9623" width="10.85546875" customWidth="1"/>
    <col min="9624" max="9624" width="10.5703125" customWidth="1"/>
    <col min="9626" max="9626" width="10.85546875" customWidth="1"/>
    <col min="9629" max="9629" width="12" customWidth="1"/>
    <col min="9873" max="9873" width="6.85546875" customWidth="1"/>
    <col min="9874" max="9874" width="29.85546875" customWidth="1"/>
    <col min="9875" max="9875" width="6.7109375" customWidth="1"/>
    <col min="9876" max="9876" width="32.28515625" customWidth="1"/>
    <col min="9877" max="9877" width="10.85546875" customWidth="1"/>
    <col min="9878" max="9878" width="11.7109375" customWidth="1"/>
    <col min="9879" max="9879" width="10.85546875" customWidth="1"/>
    <col min="9880" max="9880" width="10.5703125" customWidth="1"/>
    <col min="9882" max="9882" width="10.85546875" customWidth="1"/>
    <col min="9885" max="9885" width="12" customWidth="1"/>
    <col min="10129" max="10129" width="6.85546875" customWidth="1"/>
    <col min="10130" max="10130" width="29.85546875" customWidth="1"/>
    <col min="10131" max="10131" width="6.7109375" customWidth="1"/>
    <col min="10132" max="10132" width="32.28515625" customWidth="1"/>
    <col min="10133" max="10133" width="10.85546875" customWidth="1"/>
    <col min="10134" max="10134" width="11.7109375" customWidth="1"/>
    <col min="10135" max="10135" width="10.85546875" customWidth="1"/>
    <col min="10136" max="10136" width="10.5703125" customWidth="1"/>
    <col min="10138" max="10138" width="10.85546875" customWidth="1"/>
    <col min="10141" max="10141" width="12" customWidth="1"/>
    <col min="10385" max="10385" width="6.85546875" customWidth="1"/>
    <col min="10386" max="10386" width="29.85546875" customWidth="1"/>
    <col min="10387" max="10387" width="6.7109375" customWidth="1"/>
    <col min="10388" max="10388" width="32.28515625" customWidth="1"/>
    <col min="10389" max="10389" width="10.85546875" customWidth="1"/>
    <col min="10390" max="10390" width="11.7109375" customWidth="1"/>
    <col min="10391" max="10391" width="10.85546875" customWidth="1"/>
    <col min="10392" max="10392" width="10.5703125" customWidth="1"/>
    <col min="10394" max="10394" width="10.85546875" customWidth="1"/>
    <col min="10397" max="10397" width="12" customWidth="1"/>
    <col min="10641" max="10641" width="6.85546875" customWidth="1"/>
    <col min="10642" max="10642" width="29.85546875" customWidth="1"/>
    <col min="10643" max="10643" width="6.7109375" customWidth="1"/>
    <col min="10644" max="10644" width="32.28515625" customWidth="1"/>
    <col min="10645" max="10645" width="10.85546875" customWidth="1"/>
    <col min="10646" max="10646" width="11.7109375" customWidth="1"/>
    <col min="10647" max="10647" width="10.85546875" customWidth="1"/>
    <col min="10648" max="10648" width="10.5703125" customWidth="1"/>
    <col min="10650" max="10650" width="10.85546875" customWidth="1"/>
    <col min="10653" max="10653" width="12" customWidth="1"/>
    <col min="10897" max="10897" width="6.85546875" customWidth="1"/>
    <col min="10898" max="10898" width="29.85546875" customWidth="1"/>
    <col min="10899" max="10899" width="6.7109375" customWidth="1"/>
    <col min="10900" max="10900" width="32.28515625" customWidth="1"/>
    <col min="10901" max="10901" width="10.85546875" customWidth="1"/>
    <col min="10902" max="10902" width="11.7109375" customWidth="1"/>
    <col min="10903" max="10903" width="10.85546875" customWidth="1"/>
    <col min="10904" max="10904" width="10.5703125" customWidth="1"/>
    <col min="10906" max="10906" width="10.85546875" customWidth="1"/>
    <col min="10909" max="10909" width="12" customWidth="1"/>
    <col min="11153" max="11153" width="6.85546875" customWidth="1"/>
    <col min="11154" max="11154" width="29.85546875" customWidth="1"/>
    <col min="11155" max="11155" width="6.7109375" customWidth="1"/>
    <col min="11156" max="11156" width="32.28515625" customWidth="1"/>
    <col min="11157" max="11157" width="10.85546875" customWidth="1"/>
    <col min="11158" max="11158" width="11.7109375" customWidth="1"/>
    <col min="11159" max="11159" width="10.85546875" customWidth="1"/>
    <col min="11160" max="11160" width="10.5703125" customWidth="1"/>
    <col min="11162" max="11162" width="10.85546875" customWidth="1"/>
    <col min="11165" max="11165" width="12" customWidth="1"/>
    <col min="11409" max="11409" width="6.85546875" customWidth="1"/>
    <col min="11410" max="11410" width="29.85546875" customWidth="1"/>
    <col min="11411" max="11411" width="6.7109375" customWidth="1"/>
    <col min="11412" max="11412" width="32.28515625" customWidth="1"/>
    <col min="11413" max="11413" width="10.85546875" customWidth="1"/>
    <col min="11414" max="11414" width="11.7109375" customWidth="1"/>
    <col min="11415" max="11415" width="10.85546875" customWidth="1"/>
    <col min="11416" max="11416" width="10.5703125" customWidth="1"/>
    <col min="11418" max="11418" width="10.85546875" customWidth="1"/>
    <col min="11421" max="11421" width="12" customWidth="1"/>
    <col min="11665" max="11665" width="6.85546875" customWidth="1"/>
    <col min="11666" max="11666" width="29.85546875" customWidth="1"/>
    <col min="11667" max="11667" width="6.7109375" customWidth="1"/>
    <col min="11668" max="11668" width="32.28515625" customWidth="1"/>
    <col min="11669" max="11669" width="10.85546875" customWidth="1"/>
    <col min="11670" max="11670" width="11.7109375" customWidth="1"/>
    <col min="11671" max="11671" width="10.85546875" customWidth="1"/>
    <col min="11672" max="11672" width="10.5703125" customWidth="1"/>
    <col min="11674" max="11674" width="10.85546875" customWidth="1"/>
    <col min="11677" max="11677" width="12" customWidth="1"/>
    <col min="11921" max="11921" width="6.85546875" customWidth="1"/>
    <col min="11922" max="11922" width="29.85546875" customWidth="1"/>
    <col min="11923" max="11923" width="6.7109375" customWidth="1"/>
    <col min="11924" max="11924" width="32.28515625" customWidth="1"/>
    <col min="11925" max="11925" width="10.85546875" customWidth="1"/>
    <col min="11926" max="11926" width="11.7109375" customWidth="1"/>
    <col min="11927" max="11927" width="10.85546875" customWidth="1"/>
    <col min="11928" max="11928" width="10.5703125" customWidth="1"/>
    <col min="11930" max="11930" width="10.85546875" customWidth="1"/>
    <col min="11933" max="11933" width="12" customWidth="1"/>
    <col min="12177" max="12177" width="6.85546875" customWidth="1"/>
    <col min="12178" max="12178" width="29.85546875" customWidth="1"/>
    <col min="12179" max="12179" width="6.7109375" customWidth="1"/>
    <col min="12180" max="12180" width="32.28515625" customWidth="1"/>
    <col min="12181" max="12181" width="10.85546875" customWidth="1"/>
    <col min="12182" max="12182" width="11.7109375" customWidth="1"/>
    <col min="12183" max="12183" width="10.85546875" customWidth="1"/>
    <col min="12184" max="12184" width="10.5703125" customWidth="1"/>
    <col min="12186" max="12186" width="10.85546875" customWidth="1"/>
    <col min="12189" max="12189" width="12" customWidth="1"/>
    <col min="12433" max="12433" width="6.85546875" customWidth="1"/>
    <col min="12434" max="12434" width="29.85546875" customWidth="1"/>
    <col min="12435" max="12435" width="6.7109375" customWidth="1"/>
    <col min="12436" max="12436" width="32.28515625" customWidth="1"/>
    <col min="12437" max="12437" width="10.85546875" customWidth="1"/>
    <col min="12438" max="12438" width="11.7109375" customWidth="1"/>
    <col min="12439" max="12439" width="10.85546875" customWidth="1"/>
    <col min="12440" max="12440" width="10.5703125" customWidth="1"/>
    <col min="12442" max="12442" width="10.85546875" customWidth="1"/>
    <col min="12445" max="12445" width="12" customWidth="1"/>
    <col min="12689" max="12689" width="6.85546875" customWidth="1"/>
    <col min="12690" max="12690" width="29.85546875" customWidth="1"/>
    <col min="12691" max="12691" width="6.7109375" customWidth="1"/>
    <col min="12692" max="12692" width="32.28515625" customWidth="1"/>
    <col min="12693" max="12693" width="10.85546875" customWidth="1"/>
    <col min="12694" max="12694" width="11.7109375" customWidth="1"/>
    <col min="12695" max="12695" width="10.85546875" customWidth="1"/>
    <col min="12696" max="12696" width="10.5703125" customWidth="1"/>
    <col min="12698" max="12698" width="10.85546875" customWidth="1"/>
    <col min="12701" max="12701" width="12" customWidth="1"/>
    <col min="12945" max="12945" width="6.85546875" customWidth="1"/>
    <col min="12946" max="12946" width="29.85546875" customWidth="1"/>
    <col min="12947" max="12947" width="6.7109375" customWidth="1"/>
    <col min="12948" max="12948" width="32.28515625" customWidth="1"/>
    <col min="12949" max="12949" width="10.85546875" customWidth="1"/>
    <col min="12950" max="12950" width="11.7109375" customWidth="1"/>
    <col min="12951" max="12951" width="10.85546875" customWidth="1"/>
    <col min="12952" max="12952" width="10.5703125" customWidth="1"/>
    <col min="12954" max="12954" width="10.85546875" customWidth="1"/>
    <col min="12957" max="12957" width="12" customWidth="1"/>
    <col min="13201" max="13201" width="6.85546875" customWidth="1"/>
    <col min="13202" max="13202" width="29.85546875" customWidth="1"/>
    <col min="13203" max="13203" width="6.7109375" customWidth="1"/>
    <col min="13204" max="13204" width="32.28515625" customWidth="1"/>
    <col min="13205" max="13205" width="10.85546875" customWidth="1"/>
    <col min="13206" max="13206" width="11.7109375" customWidth="1"/>
    <col min="13207" max="13207" width="10.85546875" customWidth="1"/>
    <col min="13208" max="13208" width="10.5703125" customWidth="1"/>
    <col min="13210" max="13210" width="10.85546875" customWidth="1"/>
    <col min="13213" max="13213" width="12" customWidth="1"/>
    <col min="13457" max="13457" width="6.85546875" customWidth="1"/>
    <col min="13458" max="13458" width="29.85546875" customWidth="1"/>
    <col min="13459" max="13459" width="6.7109375" customWidth="1"/>
    <col min="13460" max="13460" width="32.28515625" customWidth="1"/>
    <col min="13461" max="13461" width="10.85546875" customWidth="1"/>
    <col min="13462" max="13462" width="11.7109375" customWidth="1"/>
    <col min="13463" max="13463" width="10.85546875" customWidth="1"/>
    <col min="13464" max="13464" width="10.5703125" customWidth="1"/>
    <col min="13466" max="13466" width="10.85546875" customWidth="1"/>
    <col min="13469" max="13469" width="12" customWidth="1"/>
    <col min="13713" max="13713" width="6.85546875" customWidth="1"/>
    <col min="13714" max="13714" width="29.85546875" customWidth="1"/>
    <col min="13715" max="13715" width="6.7109375" customWidth="1"/>
    <col min="13716" max="13716" width="32.28515625" customWidth="1"/>
    <col min="13717" max="13717" width="10.85546875" customWidth="1"/>
    <col min="13718" max="13718" width="11.7109375" customWidth="1"/>
    <col min="13719" max="13719" width="10.85546875" customWidth="1"/>
    <col min="13720" max="13720" width="10.5703125" customWidth="1"/>
    <col min="13722" max="13722" width="10.85546875" customWidth="1"/>
    <col min="13725" max="13725" width="12" customWidth="1"/>
    <col min="13969" max="13969" width="6.85546875" customWidth="1"/>
    <col min="13970" max="13970" width="29.85546875" customWidth="1"/>
    <col min="13971" max="13971" width="6.7109375" customWidth="1"/>
    <col min="13972" max="13972" width="32.28515625" customWidth="1"/>
    <col min="13973" max="13973" width="10.85546875" customWidth="1"/>
    <col min="13974" max="13974" width="11.7109375" customWidth="1"/>
    <col min="13975" max="13975" width="10.85546875" customWidth="1"/>
    <col min="13976" max="13976" width="10.5703125" customWidth="1"/>
    <col min="13978" max="13978" width="10.85546875" customWidth="1"/>
    <col min="13981" max="13981" width="12" customWidth="1"/>
    <col min="14225" max="14225" width="6.85546875" customWidth="1"/>
    <col min="14226" max="14226" width="29.85546875" customWidth="1"/>
    <col min="14227" max="14227" width="6.7109375" customWidth="1"/>
    <col min="14228" max="14228" width="32.28515625" customWidth="1"/>
    <col min="14229" max="14229" width="10.85546875" customWidth="1"/>
    <col min="14230" max="14230" width="11.7109375" customWidth="1"/>
    <col min="14231" max="14231" width="10.85546875" customWidth="1"/>
    <col min="14232" max="14232" width="10.5703125" customWidth="1"/>
    <col min="14234" max="14234" width="10.85546875" customWidth="1"/>
    <col min="14237" max="14237" width="12" customWidth="1"/>
    <col min="14481" max="14481" width="6.85546875" customWidth="1"/>
    <col min="14482" max="14482" width="29.85546875" customWidth="1"/>
    <col min="14483" max="14483" width="6.7109375" customWidth="1"/>
    <col min="14484" max="14484" width="32.28515625" customWidth="1"/>
    <col min="14485" max="14485" width="10.85546875" customWidth="1"/>
    <col min="14486" max="14486" width="11.7109375" customWidth="1"/>
    <col min="14487" max="14487" width="10.85546875" customWidth="1"/>
    <col min="14488" max="14488" width="10.5703125" customWidth="1"/>
    <col min="14490" max="14490" width="10.85546875" customWidth="1"/>
    <col min="14493" max="14493" width="12" customWidth="1"/>
    <col min="14737" max="14737" width="6.85546875" customWidth="1"/>
    <col min="14738" max="14738" width="29.85546875" customWidth="1"/>
    <col min="14739" max="14739" width="6.7109375" customWidth="1"/>
    <col min="14740" max="14740" width="32.28515625" customWidth="1"/>
    <col min="14741" max="14741" width="10.85546875" customWidth="1"/>
    <col min="14742" max="14742" width="11.7109375" customWidth="1"/>
    <col min="14743" max="14743" width="10.85546875" customWidth="1"/>
    <col min="14744" max="14744" width="10.5703125" customWidth="1"/>
    <col min="14746" max="14746" width="10.85546875" customWidth="1"/>
    <col min="14749" max="14749" width="12" customWidth="1"/>
    <col min="14993" max="14993" width="6.85546875" customWidth="1"/>
    <col min="14994" max="14994" width="29.85546875" customWidth="1"/>
    <col min="14995" max="14995" width="6.7109375" customWidth="1"/>
    <col min="14996" max="14996" width="32.28515625" customWidth="1"/>
    <col min="14997" max="14997" width="10.85546875" customWidth="1"/>
    <col min="14998" max="14998" width="11.7109375" customWidth="1"/>
    <col min="14999" max="14999" width="10.85546875" customWidth="1"/>
    <col min="15000" max="15000" width="10.5703125" customWidth="1"/>
    <col min="15002" max="15002" width="10.85546875" customWidth="1"/>
    <col min="15005" max="15005" width="12" customWidth="1"/>
    <col min="15249" max="15249" width="6.85546875" customWidth="1"/>
    <col min="15250" max="15250" width="29.85546875" customWidth="1"/>
    <col min="15251" max="15251" width="6.7109375" customWidth="1"/>
    <col min="15252" max="15252" width="32.28515625" customWidth="1"/>
    <col min="15253" max="15253" width="10.85546875" customWidth="1"/>
    <col min="15254" max="15254" width="11.7109375" customWidth="1"/>
    <col min="15255" max="15255" width="10.85546875" customWidth="1"/>
    <col min="15256" max="15256" width="10.5703125" customWidth="1"/>
    <col min="15258" max="15258" width="10.85546875" customWidth="1"/>
    <col min="15261" max="15261" width="12" customWidth="1"/>
    <col min="15505" max="15505" width="6.85546875" customWidth="1"/>
    <col min="15506" max="15506" width="29.85546875" customWidth="1"/>
    <col min="15507" max="15507" width="6.7109375" customWidth="1"/>
    <col min="15508" max="15508" width="32.28515625" customWidth="1"/>
    <col min="15509" max="15509" width="10.85546875" customWidth="1"/>
    <col min="15510" max="15510" width="11.7109375" customWidth="1"/>
    <col min="15511" max="15511" width="10.85546875" customWidth="1"/>
    <col min="15512" max="15512" width="10.5703125" customWidth="1"/>
    <col min="15514" max="15514" width="10.85546875" customWidth="1"/>
    <col min="15517" max="15517" width="12" customWidth="1"/>
    <col min="15761" max="15761" width="6.85546875" customWidth="1"/>
    <col min="15762" max="15762" width="29.85546875" customWidth="1"/>
    <col min="15763" max="15763" width="6.7109375" customWidth="1"/>
    <col min="15764" max="15764" width="32.28515625" customWidth="1"/>
    <col min="15765" max="15765" width="10.85546875" customWidth="1"/>
    <col min="15766" max="15766" width="11.7109375" customWidth="1"/>
    <col min="15767" max="15767" width="10.85546875" customWidth="1"/>
    <col min="15768" max="15768" width="10.5703125" customWidth="1"/>
    <col min="15770" max="15770" width="10.85546875" customWidth="1"/>
    <col min="15773" max="15773" width="12" customWidth="1"/>
    <col min="16017" max="16017" width="6.85546875" customWidth="1"/>
    <col min="16018" max="16018" width="29.85546875" customWidth="1"/>
    <col min="16019" max="16019" width="6.7109375" customWidth="1"/>
    <col min="16020" max="16020" width="32.28515625" customWidth="1"/>
    <col min="16021" max="16021" width="10.85546875" customWidth="1"/>
    <col min="16022" max="16022" width="11.7109375" customWidth="1"/>
    <col min="16023" max="16023" width="10.85546875" customWidth="1"/>
    <col min="16024" max="16024" width="10.5703125" customWidth="1"/>
    <col min="16026" max="16026" width="10.85546875" customWidth="1"/>
    <col min="16029" max="16029" width="12" customWidth="1"/>
  </cols>
  <sheetData>
    <row r="1" spans="1:55" ht="15" x14ac:dyDescent="0.25">
      <c r="A1" s="35" t="s">
        <v>2</v>
      </c>
      <c r="B1" s="35"/>
      <c r="C1" s="27"/>
      <c r="D1" s="35"/>
      <c r="E1" s="35"/>
      <c r="F1" s="50"/>
      <c r="G1" s="50"/>
      <c r="H1" s="50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ht="15" x14ac:dyDescent="0.25">
      <c r="A2" s="35" t="s">
        <v>3</v>
      </c>
      <c r="B2" s="35"/>
      <c r="C2" s="27"/>
      <c r="D2" s="35"/>
      <c r="E2" s="35"/>
      <c r="F2" s="50"/>
      <c r="G2" s="50"/>
      <c r="H2" s="50"/>
    </row>
    <row r="3" spans="1:55" ht="12.75" customHeight="1" x14ac:dyDescent="0.25">
      <c r="A3" s="1158" t="s">
        <v>4</v>
      </c>
      <c r="B3" s="1158"/>
      <c r="C3" s="1158"/>
      <c r="D3" s="1158"/>
      <c r="E3" s="1158"/>
      <c r="F3" s="50"/>
      <c r="G3" s="50"/>
      <c r="H3" s="50"/>
      <c r="AG3" s="349"/>
    </row>
    <row r="4" spans="1:55" ht="15" x14ac:dyDescent="0.25">
      <c r="A4" s="49"/>
      <c r="B4" s="35"/>
      <c r="C4" s="35"/>
      <c r="D4" s="35"/>
      <c r="E4" s="35"/>
      <c r="F4" s="50"/>
      <c r="G4" s="50"/>
      <c r="H4" s="50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50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49"/>
      <c r="B7" s="5"/>
      <c r="D7" s="9"/>
      <c r="E7" s="5"/>
      <c r="F7" s="50"/>
      <c r="G7" s="50"/>
      <c r="H7" s="50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76"/>
      <c r="B8" s="51"/>
      <c r="C8" s="51"/>
      <c r="D8" s="51"/>
      <c r="E8" s="51"/>
      <c r="F8" s="51"/>
      <c r="G8" s="51"/>
      <c r="H8" s="51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25">
      <c r="A9" s="10" t="s">
        <v>742</v>
      </c>
      <c r="D9" s="10"/>
      <c r="F9" s="40"/>
      <c r="G9" s="41"/>
      <c r="H9" s="41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3.25" customHeight="1" thickBot="1" x14ac:dyDescent="0.25">
      <c r="A10" s="42" t="s">
        <v>723</v>
      </c>
      <c r="B10" s="43" t="s">
        <v>506</v>
      </c>
      <c r="C10" s="43" t="s">
        <v>507</v>
      </c>
      <c r="D10" s="43" t="s">
        <v>248</v>
      </c>
      <c r="E10" s="100" t="s">
        <v>725</v>
      </c>
      <c r="F10" s="43" t="s">
        <v>0</v>
      </c>
      <c r="G10" s="79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9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80" customFormat="1" ht="11.25" customHeight="1" thickBot="1" x14ac:dyDescent="0.25">
      <c r="A11" s="81" t="s">
        <v>508</v>
      </c>
      <c r="B11" s="82" t="s">
        <v>509</v>
      </c>
      <c r="C11" s="82" t="s">
        <v>250</v>
      </c>
      <c r="D11" s="82" t="s">
        <v>251</v>
      </c>
      <c r="E11" s="82" t="s">
        <v>510</v>
      </c>
      <c r="F11" s="82" t="s">
        <v>0</v>
      </c>
      <c r="G11" s="82" t="s">
        <v>511</v>
      </c>
      <c r="H11" s="83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510" t="s">
        <v>768</v>
      </c>
      <c r="Q11" s="471" t="s">
        <v>781</v>
      </c>
      <c r="R11" s="471" t="s">
        <v>781</v>
      </c>
      <c r="S11" s="471" t="s">
        <v>768</v>
      </c>
      <c r="T11" s="471" t="s">
        <v>768</v>
      </c>
      <c r="U11" s="471" t="s">
        <v>781</v>
      </c>
      <c r="V11" s="471" t="s">
        <v>781</v>
      </c>
      <c r="W11" s="471" t="s">
        <v>768</v>
      </c>
      <c r="X11" s="472" t="s">
        <v>769</v>
      </c>
      <c r="Y11" s="471" t="s">
        <v>769</v>
      </c>
      <c r="Z11" s="471" t="s">
        <v>769</v>
      </c>
      <c r="AA11" s="471" t="s">
        <v>769</v>
      </c>
      <c r="AB11" s="472" t="s">
        <v>767</v>
      </c>
      <c r="AC11" s="471" t="s">
        <v>271</v>
      </c>
      <c r="AD11" s="471" t="s">
        <v>271</v>
      </c>
      <c r="AE11" s="471" t="s">
        <v>271</v>
      </c>
      <c r="AF11" s="471" t="s">
        <v>272</v>
      </c>
      <c r="AG11" s="471" t="s">
        <v>792</v>
      </c>
      <c r="AH11" s="878" t="s">
        <v>274</v>
      </c>
      <c r="AI11" s="514" t="s">
        <v>799</v>
      </c>
      <c r="AJ11" s="611" t="s">
        <v>799</v>
      </c>
      <c r="AK11" s="611" t="s">
        <v>799</v>
      </c>
      <c r="AL11" s="611" t="s">
        <v>799</v>
      </c>
      <c r="AM11" s="611" t="s">
        <v>799</v>
      </c>
      <c r="AN11" s="611" t="s">
        <v>799</v>
      </c>
      <c r="AO11" s="515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s="135" customFormat="1" ht="14.1" customHeight="1" x14ac:dyDescent="0.2">
      <c r="A12" s="391">
        <v>1</v>
      </c>
      <c r="B12" s="392">
        <v>4476</v>
      </c>
      <c r="C12" s="392">
        <v>600075184</v>
      </c>
      <c r="D12" s="392">
        <v>70200815</v>
      </c>
      <c r="E12" s="389" t="s">
        <v>138</v>
      </c>
      <c r="F12" s="392">
        <v>3233</v>
      </c>
      <c r="G12" s="393" t="s">
        <v>281</v>
      </c>
      <c r="H12" s="499" t="s">
        <v>261</v>
      </c>
      <c r="I12" s="516">
        <v>5683018</v>
      </c>
      <c r="J12" s="462">
        <v>3769227</v>
      </c>
      <c r="K12" s="462">
        <v>450000</v>
      </c>
      <c r="L12" s="607">
        <v>1426099</v>
      </c>
      <c r="M12" s="607">
        <v>37692</v>
      </c>
      <c r="N12" s="607">
        <v>0</v>
      </c>
      <c r="O12" s="641">
        <v>6.2700000000000005</v>
      </c>
      <c r="P12" s="544">
        <f>X12*-1</f>
        <v>70000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70000</v>
      </c>
      <c r="X12" s="464">
        <v>-70000</v>
      </c>
      <c r="Y12" s="464">
        <v>0</v>
      </c>
      <c r="Z12" s="464">
        <v>0</v>
      </c>
      <c r="AA12" s="464">
        <f>X12+Y12+Z12</f>
        <v>-70000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700</v>
      </c>
      <c r="AG12" s="396">
        <v>0</v>
      </c>
      <c r="AH12" s="904">
        <f>AB12+AE12+AF12+AG12</f>
        <v>700</v>
      </c>
      <c r="AI12" s="869">
        <v>0.01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0.01</v>
      </c>
      <c r="AP12" s="866">
        <f>I12+AH12</f>
        <v>5683718</v>
      </c>
      <c r="AQ12" s="512">
        <f>J12+W12</f>
        <v>3839227</v>
      </c>
      <c r="AR12" s="512">
        <f>K12+AA12</f>
        <v>380000</v>
      </c>
      <c r="AS12" s="464">
        <f>L12+AE12</f>
        <v>1426099</v>
      </c>
      <c r="AT12" s="512">
        <f>M12+AF12</f>
        <v>38392</v>
      </c>
      <c r="AU12" s="512">
        <v>0</v>
      </c>
      <c r="AV12" s="578">
        <f>O12+AO12</f>
        <v>6.28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s="135" customFormat="1" x14ac:dyDescent="0.2">
      <c r="A13" s="92">
        <v>1</v>
      </c>
      <c r="B13" s="15">
        <v>4476</v>
      </c>
      <c r="C13" s="15">
        <v>600075184</v>
      </c>
      <c r="D13" s="15">
        <v>70200815</v>
      </c>
      <c r="E13" s="101" t="s">
        <v>139</v>
      </c>
      <c r="F13" s="15"/>
      <c r="G13" s="91"/>
      <c r="H13" s="495"/>
      <c r="I13" s="614">
        <v>5683018</v>
      </c>
      <c r="J13" s="323">
        <v>3769227</v>
      </c>
      <c r="K13" s="323">
        <v>450000</v>
      </c>
      <c r="L13" s="323">
        <v>1426099</v>
      </c>
      <c r="M13" s="323">
        <v>37692</v>
      </c>
      <c r="N13" s="323">
        <v>0</v>
      </c>
      <c r="O13" s="680">
        <v>6.2700000000000005</v>
      </c>
      <c r="P13" s="614">
        <f t="shared" ref="P13:BC13" si="0">SUM(P12)</f>
        <v>70000</v>
      </c>
      <c r="Q13" s="323">
        <f t="shared" ref="Q13" si="1">SUM(Q12)</f>
        <v>0</v>
      </c>
      <c r="R13" s="323">
        <f t="shared" si="0"/>
        <v>0</v>
      </c>
      <c r="S13" s="323">
        <f t="shared" si="0"/>
        <v>0</v>
      </c>
      <c r="T13" s="323">
        <f t="shared" si="0"/>
        <v>0</v>
      </c>
      <c r="U13" s="323">
        <f t="shared" si="0"/>
        <v>0</v>
      </c>
      <c r="V13" s="323">
        <f t="shared" si="0"/>
        <v>0</v>
      </c>
      <c r="W13" s="323">
        <f t="shared" si="0"/>
        <v>70000</v>
      </c>
      <c r="X13" s="323">
        <f t="shared" si="0"/>
        <v>-70000</v>
      </c>
      <c r="Y13" s="323">
        <f t="shared" si="0"/>
        <v>0</v>
      </c>
      <c r="Z13" s="323">
        <f t="shared" si="0"/>
        <v>0</v>
      </c>
      <c r="AA13" s="323">
        <f t="shared" si="0"/>
        <v>-70000</v>
      </c>
      <c r="AB13" s="323">
        <f t="shared" si="0"/>
        <v>0</v>
      </c>
      <c r="AC13" s="323">
        <f t="shared" si="0"/>
        <v>0</v>
      </c>
      <c r="AD13" s="323">
        <f t="shared" si="0"/>
        <v>0</v>
      </c>
      <c r="AE13" s="323">
        <f t="shared" si="0"/>
        <v>0</v>
      </c>
      <c r="AF13" s="323">
        <f t="shared" si="0"/>
        <v>700</v>
      </c>
      <c r="AG13" s="323">
        <f t="shared" si="0"/>
        <v>0</v>
      </c>
      <c r="AH13" s="894">
        <f t="shared" si="0"/>
        <v>700</v>
      </c>
      <c r="AI13" s="900">
        <f t="shared" si="0"/>
        <v>0.01</v>
      </c>
      <c r="AJ13" s="324">
        <f t="shared" si="0"/>
        <v>0</v>
      </c>
      <c r="AK13" s="324">
        <f t="shared" si="0"/>
        <v>0</v>
      </c>
      <c r="AL13" s="324">
        <f t="shared" si="0"/>
        <v>0</v>
      </c>
      <c r="AM13" s="324">
        <f t="shared" si="0"/>
        <v>0</v>
      </c>
      <c r="AN13" s="324">
        <f t="shared" si="0"/>
        <v>0</v>
      </c>
      <c r="AO13" s="25">
        <f t="shared" si="0"/>
        <v>0.01</v>
      </c>
      <c r="AP13" s="325">
        <f t="shared" si="0"/>
        <v>5683718</v>
      </c>
      <c r="AQ13" s="323">
        <f t="shared" si="0"/>
        <v>3839227</v>
      </c>
      <c r="AR13" s="323">
        <f t="shared" si="0"/>
        <v>380000</v>
      </c>
      <c r="AS13" s="323">
        <f t="shared" si="0"/>
        <v>1426099</v>
      </c>
      <c r="AT13" s="323">
        <f t="shared" si="0"/>
        <v>38392</v>
      </c>
      <c r="AU13" s="323">
        <f t="shared" si="0"/>
        <v>0</v>
      </c>
      <c r="AV13" s="25">
        <f t="shared" si="0"/>
        <v>6.28</v>
      </c>
      <c r="AW13" s="825">
        <f t="shared" si="0"/>
        <v>0</v>
      </c>
      <c r="AX13" s="826">
        <f t="shared" si="0"/>
        <v>0</v>
      </c>
      <c r="AY13" s="826">
        <f t="shared" si="0"/>
        <v>0</v>
      </c>
      <c r="AZ13" s="826">
        <f t="shared" si="0"/>
        <v>0</v>
      </c>
      <c r="BA13" s="826">
        <f t="shared" si="0"/>
        <v>0</v>
      </c>
      <c r="BB13" s="826">
        <f t="shared" si="0"/>
        <v>0</v>
      </c>
      <c r="BC13" s="820">
        <f t="shared" si="0"/>
        <v>0</v>
      </c>
    </row>
    <row r="14" spans="1:55" s="135" customFormat="1" x14ac:dyDescent="0.2">
      <c r="A14" s="123">
        <v>2</v>
      </c>
      <c r="B14" s="124">
        <v>4411</v>
      </c>
      <c r="C14" s="124">
        <v>600074340</v>
      </c>
      <c r="D14" s="124">
        <v>70982121</v>
      </c>
      <c r="E14" s="122" t="s">
        <v>140</v>
      </c>
      <c r="F14" s="124">
        <v>3111</v>
      </c>
      <c r="G14" s="102" t="s">
        <v>275</v>
      </c>
      <c r="H14" s="500" t="s">
        <v>260</v>
      </c>
      <c r="I14" s="517">
        <v>8319402</v>
      </c>
      <c r="J14" s="432">
        <v>6052553</v>
      </c>
      <c r="K14" s="432">
        <v>120000</v>
      </c>
      <c r="L14" s="44">
        <v>2086323</v>
      </c>
      <c r="M14" s="44">
        <v>60526</v>
      </c>
      <c r="N14" s="44">
        <v>0</v>
      </c>
      <c r="O14" s="570">
        <v>10</v>
      </c>
      <c r="P14" s="579">
        <f t="shared" ref="P14:P85" si="2">X14*-1</f>
        <v>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ref="W14:W85" si="3">SUM(P14:V14)</f>
        <v>0</v>
      </c>
      <c r="X14" s="434">
        <v>0</v>
      </c>
      <c r="Y14" s="434">
        <v>0</v>
      </c>
      <c r="Z14" s="434">
        <v>0</v>
      </c>
      <c r="AA14" s="434">
        <f t="shared" ref="AA14:AA85" si="4">X14+Y14+Z14</f>
        <v>0</v>
      </c>
      <c r="AB14" s="434">
        <f t="shared" ref="AB14:AB85" si="5">W14+AA14</f>
        <v>0</v>
      </c>
      <c r="AC14" s="435">
        <f t="shared" ref="AC14:AC85" si="6">ROUND((W14+X14+Y14)*33.8%,0)</f>
        <v>0</v>
      </c>
      <c r="AD14" s="434">
        <v>0</v>
      </c>
      <c r="AE14" s="434">
        <f t="shared" ref="AE14:AE85" si="7">AC14+AD14</f>
        <v>0</v>
      </c>
      <c r="AF14" s="435">
        <f t="shared" ref="AF14:AF85" si="8">ROUND(W14*1%,0)</f>
        <v>0</v>
      </c>
      <c r="AG14" s="14">
        <v>0</v>
      </c>
      <c r="AH14" s="905">
        <f>AB14+AE14+AF14+AG14</f>
        <v>0</v>
      </c>
      <c r="AI14" s="870">
        <v>-0.2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 t="shared" ref="AO14:AO85" si="9">SUM(AI14:AN14)</f>
        <v>-0.2</v>
      </c>
      <c r="AP14" s="854">
        <f>I14+AH14</f>
        <v>8319402</v>
      </c>
      <c r="AQ14" s="434">
        <f>J14+W14</f>
        <v>6052553</v>
      </c>
      <c r="AR14" s="512">
        <f>K14+AA14</f>
        <v>120000</v>
      </c>
      <c r="AS14" s="434">
        <f>L14+AE14</f>
        <v>2086323</v>
      </c>
      <c r="AT14" s="434">
        <f>M14+AF14</f>
        <v>60526</v>
      </c>
      <c r="AU14" s="434">
        <v>0</v>
      </c>
      <c r="AV14" s="535">
        <f t="shared" ref="AV14:AV15" si="10">O14+AO14</f>
        <v>9.8000000000000007</v>
      </c>
      <c r="AW14" s="517">
        <f t="shared" ref="AW14:AW85" si="11">SUM(AX14:BB14)</f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s="135" customFormat="1" x14ac:dyDescent="0.2">
      <c r="A15" s="123">
        <v>2</v>
      </c>
      <c r="B15" s="124">
        <v>4411</v>
      </c>
      <c r="C15" s="124">
        <v>600074340</v>
      </c>
      <c r="D15" s="124">
        <v>70982121</v>
      </c>
      <c r="E15" s="122" t="s">
        <v>140</v>
      </c>
      <c r="F15" s="124">
        <v>3111</v>
      </c>
      <c r="G15" s="102" t="s">
        <v>276</v>
      </c>
      <c r="H15" s="500" t="s">
        <v>261</v>
      </c>
      <c r="I15" s="517">
        <v>1604849</v>
      </c>
      <c r="J15" s="432">
        <v>1190541</v>
      </c>
      <c r="K15" s="432">
        <v>0</v>
      </c>
      <c r="L15" s="44">
        <v>402403</v>
      </c>
      <c r="M15" s="44">
        <v>11905</v>
      </c>
      <c r="N15" s="44">
        <v>0</v>
      </c>
      <c r="O15" s="570">
        <v>3</v>
      </c>
      <c r="P15" s="579">
        <f t="shared" si="2"/>
        <v>0</v>
      </c>
      <c r="Q15" s="434">
        <v>0</v>
      </c>
      <c r="R15" s="434">
        <v>87683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3"/>
        <v>87683</v>
      </c>
      <c r="X15" s="434">
        <v>0</v>
      </c>
      <c r="Y15" s="434">
        <v>0</v>
      </c>
      <c r="Z15" s="434">
        <v>0</v>
      </c>
      <c r="AA15" s="434">
        <f t="shared" si="4"/>
        <v>0</v>
      </c>
      <c r="AB15" s="434">
        <f t="shared" si="5"/>
        <v>87683</v>
      </c>
      <c r="AC15" s="435">
        <f t="shared" si="6"/>
        <v>29637</v>
      </c>
      <c r="AD15" s="434">
        <v>0</v>
      </c>
      <c r="AE15" s="434">
        <f t="shared" si="7"/>
        <v>29637</v>
      </c>
      <c r="AF15" s="435">
        <f t="shared" si="8"/>
        <v>877</v>
      </c>
      <c r="AG15" s="14">
        <v>0</v>
      </c>
      <c r="AH15" s="905">
        <f>AB15+AE15+AF15+AG15</f>
        <v>118197</v>
      </c>
      <c r="AI15" s="870">
        <v>0</v>
      </c>
      <c r="AJ15" s="433">
        <v>0.3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9"/>
        <v>0.3</v>
      </c>
      <c r="AP15" s="854">
        <f>I15+AH15</f>
        <v>1723046</v>
      </c>
      <c r="AQ15" s="434">
        <f>J15+W15</f>
        <v>1278224</v>
      </c>
      <c r="AR15" s="512">
        <f>K15+AA15</f>
        <v>0</v>
      </c>
      <c r="AS15" s="434">
        <f>L15+AE15</f>
        <v>432040</v>
      </c>
      <c r="AT15" s="434">
        <f>M15+AF15</f>
        <v>12782</v>
      </c>
      <c r="AU15" s="434">
        <v>0</v>
      </c>
      <c r="AV15" s="535">
        <f t="shared" si="10"/>
        <v>3.3</v>
      </c>
      <c r="AW15" s="517">
        <f t="shared" si="11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s="135" customFormat="1" x14ac:dyDescent="0.2">
      <c r="A16" s="92">
        <v>2</v>
      </c>
      <c r="B16" s="15">
        <v>4411</v>
      </c>
      <c r="C16" s="15">
        <v>600074340</v>
      </c>
      <c r="D16" s="15">
        <v>70982121</v>
      </c>
      <c r="E16" s="101" t="s">
        <v>141</v>
      </c>
      <c r="F16" s="15"/>
      <c r="G16" s="91"/>
      <c r="H16" s="495"/>
      <c r="I16" s="614">
        <v>9924251</v>
      </c>
      <c r="J16" s="323">
        <v>7243094</v>
      </c>
      <c r="K16" s="323">
        <v>120000</v>
      </c>
      <c r="L16" s="323">
        <v>2488726</v>
      </c>
      <c r="M16" s="323">
        <v>72431</v>
      </c>
      <c r="N16" s="323">
        <v>0</v>
      </c>
      <c r="O16" s="680">
        <v>13</v>
      </c>
      <c r="P16" s="614">
        <f t="shared" ref="P16:BC16" si="12">SUM(P14:P15)</f>
        <v>0</v>
      </c>
      <c r="Q16" s="323">
        <f t="shared" ref="Q16" si="13">SUM(Q14:Q15)</f>
        <v>0</v>
      </c>
      <c r="R16" s="323">
        <f t="shared" si="12"/>
        <v>87683</v>
      </c>
      <c r="S16" s="323">
        <f t="shared" si="12"/>
        <v>0</v>
      </c>
      <c r="T16" s="323">
        <f t="shared" si="12"/>
        <v>0</v>
      </c>
      <c r="U16" s="323">
        <f t="shared" si="12"/>
        <v>0</v>
      </c>
      <c r="V16" s="323">
        <f t="shared" si="12"/>
        <v>0</v>
      </c>
      <c r="W16" s="323">
        <f t="shared" si="12"/>
        <v>87683</v>
      </c>
      <c r="X16" s="323">
        <f t="shared" si="12"/>
        <v>0</v>
      </c>
      <c r="Y16" s="323">
        <f t="shared" si="12"/>
        <v>0</v>
      </c>
      <c r="Z16" s="323">
        <f t="shared" si="12"/>
        <v>0</v>
      </c>
      <c r="AA16" s="323">
        <f t="shared" si="12"/>
        <v>0</v>
      </c>
      <c r="AB16" s="323">
        <f t="shared" si="12"/>
        <v>87683</v>
      </c>
      <c r="AC16" s="323">
        <f t="shared" si="12"/>
        <v>29637</v>
      </c>
      <c r="AD16" s="323">
        <f t="shared" si="12"/>
        <v>0</v>
      </c>
      <c r="AE16" s="323">
        <f t="shared" si="12"/>
        <v>29637</v>
      </c>
      <c r="AF16" s="323">
        <f t="shared" si="12"/>
        <v>877</v>
      </c>
      <c r="AG16" s="323">
        <f t="shared" si="12"/>
        <v>0</v>
      </c>
      <c r="AH16" s="894">
        <f t="shared" si="12"/>
        <v>118197</v>
      </c>
      <c r="AI16" s="900">
        <f t="shared" si="12"/>
        <v>-0.2</v>
      </c>
      <c r="AJ16" s="324">
        <f t="shared" si="12"/>
        <v>0.3</v>
      </c>
      <c r="AK16" s="324">
        <f t="shared" si="12"/>
        <v>0</v>
      </c>
      <c r="AL16" s="324">
        <f t="shared" si="12"/>
        <v>0</v>
      </c>
      <c r="AM16" s="324">
        <f t="shared" si="12"/>
        <v>0</v>
      </c>
      <c r="AN16" s="324">
        <f t="shared" si="12"/>
        <v>0</v>
      </c>
      <c r="AO16" s="25">
        <f t="shared" si="12"/>
        <v>9.9999999999999978E-2</v>
      </c>
      <c r="AP16" s="325">
        <f t="shared" si="12"/>
        <v>10042448</v>
      </c>
      <c r="AQ16" s="323">
        <f t="shared" si="12"/>
        <v>7330777</v>
      </c>
      <c r="AR16" s="323">
        <f t="shared" si="12"/>
        <v>120000</v>
      </c>
      <c r="AS16" s="323">
        <f t="shared" si="12"/>
        <v>2518363</v>
      </c>
      <c r="AT16" s="323">
        <f t="shared" si="12"/>
        <v>73308</v>
      </c>
      <c r="AU16" s="323">
        <f t="shared" si="12"/>
        <v>0</v>
      </c>
      <c r="AV16" s="25">
        <f t="shared" si="12"/>
        <v>13.100000000000001</v>
      </c>
      <c r="AW16" s="825">
        <f t="shared" si="12"/>
        <v>0</v>
      </c>
      <c r="AX16" s="826">
        <f t="shared" si="12"/>
        <v>0</v>
      </c>
      <c r="AY16" s="826">
        <f t="shared" si="12"/>
        <v>0</v>
      </c>
      <c r="AZ16" s="826">
        <f t="shared" si="12"/>
        <v>0</v>
      </c>
      <c r="BA16" s="826">
        <f t="shared" si="12"/>
        <v>0</v>
      </c>
      <c r="BB16" s="826">
        <f t="shared" si="12"/>
        <v>0</v>
      </c>
      <c r="BC16" s="820">
        <f t="shared" si="12"/>
        <v>0</v>
      </c>
    </row>
    <row r="17" spans="1:55" s="135" customFormat="1" x14ac:dyDescent="0.2">
      <c r="A17" s="123">
        <v>3</v>
      </c>
      <c r="B17" s="124">
        <v>4409</v>
      </c>
      <c r="C17" s="124">
        <v>600074358</v>
      </c>
      <c r="D17" s="124">
        <v>70982104</v>
      </c>
      <c r="E17" s="118" t="s">
        <v>142</v>
      </c>
      <c r="F17" s="124">
        <v>3111</v>
      </c>
      <c r="G17" s="102" t="s">
        <v>275</v>
      </c>
      <c r="H17" s="500" t="s">
        <v>260</v>
      </c>
      <c r="I17" s="517">
        <v>17004338</v>
      </c>
      <c r="J17" s="432">
        <v>12594643</v>
      </c>
      <c r="K17" s="432">
        <v>20000</v>
      </c>
      <c r="L17" s="44">
        <v>4263749</v>
      </c>
      <c r="M17" s="44">
        <v>125946</v>
      </c>
      <c r="N17" s="44">
        <v>0</v>
      </c>
      <c r="O17" s="570">
        <v>20.96</v>
      </c>
      <c r="P17" s="579">
        <f t="shared" si="2"/>
        <v>5000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3"/>
        <v>5000</v>
      </c>
      <c r="X17" s="434">
        <v>-5000</v>
      </c>
      <c r="Y17" s="434">
        <v>0</v>
      </c>
      <c r="Z17" s="434">
        <v>0</v>
      </c>
      <c r="AA17" s="434">
        <f t="shared" si="4"/>
        <v>-5000</v>
      </c>
      <c r="AB17" s="434">
        <f t="shared" si="5"/>
        <v>0</v>
      </c>
      <c r="AC17" s="435">
        <f t="shared" si="6"/>
        <v>0</v>
      </c>
      <c r="AD17" s="434">
        <v>0</v>
      </c>
      <c r="AE17" s="434">
        <f t="shared" si="7"/>
        <v>0</v>
      </c>
      <c r="AF17" s="435">
        <f t="shared" si="8"/>
        <v>50</v>
      </c>
      <c r="AG17" s="14">
        <v>0</v>
      </c>
      <c r="AH17" s="905">
        <f t="shared" ref="AH17:AH19" si="14">AB17+AE17+AF17+AG17</f>
        <v>50</v>
      </c>
      <c r="AI17" s="870">
        <v>0.01</v>
      </c>
      <c r="AJ17" s="433">
        <v>0</v>
      </c>
      <c r="AK17" s="433">
        <v>0</v>
      </c>
      <c r="AL17" s="433">
        <v>0</v>
      </c>
      <c r="AM17" s="433">
        <v>0</v>
      </c>
      <c r="AN17" s="433">
        <v>0</v>
      </c>
      <c r="AO17" s="535">
        <f t="shared" si="9"/>
        <v>0.01</v>
      </c>
      <c r="AP17" s="854">
        <f>I17+AH17</f>
        <v>17004388</v>
      </c>
      <c r="AQ17" s="434">
        <f>J17+W17</f>
        <v>12599643</v>
      </c>
      <c r="AR17" s="512">
        <f t="shared" ref="AR17:AR19" si="15">K17+AA17</f>
        <v>15000</v>
      </c>
      <c r="AS17" s="434">
        <f t="shared" ref="AS17:AT19" si="16">L17+AE17</f>
        <v>4263749</v>
      </c>
      <c r="AT17" s="434">
        <f t="shared" si="16"/>
        <v>125996</v>
      </c>
      <c r="AU17" s="434">
        <v>0</v>
      </c>
      <c r="AV17" s="535">
        <f t="shared" ref="AV17:AV19" si="17">O17+AO17</f>
        <v>20.970000000000002</v>
      </c>
      <c r="AW17" s="517">
        <f t="shared" si="11"/>
        <v>0</v>
      </c>
      <c r="AX17" s="432">
        <v>0</v>
      </c>
      <c r="AY17" s="432">
        <v>0</v>
      </c>
      <c r="AZ17" s="432">
        <v>0</v>
      </c>
      <c r="BA17" s="432">
        <v>0</v>
      </c>
      <c r="BB17" s="432">
        <v>0</v>
      </c>
      <c r="BC17" s="600">
        <v>0</v>
      </c>
    </row>
    <row r="18" spans="1:55" s="135" customFormat="1" x14ac:dyDescent="0.2">
      <c r="A18" s="123">
        <v>3</v>
      </c>
      <c r="B18" s="124">
        <v>4409</v>
      </c>
      <c r="C18" s="124">
        <v>600074358</v>
      </c>
      <c r="D18" s="124">
        <v>70982104</v>
      </c>
      <c r="E18" s="118" t="s">
        <v>142</v>
      </c>
      <c r="F18" s="124">
        <v>3111</v>
      </c>
      <c r="G18" s="102" t="s">
        <v>277</v>
      </c>
      <c r="H18" s="500" t="s">
        <v>260</v>
      </c>
      <c r="I18" s="517">
        <v>0</v>
      </c>
      <c r="J18" s="432">
        <v>0</v>
      </c>
      <c r="K18" s="432">
        <v>0</v>
      </c>
      <c r="L18" s="44">
        <v>0</v>
      </c>
      <c r="M18" s="44">
        <v>0</v>
      </c>
      <c r="N18" s="44">
        <v>0</v>
      </c>
      <c r="O18" s="570">
        <v>0</v>
      </c>
      <c r="P18" s="579">
        <f t="shared" si="2"/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3"/>
        <v>0</v>
      </c>
      <c r="X18" s="434">
        <v>0</v>
      </c>
      <c r="Y18" s="434">
        <v>0</v>
      </c>
      <c r="Z18" s="434">
        <v>0</v>
      </c>
      <c r="AA18" s="434">
        <f t="shared" si="4"/>
        <v>0</v>
      </c>
      <c r="AB18" s="434">
        <f t="shared" si="5"/>
        <v>0</v>
      </c>
      <c r="AC18" s="435">
        <f t="shared" si="6"/>
        <v>0</v>
      </c>
      <c r="AD18" s="434">
        <v>0</v>
      </c>
      <c r="AE18" s="434">
        <f t="shared" si="7"/>
        <v>0</v>
      </c>
      <c r="AF18" s="435">
        <f t="shared" si="8"/>
        <v>0</v>
      </c>
      <c r="AG18" s="14">
        <v>0</v>
      </c>
      <c r="AH18" s="905">
        <f t="shared" si="14"/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9"/>
        <v>0</v>
      </c>
      <c r="AP18" s="854">
        <f>I18+AH18</f>
        <v>0</v>
      </c>
      <c r="AQ18" s="434">
        <f>J18+W18</f>
        <v>0</v>
      </c>
      <c r="AR18" s="512">
        <f t="shared" si="15"/>
        <v>0</v>
      </c>
      <c r="AS18" s="434">
        <f t="shared" si="16"/>
        <v>0</v>
      </c>
      <c r="AT18" s="434">
        <f t="shared" si="16"/>
        <v>0</v>
      </c>
      <c r="AU18" s="434">
        <v>0</v>
      </c>
      <c r="AV18" s="535">
        <f t="shared" si="17"/>
        <v>0</v>
      </c>
      <c r="AW18" s="517">
        <f t="shared" si="11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s="135" customFormat="1" x14ac:dyDescent="0.2">
      <c r="A19" s="123">
        <v>3</v>
      </c>
      <c r="B19" s="124">
        <v>4409</v>
      </c>
      <c r="C19" s="124">
        <v>600074358</v>
      </c>
      <c r="D19" s="124">
        <v>70982104</v>
      </c>
      <c r="E19" s="118" t="s">
        <v>142</v>
      </c>
      <c r="F19" s="124">
        <v>3111</v>
      </c>
      <c r="G19" s="102" t="s">
        <v>276</v>
      </c>
      <c r="H19" s="500" t="s">
        <v>261</v>
      </c>
      <c r="I19" s="517">
        <v>1827692</v>
      </c>
      <c r="J19" s="432">
        <v>1355855</v>
      </c>
      <c r="K19" s="432">
        <v>0</v>
      </c>
      <c r="L19" s="44">
        <v>458279</v>
      </c>
      <c r="M19" s="44">
        <v>13558</v>
      </c>
      <c r="N19" s="44">
        <v>0</v>
      </c>
      <c r="O19" s="570">
        <v>3.4299999999999997</v>
      </c>
      <c r="P19" s="579">
        <f t="shared" si="2"/>
        <v>0</v>
      </c>
      <c r="Q19" s="434">
        <v>0</v>
      </c>
      <c r="R19" s="434">
        <v>-146979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3"/>
        <v>-146979</v>
      </c>
      <c r="X19" s="434">
        <v>0</v>
      </c>
      <c r="Y19" s="434">
        <v>0</v>
      </c>
      <c r="Z19" s="434">
        <v>0</v>
      </c>
      <c r="AA19" s="434">
        <f t="shared" si="4"/>
        <v>0</v>
      </c>
      <c r="AB19" s="434">
        <f t="shared" si="5"/>
        <v>-146979</v>
      </c>
      <c r="AC19" s="435">
        <f t="shared" si="6"/>
        <v>-49679</v>
      </c>
      <c r="AD19" s="434">
        <v>0</v>
      </c>
      <c r="AE19" s="434">
        <f t="shared" si="7"/>
        <v>-49679</v>
      </c>
      <c r="AF19" s="435">
        <f t="shared" si="8"/>
        <v>-1470</v>
      </c>
      <c r="AG19" s="14">
        <v>0</v>
      </c>
      <c r="AH19" s="905">
        <f t="shared" si="14"/>
        <v>-198128</v>
      </c>
      <c r="AI19" s="870">
        <v>0</v>
      </c>
      <c r="AJ19" s="433">
        <v>-0.37</v>
      </c>
      <c r="AK19" s="433">
        <v>0</v>
      </c>
      <c r="AL19" s="433">
        <v>0</v>
      </c>
      <c r="AM19" s="433">
        <v>0</v>
      </c>
      <c r="AN19" s="433">
        <v>0</v>
      </c>
      <c r="AO19" s="535">
        <f t="shared" si="9"/>
        <v>-0.37</v>
      </c>
      <c r="AP19" s="854">
        <f>I19+AH19</f>
        <v>1629564</v>
      </c>
      <c r="AQ19" s="434">
        <f>J19+W19</f>
        <v>1208876</v>
      </c>
      <c r="AR19" s="512">
        <f t="shared" si="15"/>
        <v>0</v>
      </c>
      <c r="AS19" s="434">
        <f t="shared" si="16"/>
        <v>408600</v>
      </c>
      <c r="AT19" s="434">
        <f t="shared" si="16"/>
        <v>12088</v>
      </c>
      <c r="AU19" s="434">
        <v>0</v>
      </c>
      <c r="AV19" s="535">
        <f t="shared" si="17"/>
        <v>3.0599999999999996</v>
      </c>
      <c r="AW19" s="517">
        <f t="shared" si="11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s="135" customFormat="1" x14ac:dyDescent="0.2">
      <c r="A20" s="92">
        <v>3</v>
      </c>
      <c r="B20" s="15">
        <v>4409</v>
      </c>
      <c r="C20" s="15">
        <v>600074358</v>
      </c>
      <c r="D20" s="15">
        <v>70982104</v>
      </c>
      <c r="E20" s="101" t="s">
        <v>143</v>
      </c>
      <c r="F20" s="15"/>
      <c r="G20" s="91"/>
      <c r="H20" s="495"/>
      <c r="I20" s="614">
        <v>18832030</v>
      </c>
      <c r="J20" s="323">
        <v>13950498</v>
      </c>
      <c r="K20" s="323">
        <v>20000</v>
      </c>
      <c r="L20" s="323">
        <v>4722028</v>
      </c>
      <c r="M20" s="323">
        <v>139504</v>
      </c>
      <c r="N20" s="323">
        <v>0</v>
      </c>
      <c r="O20" s="680">
        <v>24.39</v>
      </c>
      <c r="P20" s="614">
        <f t="shared" ref="P20:BC20" si="18">SUM(P17:P19)</f>
        <v>5000</v>
      </c>
      <c r="Q20" s="323">
        <f t="shared" ref="Q20" si="19">SUM(Q17:Q19)</f>
        <v>0</v>
      </c>
      <c r="R20" s="323">
        <f t="shared" si="18"/>
        <v>-146979</v>
      </c>
      <c r="S20" s="323">
        <f t="shared" si="18"/>
        <v>0</v>
      </c>
      <c r="T20" s="323">
        <f t="shared" si="18"/>
        <v>0</v>
      </c>
      <c r="U20" s="323">
        <f t="shared" si="18"/>
        <v>0</v>
      </c>
      <c r="V20" s="323">
        <f t="shared" si="18"/>
        <v>0</v>
      </c>
      <c r="W20" s="323">
        <f t="shared" si="18"/>
        <v>-141979</v>
      </c>
      <c r="X20" s="323">
        <f t="shared" si="18"/>
        <v>-5000</v>
      </c>
      <c r="Y20" s="323">
        <f t="shared" si="18"/>
        <v>0</v>
      </c>
      <c r="Z20" s="323">
        <f t="shared" si="18"/>
        <v>0</v>
      </c>
      <c r="AA20" s="323">
        <f t="shared" si="18"/>
        <v>-5000</v>
      </c>
      <c r="AB20" s="323">
        <f t="shared" si="18"/>
        <v>-146979</v>
      </c>
      <c r="AC20" s="323">
        <f t="shared" si="18"/>
        <v>-49679</v>
      </c>
      <c r="AD20" s="323">
        <f t="shared" si="18"/>
        <v>0</v>
      </c>
      <c r="AE20" s="323">
        <f t="shared" si="18"/>
        <v>-49679</v>
      </c>
      <c r="AF20" s="323">
        <f t="shared" si="18"/>
        <v>-1420</v>
      </c>
      <c r="AG20" s="323">
        <f t="shared" si="18"/>
        <v>0</v>
      </c>
      <c r="AH20" s="894">
        <f t="shared" si="18"/>
        <v>-198078</v>
      </c>
      <c r="AI20" s="900">
        <f t="shared" si="18"/>
        <v>0.01</v>
      </c>
      <c r="AJ20" s="324">
        <f t="shared" si="18"/>
        <v>-0.37</v>
      </c>
      <c r="AK20" s="324">
        <f t="shared" si="18"/>
        <v>0</v>
      </c>
      <c r="AL20" s="324">
        <f t="shared" si="18"/>
        <v>0</v>
      </c>
      <c r="AM20" s="324">
        <f t="shared" si="18"/>
        <v>0</v>
      </c>
      <c r="AN20" s="324">
        <f t="shared" si="18"/>
        <v>0</v>
      </c>
      <c r="AO20" s="25">
        <f t="shared" si="18"/>
        <v>-0.36</v>
      </c>
      <c r="AP20" s="325">
        <f t="shared" si="18"/>
        <v>18633952</v>
      </c>
      <c r="AQ20" s="323">
        <f t="shared" si="18"/>
        <v>13808519</v>
      </c>
      <c r="AR20" s="323">
        <f t="shared" si="18"/>
        <v>15000</v>
      </c>
      <c r="AS20" s="323">
        <f t="shared" si="18"/>
        <v>4672349</v>
      </c>
      <c r="AT20" s="323">
        <f t="shared" si="18"/>
        <v>138084</v>
      </c>
      <c r="AU20" s="323">
        <f t="shared" si="18"/>
        <v>0</v>
      </c>
      <c r="AV20" s="25">
        <f t="shared" si="18"/>
        <v>24.03</v>
      </c>
      <c r="AW20" s="825">
        <f t="shared" si="18"/>
        <v>0</v>
      </c>
      <c r="AX20" s="826">
        <f t="shared" si="18"/>
        <v>0</v>
      </c>
      <c r="AY20" s="826">
        <f t="shared" si="18"/>
        <v>0</v>
      </c>
      <c r="AZ20" s="826">
        <f t="shared" si="18"/>
        <v>0</v>
      </c>
      <c r="BA20" s="826">
        <f t="shared" si="18"/>
        <v>0</v>
      </c>
      <c r="BB20" s="826">
        <f t="shared" si="18"/>
        <v>0</v>
      </c>
      <c r="BC20" s="820">
        <f t="shared" si="18"/>
        <v>0</v>
      </c>
    </row>
    <row r="21" spans="1:55" s="135" customFormat="1" x14ac:dyDescent="0.2">
      <c r="A21" s="123">
        <v>4</v>
      </c>
      <c r="B21" s="124">
        <v>4407</v>
      </c>
      <c r="C21" s="124">
        <v>600074552</v>
      </c>
      <c r="D21" s="124">
        <v>70982201</v>
      </c>
      <c r="E21" s="122" t="s">
        <v>144</v>
      </c>
      <c r="F21" s="124">
        <v>3111</v>
      </c>
      <c r="G21" s="102" t="s">
        <v>275</v>
      </c>
      <c r="H21" s="500" t="s">
        <v>260</v>
      </c>
      <c r="I21" s="517">
        <v>7453036</v>
      </c>
      <c r="J21" s="432">
        <v>5528959</v>
      </c>
      <c r="K21" s="432">
        <v>0</v>
      </c>
      <c r="L21" s="44">
        <v>1868788</v>
      </c>
      <c r="M21" s="44">
        <v>55289</v>
      </c>
      <c r="N21" s="44">
        <v>0</v>
      </c>
      <c r="O21" s="570">
        <v>8.42</v>
      </c>
      <c r="P21" s="579">
        <f t="shared" si="2"/>
        <v>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3"/>
        <v>0</v>
      </c>
      <c r="X21" s="434">
        <v>0</v>
      </c>
      <c r="Y21" s="434">
        <v>0</v>
      </c>
      <c r="Z21" s="434">
        <v>0</v>
      </c>
      <c r="AA21" s="434">
        <f t="shared" si="4"/>
        <v>0</v>
      </c>
      <c r="AB21" s="434">
        <f t="shared" si="5"/>
        <v>0</v>
      </c>
      <c r="AC21" s="435">
        <f t="shared" si="6"/>
        <v>0</v>
      </c>
      <c r="AD21" s="434">
        <v>0</v>
      </c>
      <c r="AE21" s="434">
        <f t="shared" si="7"/>
        <v>0</v>
      </c>
      <c r="AF21" s="435">
        <f t="shared" si="8"/>
        <v>0</v>
      </c>
      <c r="AG21" s="14">
        <v>0</v>
      </c>
      <c r="AH21" s="905">
        <f t="shared" ref="AH21:AH23" si="20">AB21+AE21+AF21+AG21</f>
        <v>0</v>
      </c>
      <c r="AI21" s="870">
        <v>0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9"/>
        <v>0</v>
      </c>
      <c r="AP21" s="854">
        <f>I21+AH21</f>
        <v>7453036</v>
      </c>
      <c r="AQ21" s="434">
        <f>J21+W21</f>
        <v>5528959</v>
      </c>
      <c r="AR21" s="512">
        <f t="shared" ref="AR21:AR23" si="21">K21+AA21</f>
        <v>0</v>
      </c>
      <c r="AS21" s="434">
        <f t="shared" ref="AS21:AT23" si="22">L21+AE21</f>
        <v>1868788</v>
      </c>
      <c r="AT21" s="434">
        <f t="shared" si="22"/>
        <v>55289</v>
      </c>
      <c r="AU21" s="434">
        <v>0</v>
      </c>
      <c r="AV21" s="535">
        <f t="shared" ref="AV21:AV23" si="23">O21+AO21</f>
        <v>8.42</v>
      </c>
      <c r="AW21" s="517">
        <f t="shared" si="11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s="135" customFormat="1" x14ac:dyDescent="0.2">
      <c r="A22" s="123">
        <v>4</v>
      </c>
      <c r="B22" s="124">
        <v>4407</v>
      </c>
      <c r="C22" s="124">
        <v>600074552</v>
      </c>
      <c r="D22" s="124">
        <v>70982201</v>
      </c>
      <c r="E22" s="122" t="s">
        <v>144</v>
      </c>
      <c r="F22" s="124">
        <v>3111</v>
      </c>
      <c r="G22" s="102" t="s">
        <v>277</v>
      </c>
      <c r="H22" s="500" t="s">
        <v>260</v>
      </c>
      <c r="I22" s="517">
        <v>641201</v>
      </c>
      <c r="J22" s="432">
        <v>475668</v>
      </c>
      <c r="K22" s="432">
        <v>0</v>
      </c>
      <c r="L22" s="44">
        <v>160776</v>
      </c>
      <c r="M22" s="44">
        <v>4757</v>
      </c>
      <c r="N22" s="44">
        <v>0</v>
      </c>
      <c r="O22" s="570">
        <v>1</v>
      </c>
      <c r="P22" s="579">
        <f t="shared" si="2"/>
        <v>0</v>
      </c>
      <c r="Q22" s="434">
        <v>0</v>
      </c>
      <c r="R22" s="434">
        <v>0</v>
      </c>
      <c r="S22" s="434">
        <v>0</v>
      </c>
      <c r="T22" s="434">
        <v>0</v>
      </c>
      <c r="U22" s="434">
        <v>0</v>
      </c>
      <c r="V22" s="434">
        <v>0</v>
      </c>
      <c r="W22" s="434">
        <f t="shared" si="3"/>
        <v>0</v>
      </c>
      <c r="X22" s="434">
        <v>0</v>
      </c>
      <c r="Y22" s="434">
        <v>0</v>
      </c>
      <c r="Z22" s="434">
        <v>0</v>
      </c>
      <c r="AA22" s="434">
        <f t="shared" si="4"/>
        <v>0</v>
      </c>
      <c r="AB22" s="434">
        <f t="shared" si="5"/>
        <v>0</v>
      </c>
      <c r="AC22" s="435">
        <f t="shared" si="6"/>
        <v>0</v>
      </c>
      <c r="AD22" s="434">
        <v>0</v>
      </c>
      <c r="AE22" s="434">
        <f t="shared" si="7"/>
        <v>0</v>
      </c>
      <c r="AF22" s="435">
        <f t="shared" si="8"/>
        <v>0</v>
      </c>
      <c r="AG22" s="14">
        <v>0</v>
      </c>
      <c r="AH22" s="905">
        <f t="shared" si="20"/>
        <v>0</v>
      </c>
      <c r="AI22" s="870">
        <v>0</v>
      </c>
      <c r="AJ22" s="433">
        <v>0</v>
      </c>
      <c r="AK22" s="433">
        <v>0</v>
      </c>
      <c r="AL22" s="433">
        <v>0</v>
      </c>
      <c r="AM22" s="433">
        <v>0</v>
      </c>
      <c r="AN22" s="433">
        <v>0</v>
      </c>
      <c r="AO22" s="535">
        <f t="shared" si="9"/>
        <v>0</v>
      </c>
      <c r="AP22" s="854">
        <f>I22+AH22</f>
        <v>641201</v>
      </c>
      <c r="AQ22" s="434">
        <f>J22+W22</f>
        <v>475668</v>
      </c>
      <c r="AR22" s="512">
        <f t="shared" si="21"/>
        <v>0</v>
      </c>
      <c r="AS22" s="434">
        <f t="shared" si="22"/>
        <v>160776</v>
      </c>
      <c r="AT22" s="434">
        <f t="shared" si="22"/>
        <v>4757</v>
      </c>
      <c r="AU22" s="434">
        <v>0</v>
      </c>
      <c r="AV22" s="535">
        <f t="shared" si="23"/>
        <v>1</v>
      </c>
      <c r="AW22" s="517">
        <f t="shared" si="11"/>
        <v>0</v>
      </c>
      <c r="AX22" s="432">
        <v>0</v>
      </c>
      <c r="AY22" s="432">
        <v>0</v>
      </c>
      <c r="AZ22" s="432">
        <v>0</v>
      </c>
      <c r="BA22" s="432">
        <v>0</v>
      </c>
      <c r="BB22" s="432">
        <v>0</v>
      </c>
      <c r="BC22" s="600">
        <v>0</v>
      </c>
    </row>
    <row r="23" spans="1:55" s="135" customFormat="1" x14ac:dyDescent="0.2">
      <c r="A23" s="123">
        <v>4</v>
      </c>
      <c r="B23" s="124">
        <v>4407</v>
      </c>
      <c r="C23" s="124">
        <v>600074552</v>
      </c>
      <c r="D23" s="124">
        <v>70982201</v>
      </c>
      <c r="E23" s="122" t="s">
        <v>144</v>
      </c>
      <c r="F23" s="124">
        <v>3111</v>
      </c>
      <c r="G23" s="102" t="s">
        <v>276</v>
      </c>
      <c r="H23" s="500" t="s">
        <v>261</v>
      </c>
      <c r="I23" s="517">
        <v>541727</v>
      </c>
      <c r="J23" s="432">
        <v>401874</v>
      </c>
      <c r="K23" s="432">
        <v>0</v>
      </c>
      <c r="L23" s="44">
        <v>135834</v>
      </c>
      <c r="M23" s="44">
        <v>4019</v>
      </c>
      <c r="N23" s="44">
        <v>0</v>
      </c>
      <c r="O23" s="570">
        <v>1.19</v>
      </c>
      <c r="P23" s="579">
        <f t="shared" si="2"/>
        <v>0</v>
      </c>
      <c r="Q23" s="434">
        <v>0</v>
      </c>
      <c r="R23" s="434">
        <v>49321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3"/>
        <v>49321</v>
      </c>
      <c r="X23" s="434">
        <v>0</v>
      </c>
      <c r="Y23" s="434">
        <v>0</v>
      </c>
      <c r="Z23" s="434">
        <v>0</v>
      </c>
      <c r="AA23" s="434">
        <f t="shared" si="4"/>
        <v>0</v>
      </c>
      <c r="AB23" s="434">
        <f t="shared" si="5"/>
        <v>49321</v>
      </c>
      <c r="AC23" s="435">
        <f t="shared" si="6"/>
        <v>16670</v>
      </c>
      <c r="AD23" s="434">
        <v>0</v>
      </c>
      <c r="AE23" s="434">
        <f t="shared" si="7"/>
        <v>16670</v>
      </c>
      <c r="AF23" s="435">
        <f t="shared" si="8"/>
        <v>493</v>
      </c>
      <c r="AG23" s="14">
        <v>0</v>
      </c>
      <c r="AH23" s="905">
        <f t="shared" si="20"/>
        <v>66484</v>
      </c>
      <c r="AI23" s="870">
        <v>0</v>
      </c>
      <c r="AJ23" s="433">
        <v>0.17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9"/>
        <v>0.17</v>
      </c>
      <c r="AP23" s="854">
        <f>I23+AH23</f>
        <v>608211</v>
      </c>
      <c r="AQ23" s="434">
        <f>J23+W23</f>
        <v>451195</v>
      </c>
      <c r="AR23" s="512">
        <f t="shared" si="21"/>
        <v>0</v>
      </c>
      <c r="AS23" s="434">
        <f t="shared" si="22"/>
        <v>152504</v>
      </c>
      <c r="AT23" s="434">
        <f t="shared" si="22"/>
        <v>4512</v>
      </c>
      <c r="AU23" s="434">
        <v>0</v>
      </c>
      <c r="AV23" s="535">
        <f t="shared" si="23"/>
        <v>1.3599999999999999</v>
      </c>
      <c r="AW23" s="517">
        <f t="shared" si="11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s="135" customFormat="1" x14ac:dyDescent="0.2">
      <c r="A24" s="92">
        <v>4</v>
      </c>
      <c r="B24" s="15">
        <v>4407</v>
      </c>
      <c r="C24" s="15">
        <v>600074552</v>
      </c>
      <c r="D24" s="15">
        <v>70982201</v>
      </c>
      <c r="E24" s="101" t="s">
        <v>145</v>
      </c>
      <c r="F24" s="15"/>
      <c r="G24" s="91"/>
      <c r="H24" s="495"/>
      <c r="I24" s="614">
        <v>8635964</v>
      </c>
      <c r="J24" s="323">
        <v>6406501</v>
      </c>
      <c r="K24" s="323">
        <v>0</v>
      </c>
      <c r="L24" s="323">
        <v>2165398</v>
      </c>
      <c r="M24" s="323">
        <v>64065</v>
      </c>
      <c r="N24" s="323">
        <v>0</v>
      </c>
      <c r="O24" s="680">
        <v>10.61</v>
      </c>
      <c r="P24" s="614">
        <f t="shared" ref="P24:BC24" si="24">SUM(P21:P23)</f>
        <v>0</v>
      </c>
      <c r="Q24" s="323">
        <f t="shared" ref="Q24" si="25">SUM(Q21:Q23)</f>
        <v>0</v>
      </c>
      <c r="R24" s="323">
        <f t="shared" si="24"/>
        <v>49321</v>
      </c>
      <c r="S24" s="323">
        <f t="shared" si="24"/>
        <v>0</v>
      </c>
      <c r="T24" s="323">
        <f t="shared" si="24"/>
        <v>0</v>
      </c>
      <c r="U24" s="323">
        <f t="shared" si="24"/>
        <v>0</v>
      </c>
      <c r="V24" s="323">
        <f t="shared" si="24"/>
        <v>0</v>
      </c>
      <c r="W24" s="323">
        <f t="shared" si="24"/>
        <v>49321</v>
      </c>
      <c r="X24" s="323">
        <f t="shared" si="24"/>
        <v>0</v>
      </c>
      <c r="Y24" s="323">
        <f t="shared" si="24"/>
        <v>0</v>
      </c>
      <c r="Z24" s="323">
        <f t="shared" si="24"/>
        <v>0</v>
      </c>
      <c r="AA24" s="323">
        <f t="shared" si="24"/>
        <v>0</v>
      </c>
      <c r="AB24" s="323">
        <f t="shared" si="24"/>
        <v>49321</v>
      </c>
      <c r="AC24" s="323">
        <f t="shared" si="24"/>
        <v>16670</v>
      </c>
      <c r="AD24" s="323">
        <f t="shared" si="24"/>
        <v>0</v>
      </c>
      <c r="AE24" s="323">
        <f t="shared" si="24"/>
        <v>16670</v>
      </c>
      <c r="AF24" s="323">
        <f t="shared" si="24"/>
        <v>493</v>
      </c>
      <c r="AG24" s="323">
        <f t="shared" si="24"/>
        <v>0</v>
      </c>
      <c r="AH24" s="894">
        <f t="shared" si="24"/>
        <v>66484</v>
      </c>
      <c r="AI24" s="900">
        <f t="shared" si="24"/>
        <v>0</v>
      </c>
      <c r="AJ24" s="324">
        <f t="shared" si="24"/>
        <v>0.17</v>
      </c>
      <c r="AK24" s="324">
        <f t="shared" si="24"/>
        <v>0</v>
      </c>
      <c r="AL24" s="324">
        <f t="shared" si="24"/>
        <v>0</v>
      </c>
      <c r="AM24" s="324">
        <f t="shared" si="24"/>
        <v>0</v>
      </c>
      <c r="AN24" s="324">
        <f t="shared" si="24"/>
        <v>0</v>
      </c>
      <c r="AO24" s="25">
        <f t="shared" si="24"/>
        <v>0.17</v>
      </c>
      <c r="AP24" s="325">
        <f t="shared" si="24"/>
        <v>8702448</v>
      </c>
      <c r="AQ24" s="323">
        <f t="shared" si="24"/>
        <v>6455822</v>
      </c>
      <c r="AR24" s="323">
        <f t="shared" si="24"/>
        <v>0</v>
      </c>
      <c r="AS24" s="323">
        <f t="shared" si="24"/>
        <v>2182068</v>
      </c>
      <c r="AT24" s="323">
        <f t="shared" si="24"/>
        <v>64558</v>
      </c>
      <c r="AU24" s="323">
        <f t="shared" si="24"/>
        <v>0</v>
      </c>
      <c r="AV24" s="25">
        <f t="shared" si="24"/>
        <v>10.78</v>
      </c>
      <c r="AW24" s="825">
        <f t="shared" si="24"/>
        <v>0</v>
      </c>
      <c r="AX24" s="826">
        <f t="shared" si="24"/>
        <v>0</v>
      </c>
      <c r="AY24" s="826">
        <f t="shared" si="24"/>
        <v>0</v>
      </c>
      <c r="AZ24" s="826">
        <f t="shared" si="24"/>
        <v>0</v>
      </c>
      <c r="BA24" s="826">
        <f t="shared" si="24"/>
        <v>0</v>
      </c>
      <c r="BB24" s="826">
        <f t="shared" si="24"/>
        <v>0</v>
      </c>
      <c r="BC24" s="820">
        <f t="shared" si="24"/>
        <v>0</v>
      </c>
    </row>
    <row r="25" spans="1:55" s="135" customFormat="1" x14ac:dyDescent="0.2">
      <c r="A25" s="123">
        <v>5</v>
      </c>
      <c r="B25" s="124">
        <v>4492</v>
      </c>
      <c r="C25" s="124">
        <v>650065221</v>
      </c>
      <c r="D25" s="124">
        <v>71173838</v>
      </c>
      <c r="E25" s="122" t="s">
        <v>146</v>
      </c>
      <c r="F25" s="124">
        <v>3111</v>
      </c>
      <c r="G25" s="102" t="s">
        <v>275</v>
      </c>
      <c r="H25" s="500" t="s">
        <v>260</v>
      </c>
      <c r="I25" s="517">
        <v>7808725</v>
      </c>
      <c r="J25" s="432">
        <v>5792823</v>
      </c>
      <c r="K25" s="432">
        <v>0</v>
      </c>
      <c r="L25" s="44">
        <v>1957974</v>
      </c>
      <c r="M25" s="44">
        <v>57928</v>
      </c>
      <c r="N25" s="44">
        <v>0</v>
      </c>
      <c r="O25" s="570">
        <v>9</v>
      </c>
      <c r="P25" s="579">
        <f t="shared" si="2"/>
        <v>0</v>
      </c>
      <c r="Q25" s="434">
        <v>0</v>
      </c>
      <c r="R25" s="434">
        <v>0</v>
      </c>
      <c r="S25" s="434">
        <v>0</v>
      </c>
      <c r="T25" s="434">
        <v>0</v>
      </c>
      <c r="U25" s="434">
        <v>0</v>
      </c>
      <c r="V25" s="434">
        <v>0</v>
      </c>
      <c r="W25" s="434">
        <f t="shared" si="3"/>
        <v>0</v>
      </c>
      <c r="X25" s="434">
        <v>0</v>
      </c>
      <c r="Y25" s="434">
        <v>0</v>
      </c>
      <c r="Z25" s="434">
        <v>0</v>
      </c>
      <c r="AA25" s="434">
        <f t="shared" si="4"/>
        <v>0</v>
      </c>
      <c r="AB25" s="434">
        <f t="shared" si="5"/>
        <v>0</v>
      </c>
      <c r="AC25" s="435">
        <f t="shared" si="6"/>
        <v>0</v>
      </c>
      <c r="AD25" s="434">
        <v>0</v>
      </c>
      <c r="AE25" s="434">
        <f t="shared" si="7"/>
        <v>0</v>
      </c>
      <c r="AF25" s="435">
        <f t="shared" si="8"/>
        <v>0</v>
      </c>
      <c r="AG25" s="14">
        <v>0</v>
      </c>
      <c r="AH25" s="905">
        <f t="shared" ref="AH25:AH26" si="26">AB25+AE25+AF25+AG25</f>
        <v>0</v>
      </c>
      <c r="AI25" s="870">
        <v>0</v>
      </c>
      <c r="AJ25" s="433">
        <v>0</v>
      </c>
      <c r="AK25" s="433">
        <v>0</v>
      </c>
      <c r="AL25" s="433">
        <v>0</v>
      </c>
      <c r="AM25" s="433">
        <v>0</v>
      </c>
      <c r="AN25" s="433">
        <v>0</v>
      </c>
      <c r="AO25" s="535">
        <f t="shared" si="9"/>
        <v>0</v>
      </c>
      <c r="AP25" s="854">
        <f>I25+AH25</f>
        <v>7808725</v>
      </c>
      <c r="AQ25" s="434">
        <f>J25+W25</f>
        <v>5792823</v>
      </c>
      <c r="AR25" s="512">
        <f t="shared" ref="AR25:AR26" si="27">K25+AA25</f>
        <v>0</v>
      </c>
      <c r="AS25" s="434">
        <f>L25+AE25</f>
        <v>1957974</v>
      </c>
      <c r="AT25" s="434">
        <f>M25+AF25</f>
        <v>57928</v>
      </c>
      <c r="AU25" s="434">
        <v>0</v>
      </c>
      <c r="AV25" s="535">
        <f t="shared" ref="AV25:AV26" si="28">O25+AO25</f>
        <v>9</v>
      </c>
      <c r="AW25" s="517">
        <f t="shared" si="11"/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s="135" customFormat="1" x14ac:dyDescent="0.2">
      <c r="A26" s="123">
        <v>5</v>
      </c>
      <c r="B26" s="124">
        <v>4492</v>
      </c>
      <c r="C26" s="124">
        <v>650065221</v>
      </c>
      <c r="D26" s="124">
        <v>71173838</v>
      </c>
      <c r="E26" s="122" t="s">
        <v>146</v>
      </c>
      <c r="F26" s="124">
        <v>3111</v>
      </c>
      <c r="G26" s="102" t="s">
        <v>276</v>
      </c>
      <c r="H26" s="500" t="s">
        <v>261</v>
      </c>
      <c r="I26" s="517">
        <v>936163</v>
      </c>
      <c r="J26" s="432">
        <v>694483</v>
      </c>
      <c r="K26" s="432">
        <v>0</v>
      </c>
      <c r="L26" s="44">
        <v>234735</v>
      </c>
      <c r="M26" s="44">
        <v>6945</v>
      </c>
      <c r="N26" s="44">
        <v>0</v>
      </c>
      <c r="O26" s="570">
        <v>1.75</v>
      </c>
      <c r="P26" s="579">
        <f t="shared" si="2"/>
        <v>0</v>
      </c>
      <c r="Q26" s="434">
        <v>0</v>
      </c>
      <c r="R26" s="434">
        <v>231495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3"/>
        <v>231495</v>
      </c>
      <c r="X26" s="434">
        <v>0</v>
      </c>
      <c r="Y26" s="434">
        <v>0</v>
      </c>
      <c r="Z26" s="434">
        <v>0</v>
      </c>
      <c r="AA26" s="434">
        <f t="shared" si="4"/>
        <v>0</v>
      </c>
      <c r="AB26" s="434">
        <f t="shared" si="5"/>
        <v>231495</v>
      </c>
      <c r="AC26" s="435">
        <f t="shared" si="6"/>
        <v>78245</v>
      </c>
      <c r="AD26" s="434">
        <v>0</v>
      </c>
      <c r="AE26" s="434">
        <f t="shared" si="7"/>
        <v>78245</v>
      </c>
      <c r="AF26" s="435">
        <f t="shared" si="8"/>
        <v>2315</v>
      </c>
      <c r="AG26" s="14">
        <v>0</v>
      </c>
      <c r="AH26" s="905">
        <f t="shared" si="26"/>
        <v>312055</v>
      </c>
      <c r="AI26" s="870">
        <v>0</v>
      </c>
      <c r="AJ26" s="433">
        <v>0.59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9"/>
        <v>0.59</v>
      </c>
      <c r="AP26" s="854">
        <f>I26+AH26</f>
        <v>1248218</v>
      </c>
      <c r="AQ26" s="434">
        <f>J26+W26</f>
        <v>925978</v>
      </c>
      <c r="AR26" s="512">
        <f t="shared" si="27"/>
        <v>0</v>
      </c>
      <c r="AS26" s="434">
        <f>L26+AE26</f>
        <v>312980</v>
      </c>
      <c r="AT26" s="434">
        <f>M26+AF26</f>
        <v>9260</v>
      </c>
      <c r="AU26" s="434">
        <v>0</v>
      </c>
      <c r="AV26" s="535">
        <f t="shared" si="28"/>
        <v>2.34</v>
      </c>
      <c r="AW26" s="517">
        <f t="shared" si="11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s="135" customFormat="1" x14ac:dyDescent="0.2">
      <c r="A27" s="92">
        <v>5</v>
      </c>
      <c r="B27" s="15">
        <v>4492</v>
      </c>
      <c r="C27" s="15">
        <v>650065221</v>
      </c>
      <c r="D27" s="15">
        <v>71173838</v>
      </c>
      <c r="E27" s="101" t="s">
        <v>147</v>
      </c>
      <c r="F27" s="15"/>
      <c r="G27" s="91"/>
      <c r="H27" s="495"/>
      <c r="I27" s="614">
        <v>8744888</v>
      </c>
      <c r="J27" s="323">
        <v>6487306</v>
      </c>
      <c r="K27" s="323">
        <v>0</v>
      </c>
      <c r="L27" s="323">
        <v>2192709</v>
      </c>
      <c r="M27" s="323">
        <v>64873</v>
      </c>
      <c r="N27" s="323">
        <v>0</v>
      </c>
      <c r="O27" s="680">
        <v>10.75</v>
      </c>
      <c r="P27" s="614">
        <f t="shared" ref="P27:BC27" si="29">SUM(P25:P26)</f>
        <v>0</v>
      </c>
      <c r="Q27" s="323">
        <f t="shared" ref="Q27" si="30">SUM(Q25:Q26)</f>
        <v>0</v>
      </c>
      <c r="R27" s="323">
        <f t="shared" si="29"/>
        <v>231495</v>
      </c>
      <c r="S27" s="323">
        <f t="shared" si="29"/>
        <v>0</v>
      </c>
      <c r="T27" s="323">
        <f t="shared" si="29"/>
        <v>0</v>
      </c>
      <c r="U27" s="323">
        <f t="shared" si="29"/>
        <v>0</v>
      </c>
      <c r="V27" s="323">
        <f t="shared" si="29"/>
        <v>0</v>
      </c>
      <c r="W27" s="323">
        <f t="shared" si="29"/>
        <v>231495</v>
      </c>
      <c r="X27" s="323">
        <f t="shared" si="29"/>
        <v>0</v>
      </c>
      <c r="Y27" s="323">
        <f t="shared" si="29"/>
        <v>0</v>
      </c>
      <c r="Z27" s="323">
        <f t="shared" si="29"/>
        <v>0</v>
      </c>
      <c r="AA27" s="323">
        <f t="shared" si="29"/>
        <v>0</v>
      </c>
      <c r="AB27" s="323">
        <f t="shared" si="29"/>
        <v>231495</v>
      </c>
      <c r="AC27" s="323">
        <f t="shared" si="29"/>
        <v>78245</v>
      </c>
      <c r="AD27" s="323">
        <f t="shared" si="29"/>
        <v>0</v>
      </c>
      <c r="AE27" s="323">
        <f t="shared" si="29"/>
        <v>78245</v>
      </c>
      <c r="AF27" s="323">
        <f t="shared" si="29"/>
        <v>2315</v>
      </c>
      <c r="AG27" s="323">
        <f t="shared" si="29"/>
        <v>0</v>
      </c>
      <c r="AH27" s="894">
        <f t="shared" si="29"/>
        <v>312055</v>
      </c>
      <c r="AI27" s="900">
        <f t="shared" si="29"/>
        <v>0</v>
      </c>
      <c r="AJ27" s="324">
        <f t="shared" si="29"/>
        <v>0.59</v>
      </c>
      <c r="AK27" s="324">
        <f t="shared" si="29"/>
        <v>0</v>
      </c>
      <c r="AL27" s="324">
        <f t="shared" si="29"/>
        <v>0</v>
      </c>
      <c r="AM27" s="324">
        <f t="shared" si="29"/>
        <v>0</v>
      </c>
      <c r="AN27" s="324">
        <f t="shared" si="29"/>
        <v>0</v>
      </c>
      <c r="AO27" s="25">
        <f t="shared" si="29"/>
        <v>0.59</v>
      </c>
      <c r="AP27" s="325">
        <f t="shared" si="29"/>
        <v>9056943</v>
      </c>
      <c r="AQ27" s="323">
        <f t="shared" si="29"/>
        <v>6718801</v>
      </c>
      <c r="AR27" s="323">
        <f t="shared" si="29"/>
        <v>0</v>
      </c>
      <c r="AS27" s="323">
        <f t="shared" si="29"/>
        <v>2270954</v>
      </c>
      <c r="AT27" s="323">
        <f t="shared" si="29"/>
        <v>67188</v>
      </c>
      <c r="AU27" s="323">
        <f t="shared" si="29"/>
        <v>0</v>
      </c>
      <c r="AV27" s="25">
        <f t="shared" si="29"/>
        <v>11.34</v>
      </c>
      <c r="AW27" s="825">
        <f t="shared" si="29"/>
        <v>0</v>
      </c>
      <c r="AX27" s="826">
        <f t="shared" si="29"/>
        <v>0</v>
      </c>
      <c r="AY27" s="826">
        <f t="shared" si="29"/>
        <v>0</v>
      </c>
      <c r="AZ27" s="826">
        <f t="shared" si="29"/>
        <v>0</v>
      </c>
      <c r="BA27" s="826">
        <f t="shared" si="29"/>
        <v>0</v>
      </c>
      <c r="BB27" s="826">
        <f t="shared" si="29"/>
        <v>0</v>
      </c>
      <c r="BC27" s="820">
        <f t="shared" si="29"/>
        <v>0</v>
      </c>
    </row>
    <row r="28" spans="1:55" s="135" customFormat="1" x14ac:dyDescent="0.2">
      <c r="A28" s="123">
        <v>6</v>
      </c>
      <c r="B28" s="124">
        <v>4408</v>
      </c>
      <c r="C28" s="124">
        <v>600074528</v>
      </c>
      <c r="D28" s="124">
        <v>70982163</v>
      </c>
      <c r="E28" s="122" t="s">
        <v>148</v>
      </c>
      <c r="F28" s="124">
        <v>3111</v>
      </c>
      <c r="G28" s="102" t="s">
        <v>275</v>
      </c>
      <c r="H28" s="500" t="s">
        <v>260</v>
      </c>
      <c r="I28" s="517">
        <v>10518419</v>
      </c>
      <c r="J28" s="432">
        <v>7802981</v>
      </c>
      <c r="K28" s="432">
        <v>0</v>
      </c>
      <c r="L28" s="44">
        <v>2637408</v>
      </c>
      <c r="M28" s="44">
        <v>78030</v>
      </c>
      <c r="N28" s="44">
        <v>0</v>
      </c>
      <c r="O28" s="570">
        <v>12.74</v>
      </c>
      <c r="P28" s="579">
        <f t="shared" si="2"/>
        <v>0</v>
      </c>
      <c r="Q28" s="434">
        <v>0</v>
      </c>
      <c r="R28" s="434">
        <v>0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3"/>
        <v>0</v>
      </c>
      <c r="X28" s="434">
        <v>0</v>
      </c>
      <c r="Y28" s="434">
        <v>0</v>
      </c>
      <c r="Z28" s="434">
        <v>0</v>
      </c>
      <c r="AA28" s="434">
        <f t="shared" si="4"/>
        <v>0</v>
      </c>
      <c r="AB28" s="434">
        <f t="shared" si="5"/>
        <v>0</v>
      </c>
      <c r="AC28" s="435">
        <f t="shared" si="6"/>
        <v>0</v>
      </c>
      <c r="AD28" s="434">
        <v>0</v>
      </c>
      <c r="AE28" s="434">
        <f t="shared" si="7"/>
        <v>0</v>
      </c>
      <c r="AF28" s="435">
        <f t="shared" si="8"/>
        <v>0</v>
      </c>
      <c r="AG28" s="14">
        <v>0</v>
      </c>
      <c r="AH28" s="905">
        <f t="shared" ref="AH28:AH29" si="31">AB28+AE28+AF28+AG28</f>
        <v>0</v>
      </c>
      <c r="AI28" s="870">
        <v>0</v>
      </c>
      <c r="AJ28" s="433">
        <v>0</v>
      </c>
      <c r="AK28" s="433">
        <v>0</v>
      </c>
      <c r="AL28" s="433">
        <v>0</v>
      </c>
      <c r="AM28" s="433">
        <v>0</v>
      </c>
      <c r="AN28" s="433">
        <v>0</v>
      </c>
      <c r="AO28" s="535">
        <f t="shared" si="9"/>
        <v>0</v>
      </c>
      <c r="AP28" s="854">
        <f>I28+AH28</f>
        <v>10518419</v>
      </c>
      <c r="AQ28" s="434">
        <f>J28+W28</f>
        <v>7802981</v>
      </c>
      <c r="AR28" s="512">
        <f t="shared" ref="AR28:AR29" si="32">K28+AA28</f>
        <v>0</v>
      </c>
      <c r="AS28" s="434">
        <f>L28+AE28</f>
        <v>2637408</v>
      </c>
      <c r="AT28" s="434">
        <f>M28+AF28</f>
        <v>78030</v>
      </c>
      <c r="AU28" s="434">
        <v>0</v>
      </c>
      <c r="AV28" s="535">
        <f t="shared" ref="AV28:AV29" si="33">O28+AO28</f>
        <v>12.74</v>
      </c>
      <c r="AW28" s="517">
        <f t="shared" si="11"/>
        <v>0</v>
      </c>
      <c r="AX28" s="432">
        <v>0</v>
      </c>
      <c r="AY28" s="432">
        <v>0</v>
      </c>
      <c r="AZ28" s="432">
        <v>0</v>
      </c>
      <c r="BA28" s="432">
        <v>0</v>
      </c>
      <c r="BB28" s="432">
        <v>0</v>
      </c>
      <c r="BC28" s="600">
        <v>0</v>
      </c>
    </row>
    <row r="29" spans="1:55" s="135" customFormat="1" x14ac:dyDescent="0.2">
      <c r="A29" s="123">
        <v>6</v>
      </c>
      <c r="B29" s="124">
        <v>4408</v>
      </c>
      <c r="C29" s="124">
        <v>600074528</v>
      </c>
      <c r="D29" s="124">
        <v>70982163</v>
      </c>
      <c r="E29" s="122" t="s">
        <v>148</v>
      </c>
      <c r="F29" s="124">
        <v>3111</v>
      </c>
      <c r="G29" s="102" t="s">
        <v>276</v>
      </c>
      <c r="H29" s="500" t="s">
        <v>261</v>
      </c>
      <c r="I29" s="517">
        <v>1384169</v>
      </c>
      <c r="J29" s="432">
        <v>1026832</v>
      </c>
      <c r="K29" s="432">
        <v>0</v>
      </c>
      <c r="L29" s="44">
        <v>347069</v>
      </c>
      <c r="M29" s="44">
        <v>10268</v>
      </c>
      <c r="N29" s="44">
        <v>0</v>
      </c>
      <c r="O29" s="570">
        <v>2.96</v>
      </c>
      <c r="P29" s="579">
        <f t="shared" si="2"/>
        <v>0</v>
      </c>
      <c r="Q29" s="434">
        <v>0</v>
      </c>
      <c r="R29" s="434">
        <v>-64017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3"/>
        <v>-64017</v>
      </c>
      <c r="X29" s="434">
        <v>0</v>
      </c>
      <c r="Y29" s="434">
        <v>0</v>
      </c>
      <c r="Z29" s="434">
        <v>0</v>
      </c>
      <c r="AA29" s="434">
        <f t="shared" si="4"/>
        <v>0</v>
      </c>
      <c r="AB29" s="434">
        <f t="shared" si="5"/>
        <v>-64017</v>
      </c>
      <c r="AC29" s="435">
        <f t="shared" si="6"/>
        <v>-21638</v>
      </c>
      <c r="AD29" s="434">
        <v>0</v>
      </c>
      <c r="AE29" s="434">
        <f t="shared" si="7"/>
        <v>-21638</v>
      </c>
      <c r="AF29" s="435">
        <f t="shared" si="8"/>
        <v>-640</v>
      </c>
      <c r="AG29" s="14">
        <v>0</v>
      </c>
      <c r="AH29" s="905">
        <f t="shared" si="31"/>
        <v>-86295</v>
      </c>
      <c r="AI29" s="870">
        <v>0</v>
      </c>
      <c r="AJ29" s="433">
        <v>-0.2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9"/>
        <v>-0.2</v>
      </c>
      <c r="AP29" s="854">
        <f>I29+AH29</f>
        <v>1297874</v>
      </c>
      <c r="AQ29" s="434">
        <f>J29+W29</f>
        <v>962815</v>
      </c>
      <c r="AR29" s="512">
        <f t="shared" si="32"/>
        <v>0</v>
      </c>
      <c r="AS29" s="434">
        <f>L29+AE29</f>
        <v>325431</v>
      </c>
      <c r="AT29" s="434">
        <f>M29+AF29</f>
        <v>9628</v>
      </c>
      <c r="AU29" s="434">
        <v>0</v>
      </c>
      <c r="AV29" s="535">
        <f t="shared" si="33"/>
        <v>2.76</v>
      </c>
      <c r="AW29" s="517">
        <f t="shared" si="11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s="135" customFormat="1" x14ac:dyDescent="0.2">
      <c r="A30" s="92">
        <v>6</v>
      </c>
      <c r="B30" s="15">
        <v>4408</v>
      </c>
      <c r="C30" s="15">
        <v>600074528</v>
      </c>
      <c r="D30" s="15">
        <v>70982163</v>
      </c>
      <c r="E30" s="101" t="s">
        <v>149</v>
      </c>
      <c r="F30" s="15"/>
      <c r="G30" s="91"/>
      <c r="H30" s="495"/>
      <c r="I30" s="614">
        <v>11902588</v>
      </c>
      <c r="J30" s="323">
        <v>8829813</v>
      </c>
      <c r="K30" s="323">
        <v>0</v>
      </c>
      <c r="L30" s="323">
        <v>2984477</v>
      </c>
      <c r="M30" s="323">
        <v>88298</v>
      </c>
      <c r="N30" s="323">
        <v>0</v>
      </c>
      <c r="O30" s="680">
        <v>15.7</v>
      </c>
      <c r="P30" s="614">
        <f t="shared" ref="P30:BC30" si="34">SUM(P28:P29)</f>
        <v>0</v>
      </c>
      <c r="Q30" s="323">
        <f t="shared" ref="Q30" si="35">SUM(Q28:Q29)</f>
        <v>0</v>
      </c>
      <c r="R30" s="323">
        <f t="shared" si="34"/>
        <v>-64017</v>
      </c>
      <c r="S30" s="323">
        <f t="shared" si="34"/>
        <v>0</v>
      </c>
      <c r="T30" s="323">
        <f t="shared" si="34"/>
        <v>0</v>
      </c>
      <c r="U30" s="323">
        <f t="shared" si="34"/>
        <v>0</v>
      </c>
      <c r="V30" s="323">
        <f t="shared" si="34"/>
        <v>0</v>
      </c>
      <c r="W30" s="323">
        <f t="shared" si="34"/>
        <v>-64017</v>
      </c>
      <c r="X30" s="323">
        <f t="shared" si="34"/>
        <v>0</v>
      </c>
      <c r="Y30" s="323">
        <f t="shared" si="34"/>
        <v>0</v>
      </c>
      <c r="Z30" s="323">
        <f t="shared" si="34"/>
        <v>0</v>
      </c>
      <c r="AA30" s="323">
        <f t="shared" si="34"/>
        <v>0</v>
      </c>
      <c r="AB30" s="323">
        <f t="shared" si="34"/>
        <v>-64017</v>
      </c>
      <c r="AC30" s="323">
        <f t="shared" si="34"/>
        <v>-21638</v>
      </c>
      <c r="AD30" s="323">
        <f t="shared" si="34"/>
        <v>0</v>
      </c>
      <c r="AE30" s="323">
        <f t="shared" si="34"/>
        <v>-21638</v>
      </c>
      <c r="AF30" s="323">
        <f t="shared" si="34"/>
        <v>-640</v>
      </c>
      <c r="AG30" s="323">
        <f t="shared" si="34"/>
        <v>0</v>
      </c>
      <c r="AH30" s="894">
        <f t="shared" si="34"/>
        <v>-86295</v>
      </c>
      <c r="AI30" s="900">
        <f t="shared" si="34"/>
        <v>0</v>
      </c>
      <c r="AJ30" s="324">
        <f t="shared" si="34"/>
        <v>-0.2</v>
      </c>
      <c r="AK30" s="324">
        <f t="shared" si="34"/>
        <v>0</v>
      </c>
      <c r="AL30" s="324">
        <f t="shared" si="34"/>
        <v>0</v>
      </c>
      <c r="AM30" s="324">
        <f t="shared" si="34"/>
        <v>0</v>
      </c>
      <c r="AN30" s="324">
        <f t="shared" si="34"/>
        <v>0</v>
      </c>
      <c r="AO30" s="25">
        <f t="shared" si="34"/>
        <v>-0.2</v>
      </c>
      <c r="AP30" s="325">
        <f t="shared" si="34"/>
        <v>11816293</v>
      </c>
      <c r="AQ30" s="323">
        <f t="shared" si="34"/>
        <v>8765796</v>
      </c>
      <c r="AR30" s="323">
        <f t="shared" si="34"/>
        <v>0</v>
      </c>
      <c r="AS30" s="323">
        <f t="shared" si="34"/>
        <v>2962839</v>
      </c>
      <c r="AT30" s="323">
        <f t="shared" si="34"/>
        <v>87658</v>
      </c>
      <c r="AU30" s="323">
        <f t="shared" si="34"/>
        <v>0</v>
      </c>
      <c r="AV30" s="25">
        <f t="shared" si="34"/>
        <v>15.5</v>
      </c>
      <c r="AW30" s="825">
        <f t="shared" si="34"/>
        <v>0</v>
      </c>
      <c r="AX30" s="826">
        <f t="shared" si="34"/>
        <v>0</v>
      </c>
      <c r="AY30" s="826">
        <f t="shared" si="34"/>
        <v>0</v>
      </c>
      <c r="AZ30" s="826">
        <f t="shared" si="34"/>
        <v>0</v>
      </c>
      <c r="BA30" s="826">
        <f t="shared" si="34"/>
        <v>0</v>
      </c>
      <c r="BB30" s="826">
        <f t="shared" si="34"/>
        <v>0</v>
      </c>
      <c r="BC30" s="820">
        <f t="shared" si="34"/>
        <v>0</v>
      </c>
    </row>
    <row r="31" spans="1:55" s="135" customFormat="1" x14ac:dyDescent="0.2">
      <c r="A31" s="123">
        <v>7</v>
      </c>
      <c r="B31" s="124">
        <v>4423</v>
      </c>
      <c r="C31" s="124">
        <v>600074439</v>
      </c>
      <c r="D31" s="124">
        <v>70982155</v>
      </c>
      <c r="E31" s="122" t="s">
        <v>150</v>
      </c>
      <c r="F31" s="124">
        <v>3111</v>
      </c>
      <c r="G31" s="102" t="s">
        <v>275</v>
      </c>
      <c r="H31" s="500" t="s">
        <v>260</v>
      </c>
      <c r="I31" s="517">
        <v>6889875</v>
      </c>
      <c r="J31" s="432">
        <v>5111183</v>
      </c>
      <c r="K31" s="432">
        <v>0</v>
      </c>
      <c r="L31" s="44">
        <v>1727580</v>
      </c>
      <c r="M31" s="44">
        <v>51112</v>
      </c>
      <c r="N31" s="44">
        <v>0</v>
      </c>
      <c r="O31" s="570">
        <v>8</v>
      </c>
      <c r="P31" s="579">
        <f t="shared" si="2"/>
        <v>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3"/>
        <v>0</v>
      </c>
      <c r="X31" s="434">
        <v>0</v>
      </c>
      <c r="Y31" s="434">
        <v>0</v>
      </c>
      <c r="Z31" s="434">
        <v>0</v>
      </c>
      <c r="AA31" s="434">
        <f t="shared" si="4"/>
        <v>0</v>
      </c>
      <c r="AB31" s="434">
        <f t="shared" si="5"/>
        <v>0</v>
      </c>
      <c r="AC31" s="435">
        <f>ROUND((W31+X31+Y31)*33.8%,0)</f>
        <v>0</v>
      </c>
      <c r="AD31" s="434">
        <v>0</v>
      </c>
      <c r="AE31" s="434">
        <f t="shared" si="7"/>
        <v>0</v>
      </c>
      <c r="AF31" s="435">
        <f t="shared" si="8"/>
        <v>0</v>
      </c>
      <c r="AG31" s="14">
        <v>0</v>
      </c>
      <c r="AH31" s="905">
        <f t="shared" ref="AH31:AH32" si="36">AB31+AE31+AF31+AG31</f>
        <v>0</v>
      </c>
      <c r="AI31" s="870">
        <v>0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 t="shared" si="9"/>
        <v>0</v>
      </c>
      <c r="AP31" s="854">
        <f>I31+AH31</f>
        <v>6889875</v>
      </c>
      <c r="AQ31" s="434">
        <f>J31+W31</f>
        <v>5111183</v>
      </c>
      <c r="AR31" s="512">
        <f t="shared" ref="AR31:AR32" si="37">K31+AA31</f>
        <v>0</v>
      </c>
      <c r="AS31" s="434">
        <f>L31+AE31</f>
        <v>1727580</v>
      </c>
      <c r="AT31" s="434">
        <f>M31+AF31</f>
        <v>51112</v>
      </c>
      <c r="AU31" s="434">
        <v>0</v>
      </c>
      <c r="AV31" s="535">
        <f t="shared" ref="AV31:AV32" si="38">O31+AO31</f>
        <v>8</v>
      </c>
      <c r="AW31" s="517">
        <f t="shared" si="11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s="135" customFormat="1" x14ac:dyDescent="0.2">
      <c r="A32" s="123">
        <v>7</v>
      </c>
      <c r="B32" s="124">
        <v>4423</v>
      </c>
      <c r="C32" s="124">
        <v>600074439</v>
      </c>
      <c r="D32" s="124">
        <v>70982155</v>
      </c>
      <c r="E32" s="122" t="s">
        <v>150</v>
      </c>
      <c r="F32" s="124">
        <v>3111</v>
      </c>
      <c r="G32" s="102" t="s">
        <v>276</v>
      </c>
      <c r="H32" s="500" t="s">
        <v>261</v>
      </c>
      <c r="I32" s="517">
        <v>0</v>
      </c>
      <c r="J32" s="432">
        <v>0</v>
      </c>
      <c r="K32" s="432">
        <v>0</v>
      </c>
      <c r="L32" s="44">
        <v>0</v>
      </c>
      <c r="M32" s="44">
        <v>0</v>
      </c>
      <c r="N32" s="44">
        <v>0</v>
      </c>
      <c r="O32" s="570">
        <v>0</v>
      </c>
      <c r="P32" s="579">
        <f t="shared" si="2"/>
        <v>0</v>
      </c>
      <c r="Q32" s="434">
        <v>0</v>
      </c>
      <c r="R32" s="434">
        <v>132282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3"/>
        <v>132282</v>
      </c>
      <c r="X32" s="434">
        <v>0</v>
      </c>
      <c r="Y32" s="434">
        <v>0</v>
      </c>
      <c r="Z32" s="434">
        <v>0</v>
      </c>
      <c r="AA32" s="434">
        <f t="shared" si="4"/>
        <v>0</v>
      </c>
      <c r="AB32" s="434">
        <f t="shared" si="5"/>
        <v>132282</v>
      </c>
      <c r="AC32" s="435">
        <f t="shared" si="6"/>
        <v>44711</v>
      </c>
      <c r="AD32" s="434">
        <v>0</v>
      </c>
      <c r="AE32" s="434">
        <f t="shared" si="7"/>
        <v>44711</v>
      </c>
      <c r="AF32" s="435">
        <f t="shared" si="8"/>
        <v>1323</v>
      </c>
      <c r="AG32" s="14">
        <v>0</v>
      </c>
      <c r="AH32" s="905">
        <f t="shared" si="36"/>
        <v>178316</v>
      </c>
      <c r="AI32" s="870">
        <v>0</v>
      </c>
      <c r="AJ32" s="433">
        <v>0.33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9"/>
        <v>0.33</v>
      </c>
      <c r="AP32" s="854">
        <f>I32+AH32</f>
        <v>178316</v>
      </c>
      <c r="AQ32" s="434">
        <f>J32+W32</f>
        <v>132282</v>
      </c>
      <c r="AR32" s="512">
        <f t="shared" si="37"/>
        <v>0</v>
      </c>
      <c r="AS32" s="434">
        <f>L32+AE32</f>
        <v>44711</v>
      </c>
      <c r="AT32" s="434">
        <f>M32+AF32</f>
        <v>1323</v>
      </c>
      <c r="AU32" s="434">
        <v>0</v>
      </c>
      <c r="AV32" s="535">
        <f t="shared" si="38"/>
        <v>0.33</v>
      </c>
      <c r="AW32" s="517">
        <f t="shared" si="11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s="135" customFormat="1" x14ac:dyDescent="0.2">
      <c r="A33" s="92">
        <v>7</v>
      </c>
      <c r="B33" s="15">
        <v>4423</v>
      </c>
      <c r="C33" s="15">
        <v>600074439</v>
      </c>
      <c r="D33" s="15">
        <v>70982155</v>
      </c>
      <c r="E33" s="101" t="s">
        <v>151</v>
      </c>
      <c r="F33" s="15"/>
      <c r="G33" s="91"/>
      <c r="H33" s="495"/>
      <c r="I33" s="614">
        <v>6889875</v>
      </c>
      <c r="J33" s="323">
        <v>5111183</v>
      </c>
      <c r="K33" s="323">
        <v>0</v>
      </c>
      <c r="L33" s="323">
        <v>1727580</v>
      </c>
      <c r="M33" s="323">
        <v>51112</v>
      </c>
      <c r="N33" s="323">
        <v>0</v>
      </c>
      <c r="O33" s="680">
        <v>8</v>
      </c>
      <c r="P33" s="614">
        <f t="shared" ref="P33:BC33" si="39">SUM(P31:P32)</f>
        <v>0</v>
      </c>
      <c r="Q33" s="323">
        <f t="shared" ref="Q33" si="40">SUM(Q31:Q32)</f>
        <v>0</v>
      </c>
      <c r="R33" s="323">
        <f t="shared" si="39"/>
        <v>132282</v>
      </c>
      <c r="S33" s="323">
        <f t="shared" si="39"/>
        <v>0</v>
      </c>
      <c r="T33" s="323">
        <f t="shared" si="39"/>
        <v>0</v>
      </c>
      <c r="U33" s="323">
        <f t="shared" si="39"/>
        <v>0</v>
      </c>
      <c r="V33" s="323">
        <f t="shared" si="39"/>
        <v>0</v>
      </c>
      <c r="W33" s="323">
        <f t="shared" si="39"/>
        <v>132282</v>
      </c>
      <c r="X33" s="323">
        <f t="shared" si="39"/>
        <v>0</v>
      </c>
      <c r="Y33" s="323">
        <f t="shared" si="39"/>
        <v>0</v>
      </c>
      <c r="Z33" s="323">
        <f t="shared" si="39"/>
        <v>0</v>
      </c>
      <c r="AA33" s="323">
        <f t="shared" si="39"/>
        <v>0</v>
      </c>
      <c r="AB33" s="323">
        <f t="shared" si="39"/>
        <v>132282</v>
      </c>
      <c r="AC33" s="323">
        <f t="shared" si="39"/>
        <v>44711</v>
      </c>
      <c r="AD33" s="323">
        <f t="shared" si="39"/>
        <v>0</v>
      </c>
      <c r="AE33" s="323">
        <f t="shared" si="39"/>
        <v>44711</v>
      </c>
      <c r="AF33" s="323">
        <f t="shared" si="39"/>
        <v>1323</v>
      </c>
      <c r="AG33" s="323">
        <f t="shared" si="39"/>
        <v>0</v>
      </c>
      <c r="AH33" s="894">
        <f t="shared" si="39"/>
        <v>178316</v>
      </c>
      <c r="AI33" s="900">
        <f t="shared" si="39"/>
        <v>0</v>
      </c>
      <c r="AJ33" s="324">
        <f t="shared" si="39"/>
        <v>0.33</v>
      </c>
      <c r="AK33" s="324">
        <f t="shared" si="39"/>
        <v>0</v>
      </c>
      <c r="AL33" s="324">
        <f t="shared" si="39"/>
        <v>0</v>
      </c>
      <c r="AM33" s="324">
        <f t="shared" si="39"/>
        <v>0</v>
      </c>
      <c r="AN33" s="324">
        <f t="shared" si="39"/>
        <v>0</v>
      </c>
      <c r="AO33" s="25">
        <f t="shared" si="39"/>
        <v>0.33</v>
      </c>
      <c r="AP33" s="325">
        <f t="shared" si="39"/>
        <v>7068191</v>
      </c>
      <c r="AQ33" s="323">
        <f t="shared" si="39"/>
        <v>5243465</v>
      </c>
      <c r="AR33" s="323">
        <f t="shared" si="39"/>
        <v>0</v>
      </c>
      <c r="AS33" s="323">
        <f t="shared" si="39"/>
        <v>1772291</v>
      </c>
      <c r="AT33" s="323">
        <f t="shared" si="39"/>
        <v>52435</v>
      </c>
      <c r="AU33" s="323">
        <f t="shared" si="39"/>
        <v>0</v>
      </c>
      <c r="AV33" s="25">
        <f t="shared" si="39"/>
        <v>8.33</v>
      </c>
      <c r="AW33" s="825">
        <f t="shared" si="39"/>
        <v>0</v>
      </c>
      <c r="AX33" s="826">
        <f t="shared" si="39"/>
        <v>0</v>
      </c>
      <c r="AY33" s="826">
        <f t="shared" si="39"/>
        <v>0</v>
      </c>
      <c r="AZ33" s="826">
        <f t="shared" si="39"/>
        <v>0</v>
      </c>
      <c r="BA33" s="826">
        <f t="shared" si="39"/>
        <v>0</v>
      </c>
      <c r="BB33" s="826">
        <f t="shared" si="39"/>
        <v>0</v>
      </c>
      <c r="BC33" s="820">
        <f t="shared" si="39"/>
        <v>0</v>
      </c>
    </row>
    <row r="34" spans="1:55" s="135" customFormat="1" x14ac:dyDescent="0.2">
      <c r="A34" s="123">
        <v>8</v>
      </c>
      <c r="B34" s="124">
        <v>4404</v>
      </c>
      <c r="C34" s="124">
        <v>600074331</v>
      </c>
      <c r="D34" s="124">
        <v>831298</v>
      </c>
      <c r="E34" s="122" t="s">
        <v>152</v>
      </c>
      <c r="F34" s="124">
        <v>3111</v>
      </c>
      <c r="G34" s="102" t="s">
        <v>275</v>
      </c>
      <c r="H34" s="500" t="s">
        <v>260</v>
      </c>
      <c r="I34" s="517">
        <v>20650224</v>
      </c>
      <c r="J34" s="432">
        <v>15319157</v>
      </c>
      <c r="K34" s="432">
        <v>0</v>
      </c>
      <c r="L34" s="44">
        <v>5177875</v>
      </c>
      <c r="M34" s="44">
        <v>153192</v>
      </c>
      <c r="N34" s="44">
        <v>0</v>
      </c>
      <c r="O34" s="570">
        <v>26.2</v>
      </c>
      <c r="P34" s="579">
        <f t="shared" si="2"/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3"/>
        <v>0</v>
      </c>
      <c r="X34" s="434">
        <v>0</v>
      </c>
      <c r="Y34" s="434">
        <v>0</v>
      </c>
      <c r="Z34" s="434">
        <v>0</v>
      </c>
      <c r="AA34" s="434">
        <f t="shared" si="4"/>
        <v>0</v>
      </c>
      <c r="AB34" s="434">
        <f t="shared" si="5"/>
        <v>0</v>
      </c>
      <c r="AC34" s="435">
        <f t="shared" si="6"/>
        <v>0</v>
      </c>
      <c r="AD34" s="434">
        <v>0</v>
      </c>
      <c r="AE34" s="434">
        <f t="shared" si="7"/>
        <v>0</v>
      </c>
      <c r="AF34" s="435">
        <f t="shared" si="8"/>
        <v>0</v>
      </c>
      <c r="AG34" s="14">
        <v>0</v>
      </c>
      <c r="AH34" s="905">
        <f t="shared" ref="AH34:AH35" si="41">AB34+AE34+AF34+AG34</f>
        <v>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9"/>
        <v>0</v>
      </c>
      <c r="AP34" s="854">
        <f>I34+AH34</f>
        <v>20650224</v>
      </c>
      <c r="AQ34" s="434">
        <f>J34+W34</f>
        <v>15319157</v>
      </c>
      <c r="AR34" s="512">
        <f t="shared" ref="AR34:AR35" si="42">K34+AA34</f>
        <v>0</v>
      </c>
      <c r="AS34" s="434">
        <f>L34+AE34</f>
        <v>5177875</v>
      </c>
      <c r="AT34" s="434">
        <f>M34+AF34</f>
        <v>153192</v>
      </c>
      <c r="AU34" s="434">
        <v>0</v>
      </c>
      <c r="AV34" s="535">
        <f t="shared" ref="AV34:AV35" si="43">O34+AO34</f>
        <v>26.2</v>
      </c>
      <c r="AW34" s="517">
        <f t="shared" si="11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s="135" customFormat="1" x14ac:dyDescent="0.2">
      <c r="A35" s="123">
        <v>8</v>
      </c>
      <c r="B35" s="124">
        <v>4404</v>
      </c>
      <c r="C35" s="124">
        <v>600074331</v>
      </c>
      <c r="D35" s="124">
        <v>831298</v>
      </c>
      <c r="E35" s="122" t="s">
        <v>152</v>
      </c>
      <c r="F35" s="124">
        <v>3111</v>
      </c>
      <c r="G35" s="102" t="s">
        <v>276</v>
      </c>
      <c r="H35" s="500" t="s">
        <v>261</v>
      </c>
      <c r="I35" s="517">
        <v>2680878</v>
      </c>
      <c r="J35" s="432">
        <v>1988782</v>
      </c>
      <c r="K35" s="432">
        <v>0</v>
      </c>
      <c r="L35" s="44">
        <v>672208</v>
      </c>
      <c r="M35" s="44">
        <v>19888</v>
      </c>
      <c r="N35" s="44">
        <v>0</v>
      </c>
      <c r="O35" s="570">
        <v>5.8</v>
      </c>
      <c r="P35" s="579">
        <f t="shared" si="2"/>
        <v>0</v>
      </c>
      <c r="Q35" s="434">
        <v>0</v>
      </c>
      <c r="R35" s="434">
        <v>-248314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3"/>
        <v>-248314</v>
      </c>
      <c r="X35" s="434">
        <v>0</v>
      </c>
      <c r="Y35" s="434">
        <v>0</v>
      </c>
      <c r="Z35" s="434">
        <v>0</v>
      </c>
      <c r="AA35" s="434">
        <f t="shared" si="4"/>
        <v>0</v>
      </c>
      <c r="AB35" s="434">
        <f t="shared" si="5"/>
        <v>-248314</v>
      </c>
      <c r="AC35" s="435">
        <f t="shared" si="6"/>
        <v>-83930</v>
      </c>
      <c r="AD35" s="434">
        <v>0</v>
      </c>
      <c r="AE35" s="434">
        <f t="shared" si="7"/>
        <v>-83930</v>
      </c>
      <c r="AF35" s="435">
        <f t="shared" si="8"/>
        <v>-2483</v>
      </c>
      <c r="AG35" s="14">
        <v>0</v>
      </c>
      <c r="AH35" s="905">
        <f t="shared" si="41"/>
        <v>-334727</v>
      </c>
      <c r="AI35" s="870">
        <v>0</v>
      </c>
      <c r="AJ35" s="433">
        <v>-0.57999999999999996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9"/>
        <v>-0.57999999999999996</v>
      </c>
      <c r="AP35" s="854">
        <f>I35+AH35</f>
        <v>2346151</v>
      </c>
      <c r="AQ35" s="434">
        <f>J35+W35</f>
        <v>1740468</v>
      </c>
      <c r="AR35" s="512">
        <f t="shared" si="42"/>
        <v>0</v>
      </c>
      <c r="AS35" s="434">
        <f>L35+AE35</f>
        <v>588278</v>
      </c>
      <c r="AT35" s="434">
        <f>M35+AF35</f>
        <v>17405</v>
      </c>
      <c r="AU35" s="434">
        <v>0</v>
      </c>
      <c r="AV35" s="535">
        <f t="shared" si="43"/>
        <v>5.22</v>
      </c>
      <c r="AW35" s="517">
        <f t="shared" si="11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s="135" customFormat="1" x14ac:dyDescent="0.2">
      <c r="A36" s="92">
        <v>8</v>
      </c>
      <c r="B36" s="15">
        <v>4404</v>
      </c>
      <c r="C36" s="15">
        <v>600074331</v>
      </c>
      <c r="D36" s="15">
        <v>831298</v>
      </c>
      <c r="E36" s="101" t="s">
        <v>153</v>
      </c>
      <c r="F36" s="15"/>
      <c r="G36" s="91"/>
      <c r="H36" s="495"/>
      <c r="I36" s="614">
        <v>23331102</v>
      </c>
      <c r="J36" s="323">
        <v>17307939</v>
      </c>
      <c r="K36" s="323">
        <v>0</v>
      </c>
      <c r="L36" s="323">
        <v>5850083</v>
      </c>
      <c r="M36" s="323">
        <v>173080</v>
      </c>
      <c r="N36" s="323">
        <v>0</v>
      </c>
      <c r="O36" s="680">
        <v>32</v>
      </c>
      <c r="P36" s="614">
        <f t="shared" ref="P36:BC36" si="44">SUM(P34:P35)</f>
        <v>0</v>
      </c>
      <c r="Q36" s="323">
        <f t="shared" ref="Q36" si="45">SUM(Q34:Q35)</f>
        <v>0</v>
      </c>
      <c r="R36" s="323">
        <f t="shared" si="44"/>
        <v>-248314</v>
      </c>
      <c r="S36" s="323">
        <f t="shared" si="44"/>
        <v>0</v>
      </c>
      <c r="T36" s="323">
        <f t="shared" si="44"/>
        <v>0</v>
      </c>
      <c r="U36" s="323">
        <f t="shared" si="44"/>
        <v>0</v>
      </c>
      <c r="V36" s="323">
        <f t="shared" si="44"/>
        <v>0</v>
      </c>
      <c r="W36" s="323">
        <f t="shared" si="44"/>
        <v>-248314</v>
      </c>
      <c r="X36" s="323">
        <f t="shared" si="44"/>
        <v>0</v>
      </c>
      <c r="Y36" s="323">
        <f t="shared" si="44"/>
        <v>0</v>
      </c>
      <c r="Z36" s="323">
        <f t="shared" si="44"/>
        <v>0</v>
      </c>
      <c r="AA36" s="323">
        <f t="shared" si="44"/>
        <v>0</v>
      </c>
      <c r="AB36" s="323">
        <f t="shared" si="44"/>
        <v>-248314</v>
      </c>
      <c r="AC36" s="323">
        <f t="shared" si="44"/>
        <v>-83930</v>
      </c>
      <c r="AD36" s="323">
        <f t="shared" si="44"/>
        <v>0</v>
      </c>
      <c r="AE36" s="323">
        <f t="shared" si="44"/>
        <v>-83930</v>
      </c>
      <c r="AF36" s="323">
        <f t="shared" si="44"/>
        <v>-2483</v>
      </c>
      <c r="AG36" s="323">
        <f t="shared" si="44"/>
        <v>0</v>
      </c>
      <c r="AH36" s="894">
        <f t="shared" si="44"/>
        <v>-334727</v>
      </c>
      <c r="AI36" s="900">
        <f t="shared" si="44"/>
        <v>0</v>
      </c>
      <c r="AJ36" s="324">
        <f t="shared" si="44"/>
        <v>-0.57999999999999996</v>
      </c>
      <c r="AK36" s="324">
        <f t="shared" si="44"/>
        <v>0</v>
      </c>
      <c r="AL36" s="324">
        <f t="shared" si="44"/>
        <v>0</v>
      </c>
      <c r="AM36" s="324">
        <f t="shared" si="44"/>
        <v>0</v>
      </c>
      <c r="AN36" s="324">
        <f t="shared" si="44"/>
        <v>0</v>
      </c>
      <c r="AO36" s="25">
        <f t="shared" si="44"/>
        <v>-0.57999999999999996</v>
      </c>
      <c r="AP36" s="325">
        <f t="shared" si="44"/>
        <v>22996375</v>
      </c>
      <c r="AQ36" s="323">
        <f t="shared" si="44"/>
        <v>17059625</v>
      </c>
      <c r="AR36" s="323">
        <f t="shared" si="44"/>
        <v>0</v>
      </c>
      <c r="AS36" s="323">
        <f t="shared" si="44"/>
        <v>5766153</v>
      </c>
      <c r="AT36" s="323">
        <f t="shared" si="44"/>
        <v>170597</v>
      </c>
      <c r="AU36" s="323">
        <f t="shared" si="44"/>
        <v>0</v>
      </c>
      <c r="AV36" s="25">
        <f t="shared" si="44"/>
        <v>31.419999999999998</v>
      </c>
      <c r="AW36" s="825">
        <f t="shared" si="44"/>
        <v>0</v>
      </c>
      <c r="AX36" s="826">
        <f t="shared" si="44"/>
        <v>0</v>
      </c>
      <c r="AY36" s="826">
        <f t="shared" si="44"/>
        <v>0</v>
      </c>
      <c r="AZ36" s="826">
        <f t="shared" si="44"/>
        <v>0</v>
      </c>
      <c r="BA36" s="826">
        <f t="shared" si="44"/>
        <v>0</v>
      </c>
      <c r="BB36" s="826">
        <f t="shared" si="44"/>
        <v>0</v>
      </c>
      <c r="BC36" s="820">
        <f t="shared" si="44"/>
        <v>0</v>
      </c>
    </row>
    <row r="37" spans="1:55" s="135" customFormat="1" x14ac:dyDescent="0.2">
      <c r="A37" s="123">
        <v>9</v>
      </c>
      <c r="B37" s="124">
        <v>4439</v>
      </c>
      <c r="C37" s="124">
        <v>600074951</v>
      </c>
      <c r="D37" s="124">
        <v>48283088</v>
      </c>
      <c r="E37" s="122" t="s">
        <v>154</v>
      </c>
      <c r="F37" s="124">
        <v>3111</v>
      </c>
      <c r="G37" s="102" t="s">
        <v>275</v>
      </c>
      <c r="H37" s="500" t="s">
        <v>260</v>
      </c>
      <c r="I37" s="517">
        <v>4775913</v>
      </c>
      <c r="J37" s="432">
        <v>3542962</v>
      </c>
      <c r="K37" s="432">
        <v>0</v>
      </c>
      <c r="L37" s="44">
        <v>1197521</v>
      </c>
      <c r="M37" s="44">
        <v>35430</v>
      </c>
      <c r="N37" s="44">
        <v>0</v>
      </c>
      <c r="O37" s="570">
        <v>6</v>
      </c>
      <c r="P37" s="579">
        <f t="shared" si="2"/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3"/>
        <v>0</v>
      </c>
      <c r="X37" s="434">
        <v>0</v>
      </c>
      <c r="Y37" s="434">
        <v>0</v>
      </c>
      <c r="Z37" s="434">
        <v>0</v>
      </c>
      <c r="AA37" s="434">
        <f t="shared" si="4"/>
        <v>0</v>
      </c>
      <c r="AB37" s="434">
        <f t="shared" si="5"/>
        <v>0</v>
      </c>
      <c r="AC37" s="435">
        <f t="shared" si="6"/>
        <v>0</v>
      </c>
      <c r="AD37" s="434">
        <v>0</v>
      </c>
      <c r="AE37" s="434">
        <f t="shared" si="7"/>
        <v>0</v>
      </c>
      <c r="AF37" s="435">
        <f t="shared" si="8"/>
        <v>0</v>
      </c>
      <c r="AG37" s="14">
        <v>0</v>
      </c>
      <c r="AH37" s="905">
        <f t="shared" ref="AH37:AH41" si="46">AB37+AE37+AF37+AG37</f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9"/>
        <v>0</v>
      </c>
      <c r="AP37" s="854">
        <f>I37+AH37</f>
        <v>4775913</v>
      </c>
      <c r="AQ37" s="434">
        <f>J37+W37</f>
        <v>3542962</v>
      </c>
      <c r="AR37" s="512">
        <f t="shared" ref="AR37:AR41" si="47">K37+AA37</f>
        <v>0</v>
      </c>
      <c r="AS37" s="434">
        <f t="shared" ref="AS37:AT41" si="48">L37+AE37</f>
        <v>1197521</v>
      </c>
      <c r="AT37" s="434">
        <f t="shared" si="48"/>
        <v>35430</v>
      </c>
      <c r="AU37" s="434">
        <v>0</v>
      </c>
      <c r="AV37" s="535">
        <f t="shared" ref="AV37:AV41" si="49">O37+AO37</f>
        <v>6</v>
      </c>
      <c r="AW37" s="517">
        <f t="shared" si="11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s="135" customFormat="1" x14ac:dyDescent="0.2">
      <c r="A38" s="123">
        <v>9</v>
      </c>
      <c r="B38" s="124">
        <v>4439</v>
      </c>
      <c r="C38" s="124">
        <v>600074951</v>
      </c>
      <c r="D38" s="124">
        <v>48283088</v>
      </c>
      <c r="E38" s="122" t="s">
        <v>154</v>
      </c>
      <c r="F38" s="124">
        <v>3113</v>
      </c>
      <c r="G38" s="102" t="s">
        <v>278</v>
      </c>
      <c r="H38" s="500" t="s">
        <v>260</v>
      </c>
      <c r="I38" s="517">
        <v>23405997</v>
      </c>
      <c r="J38" s="432">
        <v>17343648</v>
      </c>
      <c r="K38" s="432">
        <v>20000</v>
      </c>
      <c r="L38" s="44">
        <v>5868913</v>
      </c>
      <c r="M38" s="44">
        <v>173436</v>
      </c>
      <c r="N38" s="44">
        <v>0</v>
      </c>
      <c r="O38" s="570">
        <v>25.33</v>
      </c>
      <c r="P38" s="579">
        <f t="shared" si="2"/>
        <v>0</v>
      </c>
      <c r="Q38" s="434">
        <v>0</v>
      </c>
      <c r="R38" s="434">
        <v>0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3"/>
        <v>0</v>
      </c>
      <c r="X38" s="434">
        <v>0</v>
      </c>
      <c r="Y38" s="434">
        <v>0</v>
      </c>
      <c r="Z38" s="434">
        <v>0</v>
      </c>
      <c r="AA38" s="434">
        <f t="shared" si="4"/>
        <v>0</v>
      </c>
      <c r="AB38" s="434">
        <f t="shared" si="5"/>
        <v>0</v>
      </c>
      <c r="AC38" s="435">
        <f t="shared" si="6"/>
        <v>0</v>
      </c>
      <c r="AD38" s="434">
        <v>0</v>
      </c>
      <c r="AE38" s="434">
        <f t="shared" si="7"/>
        <v>0</v>
      </c>
      <c r="AF38" s="435">
        <f t="shared" si="8"/>
        <v>0</v>
      </c>
      <c r="AG38" s="14">
        <v>0</v>
      </c>
      <c r="AH38" s="905">
        <f t="shared" si="46"/>
        <v>0</v>
      </c>
      <c r="AI38" s="870">
        <v>0</v>
      </c>
      <c r="AJ38" s="433">
        <v>0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9"/>
        <v>0</v>
      </c>
      <c r="AP38" s="854">
        <f>I38+AH38</f>
        <v>23405997</v>
      </c>
      <c r="AQ38" s="434">
        <f>J38+W38</f>
        <v>17343648</v>
      </c>
      <c r="AR38" s="512">
        <f t="shared" si="47"/>
        <v>20000</v>
      </c>
      <c r="AS38" s="434">
        <f t="shared" si="48"/>
        <v>5868913</v>
      </c>
      <c r="AT38" s="434">
        <f t="shared" si="48"/>
        <v>173436</v>
      </c>
      <c r="AU38" s="434">
        <v>0</v>
      </c>
      <c r="AV38" s="535">
        <f t="shared" si="49"/>
        <v>25.33</v>
      </c>
      <c r="AW38" s="517">
        <f t="shared" si="11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s="135" customFormat="1" x14ac:dyDescent="0.2">
      <c r="A39" s="123">
        <v>9</v>
      </c>
      <c r="B39" s="124">
        <v>4439</v>
      </c>
      <c r="C39" s="124">
        <v>600074951</v>
      </c>
      <c r="D39" s="124">
        <v>48283088</v>
      </c>
      <c r="E39" s="122" t="s">
        <v>154</v>
      </c>
      <c r="F39" s="124">
        <v>3113</v>
      </c>
      <c r="G39" s="102" t="s">
        <v>828</v>
      </c>
      <c r="H39" s="500" t="s">
        <v>260</v>
      </c>
      <c r="I39" s="517">
        <v>0</v>
      </c>
      <c r="J39" s="432">
        <v>0</v>
      </c>
      <c r="K39" s="432">
        <v>0</v>
      </c>
      <c r="L39" s="44">
        <v>0</v>
      </c>
      <c r="M39" s="44">
        <v>0</v>
      </c>
      <c r="N39" s="44">
        <v>0</v>
      </c>
      <c r="O39" s="570">
        <v>0</v>
      </c>
      <c r="P39" s="579">
        <f t="shared" ref="P39" si="50">X39*-1</f>
        <v>0</v>
      </c>
      <c r="Q39" s="434">
        <v>0</v>
      </c>
      <c r="R39" s="434">
        <v>0</v>
      </c>
      <c r="S39" s="434">
        <v>0</v>
      </c>
      <c r="T39" s="434">
        <v>0</v>
      </c>
      <c r="U39" s="434">
        <v>157114</v>
      </c>
      <c r="V39" s="434">
        <v>0</v>
      </c>
      <c r="W39" s="434">
        <f t="shared" ref="W39" si="51">SUM(P39:V39)</f>
        <v>157114</v>
      </c>
      <c r="X39" s="434">
        <v>0</v>
      </c>
      <c r="Y39" s="434">
        <v>0</v>
      </c>
      <c r="Z39" s="434">
        <v>0</v>
      </c>
      <c r="AA39" s="434">
        <f t="shared" ref="AA39" si="52">X39+Y39+Z39</f>
        <v>0</v>
      </c>
      <c r="AB39" s="434">
        <f t="shared" ref="AB39" si="53">W39+AA39</f>
        <v>157114</v>
      </c>
      <c r="AC39" s="435">
        <f t="shared" ref="AC39" si="54">ROUND((W39+X39+Y39)*33.8%,0)</f>
        <v>53105</v>
      </c>
      <c r="AD39" s="434">
        <v>0</v>
      </c>
      <c r="AE39" s="434">
        <f t="shared" ref="AE39" si="55">AC39+AD39</f>
        <v>53105</v>
      </c>
      <c r="AF39" s="435">
        <f t="shared" ref="AF39" si="56">ROUND(W39*1%,0)</f>
        <v>1571</v>
      </c>
      <c r="AG39" s="14">
        <v>0</v>
      </c>
      <c r="AH39" s="905">
        <f t="shared" ref="AH39" si="57">AB39+AE39+AF39+AG39</f>
        <v>211790</v>
      </c>
      <c r="AI39" s="870">
        <v>0</v>
      </c>
      <c r="AJ39" s="433">
        <v>0</v>
      </c>
      <c r="AK39" s="433">
        <v>0</v>
      </c>
      <c r="AL39" s="433">
        <v>0</v>
      </c>
      <c r="AM39" s="433">
        <v>0.37</v>
      </c>
      <c r="AN39" s="433">
        <v>0</v>
      </c>
      <c r="AO39" s="535">
        <f t="shared" ref="AO39" si="58">SUM(AI39:AN39)</f>
        <v>0.37</v>
      </c>
      <c r="AP39" s="854">
        <f>I39+AH39</f>
        <v>211790</v>
      </c>
      <c r="AQ39" s="434">
        <f>J39+W39</f>
        <v>157114</v>
      </c>
      <c r="AR39" s="512">
        <f t="shared" ref="AR39" si="59">K39+AA39</f>
        <v>0</v>
      </c>
      <c r="AS39" s="434">
        <f t="shared" ref="AS39" si="60">L39+AE39</f>
        <v>53105</v>
      </c>
      <c r="AT39" s="434">
        <f t="shared" ref="AT39" si="61">M39+AF39</f>
        <v>1571</v>
      </c>
      <c r="AU39" s="434">
        <v>0</v>
      </c>
      <c r="AV39" s="535">
        <f t="shared" ref="AV39" si="62">O39+AO39</f>
        <v>0.37</v>
      </c>
      <c r="AW39" s="517">
        <f t="shared" ref="AW39" si="63">SUM(AX39:BB39)</f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s="135" customFormat="1" x14ac:dyDescent="0.2">
      <c r="A40" s="123">
        <v>9</v>
      </c>
      <c r="B40" s="124">
        <v>4439</v>
      </c>
      <c r="C40" s="124">
        <v>600074951</v>
      </c>
      <c r="D40" s="124">
        <v>48283088</v>
      </c>
      <c r="E40" s="122" t="s">
        <v>154</v>
      </c>
      <c r="F40" s="124">
        <v>3113</v>
      </c>
      <c r="G40" s="102" t="s">
        <v>276</v>
      </c>
      <c r="H40" s="500" t="s">
        <v>261</v>
      </c>
      <c r="I40" s="517">
        <v>4571970</v>
      </c>
      <c r="J40" s="432">
        <v>3391669</v>
      </c>
      <c r="K40" s="432">
        <v>0</v>
      </c>
      <c r="L40" s="44">
        <v>1146384</v>
      </c>
      <c r="M40" s="44">
        <v>33917</v>
      </c>
      <c r="N40" s="44">
        <v>0</v>
      </c>
      <c r="O40" s="570">
        <v>8.68</v>
      </c>
      <c r="P40" s="579">
        <f t="shared" si="2"/>
        <v>0</v>
      </c>
      <c r="Q40" s="434">
        <v>0</v>
      </c>
      <c r="R40" s="434">
        <v>11578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3"/>
        <v>11578</v>
      </c>
      <c r="X40" s="434">
        <v>0</v>
      </c>
      <c r="Y40" s="434">
        <v>0</v>
      </c>
      <c r="Z40" s="434">
        <v>0</v>
      </c>
      <c r="AA40" s="434">
        <f t="shared" si="4"/>
        <v>0</v>
      </c>
      <c r="AB40" s="434">
        <f t="shared" si="5"/>
        <v>11578</v>
      </c>
      <c r="AC40" s="435">
        <f t="shared" si="6"/>
        <v>3913</v>
      </c>
      <c r="AD40" s="434">
        <v>0</v>
      </c>
      <c r="AE40" s="434">
        <f t="shared" si="7"/>
        <v>3913</v>
      </c>
      <c r="AF40" s="435">
        <f t="shared" si="8"/>
        <v>116</v>
      </c>
      <c r="AG40" s="14">
        <v>0</v>
      </c>
      <c r="AH40" s="905">
        <f t="shared" si="46"/>
        <v>15607</v>
      </c>
      <c r="AI40" s="870">
        <v>0</v>
      </c>
      <c r="AJ40" s="433">
        <v>0.08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9"/>
        <v>0.08</v>
      </c>
      <c r="AP40" s="854">
        <f>I40+AH40</f>
        <v>4587577</v>
      </c>
      <c r="AQ40" s="434">
        <f>J40+W40</f>
        <v>3403247</v>
      </c>
      <c r="AR40" s="512">
        <f t="shared" si="47"/>
        <v>0</v>
      </c>
      <c r="AS40" s="434">
        <f t="shared" si="48"/>
        <v>1150297</v>
      </c>
      <c r="AT40" s="434">
        <f t="shared" si="48"/>
        <v>34033</v>
      </c>
      <c r="AU40" s="434">
        <v>0</v>
      </c>
      <c r="AV40" s="535">
        <f t="shared" si="49"/>
        <v>8.76</v>
      </c>
      <c r="AW40" s="517">
        <f t="shared" si="11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s="135" customFormat="1" x14ac:dyDescent="0.2">
      <c r="A41" s="123">
        <v>9</v>
      </c>
      <c r="B41" s="124">
        <v>4439</v>
      </c>
      <c r="C41" s="124">
        <v>600074951</v>
      </c>
      <c r="D41" s="124">
        <v>48283088</v>
      </c>
      <c r="E41" s="122" t="s">
        <v>154</v>
      </c>
      <c r="F41" s="124">
        <v>3143</v>
      </c>
      <c r="G41" s="102" t="s">
        <v>784</v>
      </c>
      <c r="H41" s="140" t="s">
        <v>260</v>
      </c>
      <c r="I41" s="517">
        <v>2653793</v>
      </c>
      <c r="J41" s="432">
        <v>1968689</v>
      </c>
      <c r="K41" s="432">
        <v>0</v>
      </c>
      <c r="L41" s="44">
        <v>665417</v>
      </c>
      <c r="M41" s="44">
        <v>19687</v>
      </c>
      <c r="N41" s="44">
        <v>0</v>
      </c>
      <c r="O41" s="570">
        <v>3.68</v>
      </c>
      <c r="P41" s="579">
        <f t="shared" si="2"/>
        <v>0</v>
      </c>
      <c r="Q41" s="434">
        <v>0</v>
      </c>
      <c r="R41" s="434">
        <v>0</v>
      </c>
      <c r="S41" s="434">
        <v>0</v>
      </c>
      <c r="T41" s="434">
        <v>0</v>
      </c>
      <c r="U41" s="434">
        <v>0</v>
      </c>
      <c r="V41" s="434">
        <v>0</v>
      </c>
      <c r="W41" s="434">
        <f t="shared" si="3"/>
        <v>0</v>
      </c>
      <c r="X41" s="434">
        <v>0</v>
      </c>
      <c r="Y41" s="434">
        <v>0</v>
      </c>
      <c r="Z41" s="434">
        <v>0</v>
      </c>
      <c r="AA41" s="434">
        <f t="shared" si="4"/>
        <v>0</v>
      </c>
      <c r="AB41" s="434">
        <f t="shared" si="5"/>
        <v>0</v>
      </c>
      <c r="AC41" s="435">
        <f t="shared" si="6"/>
        <v>0</v>
      </c>
      <c r="AD41" s="434">
        <v>0</v>
      </c>
      <c r="AE41" s="434">
        <f t="shared" si="7"/>
        <v>0</v>
      </c>
      <c r="AF41" s="435">
        <f t="shared" si="8"/>
        <v>0</v>
      </c>
      <c r="AG41" s="14">
        <v>0</v>
      </c>
      <c r="AH41" s="905">
        <f t="shared" si="46"/>
        <v>0</v>
      </c>
      <c r="AI41" s="870">
        <v>0</v>
      </c>
      <c r="AJ41" s="433">
        <v>0</v>
      </c>
      <c r="AK41" s="433">
        <v>0</v>
      </c>
      <c r="AL41" s="433">
        <v>0</v>
      </c>
      <c r="AM41" s="433">
        <v>0</v>
      </c>
      <c r="AN41" s="433">
        <v>0</v>
      </c>
      <c r="AO41" s="535">
        <f t="shared" si="9"/>
        <v>0</v>
      </c>
      <c r="AP41" s="854">
        <f>I41+AH41</f>
        <v>2653793</v>
      </c>
      <c r="AQ41" s="434">
        <f>J41+W41</f>
        <v>1968689</v>
      </c>
      <c r="AR41" s="512">
        <f t="shared" si="47"/>
        <v>0</v>
      </c>
      <c r="AS41" s="434">
        <f t="shared" si="48"/>
        <v>665417</v>
      </c>
      <c r="AT41" s="434">
        <f t="shared" si="48"/>
        <v>19687</v>
      </c>
      <c r="AU41" s="434">
        <v>0</v>
      </c>
      <c r="AV41" s="535">
        <f t="shared" si="49"/>
        <v>3.68</v>
      </c>
      <c r="AW41" s="517">
        <f t="shared" si="11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s="135" customFormat="1" x14ac:dyDescent="0.2">
      <c r="A42" s="92">
        <v>9</v>
      </c>
      <c r="B42" s="15">
        <v>4439</v>
      </c>
      <c r="C42" s="15">
        <v>600074951</v>
      </c>
      <c r="D42" s="15">
        <v>48283088</v>
      </c>
      <c r="E42" s="101" t="s">
        <v>155</v>
      </c>
      <c r="F42" s="15"/>
      <c r="G42" s="91"/>
      <c r="H42" s="495"/>
      <c r="I42" s="614">
        <v>35407673</v>
      </c>
      <c r="J42" s="323">
        <v>26246968</v>
      </c>
      <c r="K42" s="323">
        <v>20000</v>
      </c>
      <c r="L42" s="323">
        <v>8878235</v>
      </c>
      <c r="M42" s="323">
        <v>262470</v>
      </c>
      <c r="N42" s="323">
        <v>0</v>
      </c>
      <c r="O42" s="680">
        <v>43.69</v>
      </c>
      <c r="P42" s="614">
        <f t="shared" ref="P42:BC42" si="64">SUM(P37:P41)</f>
        <v>0</v>
      </c>
      <c r="Q42" s="323">
        <f t="shared" ref="Q42" si="65">SUM(Q37:Q41)</f>
        <v>0</v>
      </c>
      <c r="R42" s="323">
        <f t="shared" si="64"/>
        <v>11578</v>
      </c>
      <c r="S42" s="323">
        <f t="shared" si="64"/>
        <v>0</v>
      </c>
      <c r="T42" s="323">
        <f t="shared" si="64"/>
        <v>0</v>
      </c>
      <c r="U42" s="323">
        <f t="shared" si="64"/>
        <v>157114</v>
      </c>
      <c r="V42" s="323">
        <f t="shared" si="64"/>
        <v>0</v>
      </c>
      <c r="W42" s="323">
        <f t="shared" si="64"/>
        <v>168692</v>
      </c>
      <c r="X42" s="323">
        <f t="shared" si="64"/>
        <v>0</v>
      </c>
      <c r="Y42" s="323">
        <f t="shared" si="64"/>
        <v>0</v>
      </c>
      <c r="Z42" s="323">
        <f t="shared" si="64"/>
        <v>0</v>
      </c>
      <c r="AA42" s="323">
        <f t="shared" si="64"/>
        <v>0</v>
      </c>
      <c r="AB42" s="323">
        <f t="shared" si="64"/>
        <v>168692</v>
      </c>
      <c r="AC42" s="323">
        <f t="shared" si="64"/>
        <v>57018</v>
      </c>
      <c r="AD42" s="323">
        <f t="shared" si="64"/>
        <v>0</v>
      </c>
      <c r="AE42" s="323">
        <f t="shared" si="64"/>
        <v>57018</v>
      </c>
      <c r="AF42" s="323">
        <f t="shared" si="64"/>
        <v>1687</v>
      </c>
      <c r="AG42" s="323">
        <f t="shared" si="64"/>
        <v>0</v>
      </c>
      <c r="AH42" s="894">
        <f t="shared" si="64"/>
        <v>227397</v>
      </c>
      <c r="AI42" s="900">
        <f t="shared" si="64"/>
        <v>0</v>
      </c>
      <c r="AJ42" s="324">
        <f t="shared" si="64"/>
        <v>0.08</v>
      </c>
      <c r="AK42" s="324">
        <f t="shared" si="64"/>
        <v>0</v>
      </c>
      <c r="AL42" s="324">
        <f t="shared" si="64"/>
        <v>0</v>
      </c>
      <c r="AM42" s="324">
        <f t="shared" si="64"/>
        <v>0.37</v>
      </c>
      <c r="AN42" s="324">
        <f t="shared" si="64"/>
        <v>0</v>
      </c>
      <c r="AO42" s="25">
        <f t="shared" si="64"/>
        <v>0.45</v>
      </c>
      <c r="AP42" s="325">
        <f t="shared" si="64"/>
        <v>35635070</v>
      </c>
      <c r="AQ42" s="323">
        <f t="shared" si="64"/>
        <v>26415660</v>
      </c>
      <c r="AR42" s="323">
        <f t="shared" si="64"/>
        <v>20000</v>
      </c>
      <c r="AS42" s="323">
        <f t="shared" si="64"/>
        <v>8935253</v>
      </c>
      <c r="AT42" s="323">
        <f t="shared" si="64"/>
        <v>264157</v>
      </c>
      <c r="AU42" s="323">
        <f t="shared" si="64"/>
        <v>0</v>
      </c>
      <c r="AV42" s="25">
        <f t="shared" si="64"/>
        <v>44.14</v>
      </c>
      <c r="AW42" s="825">
        <f t="shared" si="64"/>
        <v>0</v>
      </c>
      <c r="AX42" s="826">
        <f t="shared" si="64"/>
        <v>0</v>
      </c>
      <c r="AY42" s="826">
        <f t="shared" si="64"/>
        <v>0</v>
      </c>
      <c r="AZ42" s="826">
        <f t="shared" si="64"/>
        <v>0</v>
      </c>
      <c r="BA42" s="826">
        <f t="shared" si="64"/>
        <v>0</v>
      </c>
      <c r="BB42" s="826">
        <f t="shared" si="64"/>
        <v>0</v>
      </c>
      <c r="BC42" s="820">
        <f t="shared" si="64"/>
        <v>0</v>
      </c>
    </row>
    <row r="43" spans="1:55" s="135" customFormat="1" x14ac:dyDescent="0.2">
      <c r="A43" s="123">
        <v>10</v>
      </c>
      <c r="B43" s="124">
        <v>4443</v>
      </c>
      <c r="C43" s="124">
        <v>600074994</v>
      </c>
      <c r="D43" s="124">
        <v>46750045</v>
      </c>
      <c r="E43" s="122" t="s">
        <v>156</v>
      </c>
      <c r="F43" s="124">
        <v>3113</v>
      </c>
      <c r="G43" s="102" t="s">
        <v>278</v>
      </c>
      <c r="H43" s="500" t="s">
        <v>260</v>
      </c>
      <c r="I43" s="517">
        <v>55922656</v>
      </c>
      <c r="J43" s="432">
        <v>41151894</v>
      </c>
      <c r="K43" s="432">
        <v>200600</v>
      </c>
      <c r="L43" s="44">
        <v>13977143</v>
      </c>
      <c r="M43" s="44">
        <v>411519</v>
      </c>
      <c r="N43" s="44">
        <v>181500</v>
      </c>
      <c r="O43" s="570">
        <v>55.67</v>
      </c>
      <c r="P43" s="579">
        <f t="shared" si="2"/>
        <v>-19400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3"/>
        <v>-19400</v>
      </c>
      <c r="X43" s="434">
        <v>19400</v>
      </c>
      <c r="Y43" s="434">
        <v>0</v>
      </c>
      <c r="Z43" s="434">
        <v>0</v>
      </c>
      <c r="AA43" s="434">
        <f t="shared" si="4"/>
        <v>19400</v>
      </c>
      <c r="AB43" s="434">
        <f t="shared" si="5"/>
        <v>0</v>
      </c>
      <c r="AC43" s="435">
        <f t="shared" si="6"/>
        <v>0</v>
      </c>
      <c r="AD43" s="434">
        <v>0</v>
      </c>
      <c r="AE43" s="434">
        <f t="shared" si="7"/>
        <v>0</v>
      </c>
      <c r="AF43" s="435">
        <f t="shared" si="8"/>
        <v>-194</v>
      </c>
      <c r="AG43" s="14">
        <v>0</v>
      </c>
      <c r="AH43" s="905">
        <f t="shared" ref="AH43:AH48" si="66">AB43+AE43+AF43+AG43</f>
        <v>-194</v>
      </c>
      <c r="AI43" s="870">
        <v>-0.04</v>
      </c>
      <c r="AJ43" s="433">
        <v>0</v>
      </c>
      <c r="AK43" s="433">
        <v>0</v>
      </c>
      <c r="AL43" s="433">
        <v>0</v>
      </c>
      <c r="AM43" s="433">
        <v>0</v>
      </c>
      <c r="AN43" s="433">
        <v>0</v>
      </c>
      <c r="AO43" s="535">
        <f t="shared" si="9"/>
        <v>-0.04</v>
      </c>
      <c r="AP43" s="854">
        <f t="shared" ref="AP43:AP48" si="67">I43+AH43</f>
        <v>55922462</v>
      </c>
      <c r="AQ43" s="434">
        <f t="shared" ref="AQ43:AQ48" si="68">J43+W43</f>
        <v>41132494</v>
      </c>
      <c r="AR43" s="512">
        <f t="shared" ref="AR43:AR48" si="69">K43+AA43</f>
        <v>220000</v>
      </c>
      <c r="AS43" s="434">
        <f>L43+AE43</f>
        <v>13977143</v>
      </c>
      <c r="AT43" s="434">
        <f>M43+AF43</f>
        <v>411325</v>
      </c>
      <c r="AU43" s="434">
        <f>N43+AG43</f>
        <v>181500</v>
      </c>
      <c r="AV43" s="535">
        <f t="shared" ref="AV43:AV48" si="70">O43+AO43</f>
        <v>55.63</v>
      </c>
      <c r="AW43" s="517">
        <f t="shared" si="11"/>
        <v>181500</v>
      </c>
      <c r="AX43" s="432">
        <v>0</v>
      </c>
      <c r="AY43" s="432">
        <v>0</v>
      </c>
      <c r="AZ43" s="432">
        <v>0</v>
      </c>
      <c r="BA43" s="432">
        <v>0</v>
      </c>
      <c r="BB43" s="432">
        <v>181500</v>
      </c>
      <c r="BC43" s="600">
        <v>0</v>
      </c>
    </row>
    <row r="44" spans="1:55" s="135" customFormat="1" x14ac:dyDescent="0.2">
      <c r="A44" s="123">
        <v>10</v>
      </c>
      <c r="B44" s="124">
        <v>4443</v>
      </c>
      <c r="C44" s="124">
        <v>600074994</v>
      </c>
      <c r="D44" s="124">
        <v>46750045</v>
      </c>
      <c r="E44" s="122" t="s">
        <v>156</v>
      </c>
      <c r="F44" s="124">
        <v>3113</v>
      </c>
      <c r="G44" s="102" t="s">
        <v>789</v>
      </c>
      <c r="H44" s="500" t="s">
        <v>260</v>
      </c>
      <c r="I44" s="517">
        <v>538586</v>
      </c>
      <c r="J44" s="432">
        <v>399545</v>
      </c>
      <c r="K44" s="432">
        <v>0</v>
      </c>
      <c r="L44" s="44">
        <v>135046</v>
      </c>
      <c r="M44" s="44">
        <v>3995</v>
      </c>
      <c r="N44" s="44">
        <v>0</v>
      </c>
      <c r="O44" s="570">
        <v>0.71</v>
      </c>
      <c r="P44" s="579">
        <f t="shared" si="2"/>
        <v>0</v>
      </c>
      <c r="Q44" s="434">
        <v>0</v>
      </c>
      <c r="R44" s="434">
        <v>0</v>
      </c>
      <c r="S44" s="434">
        <v>0</v>
      </c>
      <c r="T44" s="434">
        <v>222170</v>
      </c>
      <c r="U44" s="434">
        <v>0</v>
      </c>
      <c r="V44" s="434">
        <v>0</v>
      </c>
      <c r="W44" s="434">
        <f t="shared" si="3"/>
        <v>222170</v>
      </c>
      <c r="X44" s="434">
        <v>0</v>
      </c>
      <c r="Y44" s="434">
        <v>0</v>
      </c>
      <c r="Z44" s="434">
        <v>0</v>
      </c>
      <c r="AA44" s="434">
        <f t="shared" si="4"/>
        <v>0</v>
      </c>
      <c r="AB44" s="434">
        <f t="shared" si="5"/>
        <v>222170</v>
      </c>
      <c r="AC44" s="435">
        <f t="shared" si="6"/>
        <v>75093</v>
      </c>
      <c r="AD44" s="434">
        <v>0</v>
      </c>
      <c r="AE44" s="434">
        <f t="shared" si="7"/>
        <v>75093</v>
      </c>
      <c r="AF44" s="435">
        <f t="shared" si="8"/>
        <v>2222</v>
      </c>
      <c r="AG44" s="14">
        <v>0</v>
      </c>
      <c r="AH44" s="905">
        <f t="shared" si="66"/>
        <v>299485</v>
      </c>
      <c r="AI44" s="870">
        <v>0</v>
      </c>
      <c r="AJ44" s="433">
        <v>0</v>
      </c>
      <c r="AK44" s="433">
        <v>0.4</v>
      </c>
      <c r="AL44" s="433">
        <v>0</v>
      </c>
      <c r="AM44" s="433">
        <v>0</v>
      </c>
      <c r="AN44" s="433">
        <v>0</v>
      </c>
      <c r="AO44" s="535">
        <f t="shared" si="9"/>
        <v>0.4</v>
      </c>
      <c r="AP44" s="854">
        <f t="shared" si="67"/>
        <v>838071</v>
      </c>
      <c r="AQ44" s="434">
        <f t="shared" si="68"/>
        <v>621715</v>
      </c>
      <c r="AR44" s="512">
        <f t="shared" si="69"/>
        <v>0</v>
      </c>
      <c r="AS44" s="434">
        <f t="shared" ref="AS44:AT48" si="71">L44+AE44</f>
        <v>210139</v>
      </c>
      <c r="AT44" s="434">
        <f t="shared" si="71"/>
        <v>6217</v>
      </c>
      <c r="AU44" s="434">
        <v>0</v>
      </c>
      <c r="AV44" s="535">
        <f t="shared" si="70"/>
        <v>1.1099999999999999</v>
      </c>
      <c r="AW44" s="517">
        <f t="shared" si="11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s="135" customFormat="1" x14ac:dyDescent="0.2">
      <c r="A45" s="123">
        <v>10</v>
      </c>
      <c r="B45" s="124">
        <v>4443</v>
      </c>
      <c r="C45" s="124">
        <v>600074994</v>
      </c>
      <c r="D45" s="124">
        <v>46750045</v>
      </c>
      <c r="E45" s="122" t="s">
        <v>156</v>
      </c>
      <c r="F45" s="124">
        <v>3113</v>
      </c>
      <c r="G45" s="102" t="s">
        <v>828</v>
      </c>
      <c r="H45" s="500" t="s">
        <v>260</v>
      </c>
      <c r="I45" s="517">
        <v>0</v>
      </c>
      <c r="J45" s="432">
        <v>0</v>
      </c>
      <c r="K45" s="432">
        <v>0</v>
      </c>
      <c r="L45" s="44">
        <v>0</v>
      </c>
      <c r="M45" s="44">
        <v>0</v>
      </c>
      <c r="N45" s="44">
        <v>0</v>
      </c>
      <c r="O45" s="570">
        <v>0</v>
      </c>
      <c r="P45" s="579">
        <f t="shared" ref="P45" si="72">X45*-1</f>
        <v>0</v>
      </c>
      <c r="Q45" s="434">
        <v>0</v>
      </c>
      <c r="R45" s="434">
        <v>0</v>
      </c>
      <c r="S45" s="434">
        <v>0</v>
      </c>
      <c r="T45" s="434">
        <v>0</v>
      </c>
      <c r="U45" s="434">
        <v>389978</v>
      </c>
      <c r="V45" s="434">
        <v>0</v>
      </c>
      <c r="W45" s="434">
        <f t="shared" ref="W45" si="73">SUM(P45:V45)</f>
        <v>389978</v>
      </c>
      <c r="X45" s="434">
        <v>0</v>
      </c>
      <c r="Y45" s="434">
        <v>0</v>
      </c>
      <c r="Z45" s="434">
        <v>0</v>
      </c>
      <c r="AA45" s="434">
        <f t="shared" ref="AA45" si="74">X45+Y45+Z45</f>
        <v>0</v>
      </c>
      <c r="AB45" s="434">
        <f t="shared" ref="AB45" si="75">W45+AA45</f>
        <v>389978</v>
      </c>
      <c r="AC45" s="435">
        <f t="shared" ref="AC45" si="76">ROUND((W45+X45+Y45)*33.8%,0)</f>
        <v>131813</v>
      </c>
      <c r="AD45" s="434">
        <v>0</v>
      </c>
      <c r="AE45" s="434">
        <f t="shared" ref="AE45" si="77">AC45+AD45</f>
        <v>131813</v>
      </c>
      <c r="AF45" s="435">
        <f t="shared" ref="AF45" si="78">ROUND(W45*1%,0)</f>
        <v>3900</v>
      </c>
      <c r="AG45" s="14">
        <v>0</v>
      </c>
      <c r="AH45" s="905">
        <f t="shared" ref="AH45" si="79">AB45+AE45+AF45+AG45</f>
        <v>525691</v>
      </c>
      <c r="AI45" s="870">
        <v>0</v>
      </c>
      <c r="AJ45" s="433">
        <v>0</v>
      </c>
      <c r="AK45" s="433">
        <v>0</v>
      </c>
      <c r="AL45" s="433">
        <v>0</v>
      </c>
      <c r="AM45" s="433">
        <v>0.93</v>
      </c>
      <c r="AN45" s="433">
        <v>0</v>
      </c>
      <c r="AO45" s="535">
        <f t="shared" ref="AO45" si="80">SUM(AI45:AN45)</f>
        <v>0.93</v>
      </c>
      <c r="AP45" s="854">
        <f t="shared" si="67"/>
        <v>525691</v>
      </c>
      <c r="AQ45" s="434">
        <f t="shared" si="68"/>
        <v>389978</v>
      </c>
      <c r="AR45" s="512">
        <f t="shared" ref="AR45" si="81">K45+AA45</f>
        <v>0</v>
      </c>
      <c r="AS45" s="434">
        <f t="shared" ref="AS45" si="82">L45+AE45</f>
        <v>131813</v>
      </c>
      <c r="AT45" s="434">
        <f t="shared" ref="AT45" si="83">M45+AF45</f>
        <v>3900</v>
      </c>
      <c r="AU45" s="434">
        <v>0</v>
      </c>
      <c r="AV45" s="535">
        <f t="shared" ref="AV45" si="84">O45+AO45</f>
        <v>0.93</v>
      </c>
      <c r="AW45" s="517">
        <f t="shared" ref="AW45" si="85">SUM(AX45:BB45)</f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s="135" customFormat="1" x14ac:dyDescent="0.2">
      <c r="A46" s="123">
        <v>10</v>
      </c>
      <c r="B46" s="124">
        <v>4443</v>
      </c>
      <c r="C46" s="124">
        <v>600074994</v>
      </c>
      <c r="D46" s="124">
        <v>46750045</v>
      </c>
      <c r="E46" s="122" t="s">
        <v>156</v>
      </c>
      <c r="F46" s="124">
        <v>3113</v>
      </c>
      <c r="G46" s="102" t="s">
        <v>276</v>
      </c>
      <c r="H46" s="500" t="s">
        <v>261</v>
      </c>
      <c r="I46" s="517">
        <v>9932946</v>
      </c>
      <c r="J46" s="432">
        <v>7368654</v>
      </c>
      <c r="K46" s="432">
        <v>0</v>
      </c>
      <c r="L46" s="44">
        <v>2490605</v>
      </c>
      <c r="M46" s="44">
        <v>73687</v>
      </c>
      <c r="N46" s="44">
        <v>0</v>
      </c>
      <c r="O46" s="570">
        <v>18.510000000000002</v>
      </c>
      <c r="P46" s="579">
        <f t="shared" si="2"/>
        <v>0</v>
      </c>
      <c r="Q46" s="434">
        <v>0</v>
      </c>
      <c r="R46" s="434">
        <v>108907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3"/>
        <v>108907</v>
      </c>
      <c r="X46" s="434">
        <v>0</v>
      </c>
      <c r="Y46" s="434">
        <v>0</v>
      </c>
      <c r="Z46" s="434">
        <v>0</v>
      </c>
      <c r="AA46" s="434">
        <f t="shared" si="4"/>
        <v>0</v>
      </c>
      <c r="AB46" s="434">
        <f t="shared" si="5"/>
        <v>108907</v>
      </c>
      <c r="AC46" s="435">
        <f t="shared" si="6"/>
        <v>36811</v>
      </c>
      <c r="AD46" s="434">
        <v>0</v>
      </c>
      <c r="AE46" s="434">
        <f t="shared" si="7"/>
        <v>36811</v>
      </c>
      <c r="AF46" s="435">
        <f t="shared" si="8"/>
        <v>1089</v>
      </c>
      <c r="AG46" s="14">
        <v>0</v>
      </c>
      <c r="AH46" s="905">
        <f t="shared" si="66"/>
        <v>146807</v>
      </c>
      <c r="AI46" s="870">
        <v>0</v>
      </c>
      <c r="AJ46" s="433">
        <v>0.28999999999999998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9"/>
        <v>0.28999999999999998</v>
      </c>
      <c r="AP46" s="854">
        <f t="shared" si="67"/>
        <v>10079753</v>
      </c>
      <c r="AQ46" s="434">
        <f t="shared" si="68"/>
        <v>7477561</v>
      </c>
      <c r="AR46" s="512">
        <f t="shared" si="69"/>
        <v>0</v>
      </c>
      <c r="AS46" s="434">
        <f t="shared" si="71"/>
        <v>2527416</v>
      </c>
      <c r="AT46" s="434">
        <f t="shared" si="71"/>
        <v>74776</v>
      </c>
      <c r="AU46" s="434">
        <v>0</v>
      </c>
      <c r="AV46" s="535">
        <f t="shared" si="70"/>
        <v>18.8</v>
      </c>
      <c r="AW46" s="517">
        <f t="shared" si="11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s="135" customFormat="1" x14ac:dyDescent="0.2">
      <c r="A47" s="123">
        <v>10</v>
      </c>
      <c r="B47" s="124">
        <v>4443</v>
      </c>
      <c r="C47" s="124">
        <v>600074994</v>
      </c>
      <c r="D47" s="124">
        <v>46750045</v>
      </c>
      <c r="E47" s="122" t="s">
        <v>156</v>
      </c>
      <c r="F47" s="124">
        <v>3143</v>
      </c>
      <c r="G47" s="102" t="s">
        <v>784</v>
      </c>
      <c r="H47" s="140" t="s">
        <v>260</v>
      </c>
      <c r="I47" s="517">
        <v>5342690</v>
      </c>
      <c r="J47" s="432">
        <v>3958457</v>
      </c>
      <c r="K47" s="432">
        <v>5000</v>
      </c>
      <c r="L47" s="44">
        <v>1339648</v>
      </c>
      <c r="M47" s="44">
        <v>39585</v>
      </c>
      <c r="N47" s="44">
        <v>0</v>
      </c>
      <c r="O47" s="570">
        <v>7.21</v>
      </c>
      <c r="P47" s="579">
        <f t="shared" si="2"/>
        <v>5000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3"/>
        <v>5000</v>
      </c>
      <c r="X47" s="434">
        <v>-5000</v>
      </c>
      <c r="Y47" s="434">
        <v>0</v>
      </c>
      <c r="Z47" s="434">
        <v>0</v>
      </c>
      <c r="AA47" s="434">
        <f t="shared" si="4"/>
        <v>-5000</v>
      </c>
      <c r="AB47" s="434">
        <f t="shared" si="5"/>
        <v>0</v>
      </c>
      <c r="AC47" s="435">
        <f t="shared" si="6"/>
        <v>0</v>
      </c>
      <c r="AD47" s="434">
        <v>0</v>
      </c>
      <c r="AE47" s="434">
        <f t="shared" si="7"/>
        <v>0</v>
      </c>
      <c r="AF47" s="435">
        <f t="shared" si="8"/>
        <v>50</v>
      </c>
      <c r="AG47" s="14">
        <v>0</v>
      </c>
      <c r="AH47" s="905">
        <f t="shared" si="66"/>
        <v>50</v>
      </c>
      <c r="AI47" s="870">
        <v>0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9"/>
        <v>0</v>
      </c>
      <c r="AP47" s="854">
        <f t="shared" si="67"/>
        <v>5342740</v>
      </c>
      <c r="AQ47" s="434">
        <f t="shared" si="68"/>
        <v>3963457</v>
      </c>
      <c r="AR47" s="512">
        <f t="shared" si="69"/>
        <v>0</v>
      </c>
      <c r="AS47" s="434">
        <f t="shared" si="71"/>
        <v>1339648</v>
      </c>
      <c r="AT47" s="434">
        <f t="shared" si="71"/>
        <v>39635</v>
      </c>
      <c r="AU47" s="434">
        <v>0</v>
      </c>
      <c r="AV47" s="535">
        <f t="shared" si="70"/>
        <v>7.21</v>
      </c>
      <c r="AW47" s="517">
        <f t="shared" si="11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s="135" customFormat="1" x14ac:dyDescent="0.2">
      <c r="A48" s="123">
        <v>10</v>
      </c>
      <c r="B48" s="124">
        <v>4443</v>
      </c>
      <c r="C48" s="124">
        <v>600074994</v>
      </c>
      <c r="D48" s="124">
        <v>46750045</v>
      </c>
      <c r="E48" s="122" t="s">
        <v>156</v>
      </c>
      <c r="F48" s="124">
        <v>3143</v>
      </c>
      <c r="G48" s="102" t="s">
        <v>280</v>
      </c>
      <c r="H48" s="140" t="s">
        <v>261</v>
      </c>
      <c r="I48" s="517">
        <v>362226</v>
      </c>
      <c r="J48" s="432">
        <v>268714</v>
      </c>
      <c r="K48" s="432">
        <v>0</v>
      </c>
      <c r="L48" s="44">
        <v>90825</v>
      </c>
      <c r="M48" s="44">
        <v>2687</v>
      </c>
      <c r="N48" s="44">
        <v>0</v>
      </c>
      <c r="O48" s="570">
        <v>0.5</v>
      </c>
      <c r="P48" s="579">
        <f t="shared" si="2"/>
        <v>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3"/>
        <v>0</v>
      </c>
      <c r="X48" s="434">
        <v>0</v>
      </c>
      <c r="Y48" s="434">
        <v>0</v>
      </c>
      <c r="Z48" s="434">
        <v>0</v>
      </c>
      <c r="AA48" s="434">
        <f t="shared" si="4"/>
        <v>0</v>
      </c>
      <c r="AB48" s="434">
        <f t="shared" si="5"/>
        <v>0</v>
      </c>
      <c r="AC48" s="435">
        <f t="shared" si="6"/>
        <v>0</v>
      </c>
      <c r="AD48" s="434">
        <v>0</v>
      </c>
      <c r="AE48" s="434">
        <f t="shared" si="7"/>
        <v>0</v>
      </c>
      <c r="AF48" s="435">
        <f t="shared" si="8"/>
        <v>0</v>
      </c>
      <c r="AG48" s="14">
        <v>0</v>
      </c>
      <c r="AH48" s="905">
        <f t="shared" si="66"/>
        <v>0</v>
      </c>
      <c r="AI48" s="870">
        <v>0</v>
      </c>
      <c r="AJ48" s="433">
        <v>0</v>
      </c>
      <c r="AK48" s="433">
        <v>0</v>
      </c>
      <c r="AL48" s="433">
        <v>0</v>
      </c>
      <c r="AM48" s="433">
        <v>0</v>
      </c>
      <c r="AN48" s="433">
        <v>0</v>
      </c>
      <c r="AO48" s="535">
        <f t="shared" si="9"/>
        <v>0</v>
      </c>
      <c r="AP48" s="854">
        <f t="shared" si="67"/>
        <v>362226</v>
      </c>
      <c r="AQ48" s="434">
        <f t="shared" si="68"/>
        <v>268714</v>
      </c>
      <c r="AR48" s="512">
        <f t="shared" si="69"/>
        <v>0</v>
      </c>
      <c r="AS48" s="434">
        <f t="shared" si="71"/>
        <v>90825</v>
      </c>
      <c r="AT48" s="434">
        <f t="shared" si="71"/>
        <v>2687</v>
      </c>
      <c r="AU48" s="434">
        <v>0</v>
      </c>
      <c r="AV48" s="535">
        <f t="shared" si="70"/>
        <v>0.5</v>
      </c>
      <c r="AW48" s="517">
        <f t="shared" si="11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s="135" customFormat="1" x14ac:dyDescent="0.2">
      <c r="A49" s="92">
        <v>10</v>
      </c>
      <c r="B49" s="15">
        <v>4443</v>
      </c>
      <c r="C49" s="15">
        <v>600074994</v>
      </c>
      <c r="D49" s="15">
        <v>46750045</v>
      </c>
      <c r="E49" s="101" t="s">
        <v>157</v>
      </c>
      <c r="F49" s="15"/>
      <c r="G49" s="91"/>
      <c r="H49" s="495"/>
      <c r="I49" s="614">
        <v>72099104</v>
      </c>
      <c r="J49" s="323">
        <v>53147264</v>
      </c>
      <c r="K49" s="323">
        <v>205600</v>
      </c>
      <c r="L49" s="323">
        <v>18033267</v>
      </c>
      <c r="M49" s="323">
        <v>531473</v>
      </c>
      <c r="N49" s="323">
        <v>181500</v>
      </c>
      <c r="O49" s="680">
        <v>82.6</v>
      </c>
      <c r="P49" s="614">
        <f t="shared" ref="P49:BC49" si="86">SUM(P43:P48)</f>
        <v>-14400</v>
      </c>
      <c r="Q49" s="323">
        <f t="shared" ref="Q49" si="87">SUM(Q43:Q48)</f>
        <v>0</v>
      </c>
      <c r="R49" s="323">
        <f t="shared" si="86"/>
        <v>108907</v>
      </c>
      <c r="S49" s="323">
        <f t="shared" si="86"/>
        <v>0</v>
      </c>
      <c r="T49" s="323">
        <f t="shared" si="86"/>
        <v>222170</v>
      </c>
      <c r="U49" s="323">
        <f t="shared" si="86"/>
        <v>389978</v>
      </c>
      <c r="V49" s="323">
        <f t="shared" si="86"/>
        <v>0</v>
      </c>
      <c r="W49" s="323">
        <f t="shared" si="86"/>
        <v>706655</v>
      </c>
      <c r="X49" s="323">
        <f t="shared" si="86"/>
        <v>14400</v>
      </c>
      <c r="Y49" s="323">
        <f t="shared" si="86"/>
        <v>0</v>
      </c>
      <c r="Z49" s="323">
        <f t="shared" si="86"/>
        <v>0</v>
      </c>
      <c r="AA49" s="323">
        <f t="shared" si="86"/>
        <v>14400</v>
      </c>
      <c r="AB49" s="323">
        <f t="shared" si="86"/>
        <v>721055</v>
      </c>
      <c r="AC49" s="323">
        <f t="shared" si="86"/>
        <v>243717</v>
      </c>
      <c r="AD49" s="323">
        <f t="shared" si="86"/>
        <v>0</v>
      </c>
      <c r="AE49" s="323">
        <f t="shared" si="86"/>
        <v>243717</v>
      </c>
      <c r="AF49" s="323">
        <f t="shared" si="86"/>
        <v>7067</v>
      </c>
      <c r="AG49" s="323">
        <f t="shared" si="86"/>
        <v>0</v>
      </c>
      <c r="AH49" s="894">
        <f t="shared" si="86"/>
        <v>971839</v>
      </c>
      <c r="AI49" s="900">
        <f t="shared" si="86"/>
        <v>-0.04</v>
      </c>
      <c r="AJ49" s="324">
        <f t="shared" si="86"/>
        <v>0.28999999999999998</v>
      </c>
      <c r="AK49" s="324">
        <f t="shared" si="86"/>
        <v>0.4</v>
      </c>
      <c r="AL49" s="324">
        <f t="shared" si="86"/>
        <v>0</v>
      </c>
      <c r="AM49" s="324">
        <f t="shared" si="86"/>
        <v>0.93</v>
      </c>
      <c r="AN49" s="324">
        <f t="shared" si="86"/>
        <v>0</v>
      </c>
      <c r="AO49" s="25">
        <f t="shared" si="86"/>
        <v>1.58</v>
      </c>
      <c r="AP49" s="325">
        <f t="shared" si="86"/>
        <v>73070943</v>
      </c>
      <c r="AQ49" s="323">
        <f t="shared" si="86"/>
        <v>53853919</v>
      </c>
      <c r="AR49" s="323">
        <f t="shared" si="86"/>
        <v>220000</v>
      </c>
      <c r="AS49" s="323">
        <f t="shared" si="86"/>
        <v>18276984</v>
      </c>
      <c r="AT49" s="323">
        <f t="shared" si="86"/>
        <v>538540</v>
      </c>
      <c r="AU49" s="323">
        <f t="shared" si="86"/>
        <v>181500</v>
      </c>
      <c r="AV49" s="25">
        <f t="shared" si="86"/>
        <v>84.179999999999993</v>
      </c>
      <c r="AW49" s="825">
        <f t="shared" si="86"/>
        <v>181500</v>
      </c>
      <c r="AX49" s="826">
        <f t="shared" si="86"/>
        <v>0</v>
      </c>
      <c r="AY49" s="826">
        <f t="shared" si="86"/>
        <v>0</v>
      </c>
      <c r="AZ49" s="826">
        <f t="shared" si="86"/>
        <v>0</v>
      </c>
      <c r="BA49" s="826">
        <f t="shared" si="86"/>
        <v>0</v>
      </c>
      <c r="BB49" s="826">
        <f t="shared" si="86"/>
        <v>181500</v>
      </c>
      <c r="BC49" s="820">
        <f t="shared" si="86"/>
        <v>0</v>
      </c>
    </row>
    <row r="50" spans="1:55" s="135" customFormat="1" x14ac:dyDescent="0.2">
      <c r="A50" s="123">
        <v>11</v>
      </c>
      <c r="B50" s="124">
        <v>4438</v>
      </c>
      <c r="C50" s="124">
        <v>600074871</v>
      </c>
      <c r="D50" s="124">
        <v>49864599</v>
      </c>
      <c r="E50" s="122" t="s">
        <v>158</v>
      </c>
      <c r="F50" s="124">
        <v>3113</v>
      </c>
      <c r="G50" s="102" t="s">
        <v>278</v>
      </c>
      <c r="H50" s="500" t="s">
        <v>260</v>
      </c>
      <c r="I50" s="517">
        <v>39631054</v>
      </c>
      <c r="J50" s="432">
        <v>29068650</v>
      </c>
      <c r="K50" s="432">
        <v>203000</v>
      </c>
      <c r="L50" s="44">
        <v>9893818</v>
      </c>
      <c r="M50" s="44">
        <v>290686</v>
      </c>
      <c r="N50" s="44">
        <v>174900</v>
      </c>
      <c r="O50" s="570">
        <v>39.849999999999994</v>
      </c>
      <c r="P50" s="579">
        <f t="shared" si="2"/>
        <v>30232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3"/>
        <v>30232</v>
      </c>
      <c r="X50" s="434">
        <v>-30232</v>
      </c>
      <c r="Y50" s="434">
        <v>0</v>
      </c>
      <c r="Z50" s="434">
        <v>0</v>
      </c>
      <c r="AA50" s="434">
        <f t="shared" si="4"/>
        <v>-30232</v>
      </c>
      <c r="AB50" s="434">
        <f t="shared" si="5"/>
        <v>0</v>
      </c>
      <c r="AC50" s="435">
        <f t="shared" si="6"/>
        <v>0</v>
      </c>
      <c r="AD50" s="434">
        <v>0</v>
      </c>
      <c r="AE50" s="434">
        <f t="shared" si="7"/>
        <v>0</v>
      </c>
      <c r="AF50" s="435">
        <f t="shared" si="8"/>
        <v>302</v>
      </c>
      <c r="AG50" s="14">
        <v>0</v>
      </c>
      <c r="AH50" s="905">
        <f t="shared" ref="AH50:AH55" si="88">AB50+AE50+AF50+AG50</f>
        <v>302</v>
      </c>
      <c r="AI50" s="870">
        <v>0.02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9"/>
        <v>0.02</v>
      </c>
      <c r="AP50" s="854">
        <f t="shared" ref="AP50:AP55" si="89">I50+AH50</f>
        <v>39631356</v>
      </c>
      <c r="AQ50" s="434">
        <f t="shared" ref="AQ50:AQ55" si="90">J50+W50</f>
        <v>29098882</v>
      </c>
      <c r="AR50" s="512">
        <f t="shared" ref="AR50:AR55" si="91">K50+AA50</f>
        <v>172768</v>
      </c>
      <c r="AS50" s="434">
        <f>L50+AE50</f>
        <v>9893818</v>
      </c>
      <c r="AT50" s="434">
        <f>M50+AF50</f>
        <v>290988</v>
      </c>
      <c r="AU50" s="434">
        <f>N50+AG50</f>
        <v>174900</v>
      </c>
      <c r="AV50" s="535">
        <f t="shared" ref="AV50:AV55" si="92">O50+AO50</f>
        <v>39.869999999999997</v>
      </c>
      <c r="AW50" s="517">
        <f t="shared" si="11"/>
        <v>422409</v>
      </c>
      <c r="AX50" s="432">
        <v>183612</v>
      </c>
      <c r="AY50" s="432">
        <v>0</v>
      </c>
      <c r="AZ50" s="432">
        <v>62061</v>
      </c>
      <c r="BA50" s="432">
        <v>1836</v>
      </c>
      <c r="BB50" s="432">
        <v>174900</v>
      </c>
      <c r="BC50" s="600">
        <v>0.33</v>
      </c>
    </row>
    <row r="51" spans="1:55" s="135" customFormat="1" x14ac:dyDescent="0.2">
      <c r="A51" s="123">
        <v>11</v>
      </c>
      <c r="B51" s="124">
        <v>4438</v>
      </c>
      <c r="C51" s="124">
        <v>600074871</v>
      </c>
      <c r="D51" s="124">
        <v>49864599</v>
      </c>
      <c r="E51" s="122" t="s">
        <v>158</v>
      </c>
      <c r="F51" s="124">
        <v>3113</v>
      </c>
      <c r="G51" s="102" t="s">
        <v>789</v>
      </c>
      <c r="H51" s="500" t="s">
        <v>260</v>
      </c>
      <c r="I51" s="517">
        <v>698560</v>
      </c>
      <c r="J51" s="432">
        <v>518220</v>
      </c>
      <c r="K51" s="432">
        <v>0</v>
      </c>
      <c r="L51" s="44">
        <v>175158</v>
      </c>
      <c r="M51" s="44">
        <v>5182</v>
      </c>
      <c r="N51" s="44">
        <v>0</v>
      </c>
      <c r="O51" s="570">
        <v>1</v>
      </c>
      <c r="P51" s="579">
        <f t="shared" si="2"/>
        <v>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3"/>
        <v>0</v>
      </c>
      <c r="X51" s="434">
        <v>0</v>
      </c>
      <c r="Y51" s="434">
        <v>0</v>
      </c>
      <c r="Z51" s="434">
        <v>0</v>
      </c>
      <c r="AA51" s="434">
        <f t="shared" si="4"/>
        <v>0</v>
      </c>
      <c r="AB51" s="434">
        <f t="shared" si="5"/>
        <v>0</v>
      </c>
      <c r="AC51" s="435">
        <f t="shared" si="6"/>
        <v>0</v>
      </c>
      <c r="AD51" s="434">
        <v>0</v>
      </c>
      <c r="AE51" s="434">
        <f t="shared" si="7"/>
        <v>0</v>
      </c>
      <c r="AF51" s="435">
        <f t="shared" si="8"/>
        <v>0</v>
      </c>
      <c r="AG51" s="14">
        <v>0</v>
      </c>
      <c r="AH51" s="905">
        <f t="shared" si="88"/>
        <v>0</v>
      </c>
      <c r="AI51" s="870">
        <v>0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 t="shared" si="9"/>
        <v>0</v>
      </c>
      <c r="AP51" s="854">
        <f t="shared" si="89"/>
        <v>698560</v>
      </c>
      <c r="AQ51" s="434">
        <f t="shared" si="90"/>
        <v>518220</v>
      </c>
      <c r="AR51" s="512">
        <f t="shared" si="91"/>
        <v>0</v>
      </c>
      <c r="AS51" s="434">
        <f t="shared" ref="AS51:AT55" si="93">L51+AE51</f>
        <v>175158</v>
      </c>
      <c r="AT51" s="434">
        <f t="shared" si="93"/>
        <v>5182</v>
      </c>
      <c r="AU51" s="434">
        <v>0</v>
      </c>
      <c r="AV51" s="535">
        <f t="shared" si="92"/>
        <v>1</v>
      </c>
      <c r="AW51" s="517">
        <f t="shared" si="11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s="135" customFormat="1" x14ac:dyDescent="0.2">
      <c r="A52" s="123">
        <v>11</v>
      </c>
      <c r="B52" s="124">
        <v>4438</v>
      </c>
      <c r="C52" s="124">
        <v>600074871</v>
      </c>
      <c r="D52" s="124">
        <v>49864599</v>
      </c>
      <c r="E52" s="122" t="s">
        <v>158</v>
      </c>
      <c r="F52" s="124">
        <v>3113</v>
      </c>
      <c r="G52" s="102" t="s">
        <v>828</v>
      </c>
      <c r="H52" s="500" t="s">
        <v>260</v>
      </c>
      <c r="I52" s="517">
        <v>0</v>
      </c>
      <c r="J52" s="432">
        <v>0</v>
      </c>
      <c r="K52" s="432">
        <v>0</v>
      </c>
      <c r="L52" s="44">
        <v>0</v>
      </c>
      <c r="M52" s="44">
        <v>0</v>
      </c>
      <c r="N52" s="44">
        <v>0</v>
      </c>
      <c r="O52" s="570">
        <v>0</v>
      </c>
      <c r="P52" s="579">
        <f t="shared" ref="P52" si="94">X52*-1</f>
        <v>0</v>
      </c>
      <c r="Q52" s="434">
        <v>0</v>
      </c>
      <c r="R52" s="434">
        <v>0</v>
      </c>
      <c r="S52" s="434">
        <v>0</v>
      </c>
      <c r="T52" s="434">
        <v>0</v>
      </c>
      <c r="U52" s="434">
        <v>235670</v>
      </c>
      <c r="V52" s="434">
        <v>0</v>
      </c>
      <c r="W52" s="434">
        <f t="shared" ref="W52" si="95">SUM(P52:V52)</f>
        <v>235670</v>
      </c>
      <c r="X52" s="434">
        <v>0</v>
      </c>
      <c r="Y52" s="434">
        <v>0</v>
      </c>
      <c r="Z52" s="434">
        <v>0</v>
      </c>
      <c r="AA52" s="434">
        <f t="shared" ref="AA52" si="96">X52+Y52+Z52</f>
        <v>0</v>
      </c>
      <c r="AB52" s="434">
        <f t="shared" ref="AB52" si="97">W52+AA52</f>
        <v>235670</v>
      </c>
      <c r="AC52" s="435">
        <f t="shared" ref="AC52" si="98">ROUND((W52+X52+Y52)*33.8%,0)</f>
        <v>79656</v>
      </c>
      <c r="AD52" s="434">
        <v>0</v>
      </c>
      <c r="AE52" s="434">
        <f t="shared" ref="AE52" si="99">AC52+AD52</f>
        <v>79656</v>
      </c>
      <c r="AF52" s="435">
        <f t="shared" ref="AF52" si="100">ROUND(W52*1%,0)</f>
        <v>2357</v>
      </c>
      <c r="AG52" s="14">
        <v>0</v>
      </c>
      <c r="AH52" s="905">
        <f t="shared" ref="AH52" si="101">AB52+AE52+AF52+AG52</f>
        <v>317683</v>
      </c>
      <c r="AI52" s="870">
        <v>0</v>
      </c>
      <c r="AJ52" s="433">
        <v>0</v>
      </c>
      <c r="AK52" s="433">
        <v>0</v>
      </c>
      <c r="AL52" s="433">
        <v>0</v>
      </c>
      <c r="AM52" s="433">
        <v>0.56000000000000005</v>
      </c>
      <c r="AN52" s="433">
        <v>0</v>
      </c>
      <c r="AO52" s="535">
        <f t="shared" ref="AO52" si="102">SUM(AI52:AN52)</f>
        <v>0.56000000000000005</v>
      </c>
      <c r="AP52" s="854">
        <f t="shared" si="89"/>
        <v>317683</v>
      </c>
      <c r="AQ52" s="434">
        <f t="shared" si="90"/>
        <v>235670</v>
      </c>
      <c r="AR52" s="512">
        <f t="shared" ref="AR52" si="103">K52+AA52</f>
        <v>0</v>
      </c>
      <c r="AS52" s="434">
        <f t="shared" ref="AS52" si="104">L52+AE52</f>
        <v>79656</v>
      </c>
      <c r="AT52" s="434">
        <f t="shared" ref="AT52" si="105">M52+AF52</f>
        <v>2357</v>
      </c>
      <c r="AU52" s="434">
        <v>0</v>
      </c>
      <c r="AV52" s="535">
        <f t="shared" ref="AV52" si="106">O52+AO52</f>
        <v>0.56000000000000005</v>
      </c>
      <c r="AW52" s="517">
        <f t="shared" ref="AW52" si="107">SUM(AX52:BB52)</f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s="135" customFormat="1" x14ac:dyDescent="0.2">
      <c r="A53" s="123">
        <v>11</v>
      </c>
      <c r="B53" s="124">
        <v>4438</v>
      </c>
      <c r="C53" s="124">
        <v>600074871</v>
      </c>
      <c r="D53" s="124">
        <v>49864599</v>
      </c>
      <c r="E53" s="122" t="s">
        <v>158</v>
      </c>
      <c r="F53" s="124">
        <v>3113</v>
      </c>
      <c r="G53" s="102" t="s">
        <v>276</v>
      </c>
      <c r="H53" s="500" t="s">
        <v>261</v>
      </c>
      <c r="I53" s="517">
        <v>8279402</v>
      </c>
      <c r="J53" s="432">
        <v>6141989</v>
      </c>
      <c r="K53" s="432">
        <v>0</v>
      </c>
      <c r="L53" s="44">
        <v>2075993</v>
      </c>
      <c r="M53" s="44">
        <v>61420</v>
      </c>
      <c r="N53" s="44">
        <v>0</v>
      </c>
      <c r="O53" s="570">
        <v>15.73</v>
      </c>
      <c r="P53" s="579">
        <f t="shared" si="2"/>
        <v>0</v>
      </c>
      <c r="Q53" s="434">
        <v>0</v>
      </c>
      <c r="R53" s="434">
        <v>-191692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3"/>
        <v>-191692</v>
      </c>
      <c r="X53" s="434">
        <v>0</v>
      </c>
      <c r="Y53" s="434">
        <v>0</v>
      </c>
      <c r="Z53" s="434">
        <v>0</v>
      </c>
      <c r="AA53" s="434">
        <f t="shared" si="4"/>
        <v>0</v>
      </c>
      <c r="AB53" s="434">
        <f t="shared" si="5"/>
        <v>-191692</v>
      </c>
      <c r="AC53" s="435">
        <f t="shared" si="6"/>
        <v>-64792</v>
      </c>
      <c r="AD53" s="434">
        <v>0</v>
      </c>
      <c r="AE53" s="434">
        <f t="shared" si="7"/>
        <v>-64792</v>
      </c>
      <c r="AF53" s="435">
        <f t="shared" si="8"/>
        <v>-1917</v>
      </c>
      <c r="AG53" s="14">
        <v>0</v>
      </c>
      <c r="AH53" s="905">
        <f t="shared" si="88"/>
        <v>-258401</v>
      </c>
      <c r="AI53" s="870">
        <v>0</v>
      </c>
      <c r="AJ53" s="433">
        <v>-0.56999999999999995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9"/>
        <v>-0.56999999999999995</v>
      </c>
      <c r="AP53" s="854">
        <f t="shared" si="89"/>
        <v>8021001</v>
      </c>
      <c r="AQ53" s="434">
        <f t="shared" si="90"/>
        <v>5950297</v>
      </c>
      <c r="AR53" s="512">
        <f t="shared" si="91"/>
        <v>0</v>
      </c>
      <c r="AS53" s="434">
        <f t="shared" si="93"/>
        <v>2011201</v>
      </c>
      <c r="AT53" s="434">
        <f t="shared" si="93"/>
        <v>59503</v>
      </c>
      <c r="AU53" s="434">
        <v>0</v>
      </c>
      <c r="AV53" s="535">
        <f t="shared" si="92"/>
        <v>15.16</v>
      </c>
      <c r="AW53" s="517">
        <f t="shared" si="11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s="135" customFormat="1" x14ac:dyDescent="0.2">
      <c r="A54" s="123">
        <v>11</v>
      </c>
      <c r="B54" s="124">
        <v>4438</v>
      </c>
      <c r="C54" s="124">
        <v>600074871</v>
      </c>
      <c r="D54" s="124">
        <v>49864599</v>
      </c>
      <c r="E54" s="122" t="s">
        <v>158</v>
      </c>
      <c r="F54" s="124">
        <v>3143</v>
      </c>
      <c r="G54" s="102" t="s">
        <v>784</v>
      </c>
      <c r="H54" s="140" t="s">
        <v>260</v>
      </c>
      <c r="I54" s="517">
        <v>4291039</v>
      </c>
      <c r="J54" s="432">
        <v>3183263</v>
      </c>
      <c r="K54" s="432">
        <v>0</v>
      </c>
      <c r="L54" s="44">
        <v>1075943</v>
      </c>
      <c r="M54" s="44">
        <v>31833</v>
      </c>
      <c r="N54" s="44">
        <v>0</v>
      </c>
      <c r="O54" s="570">
        <v>6.26</v>
      </c>
      <c r="P54" s="579">
        <f t="shared" si="2"/>
        <v>0</v>
      </c>
      <c r="Q54" s="434">
        <v>0</v>
      </c>
      <c r="R54" s="434">
        <v>0</v>
      </c>
      <c r="S54" s="434">
        <v>0</v>
      </c>
      <c r="T54" s="434">
        <v>0</v>
      </c>
      <c r="U54" s="434">
        <v>0</v>
      </c>
      <c r="V54" s="434">
        <v>0</v>
      </c>
      <c r="W54" s="434">
        <f t="shared" si="3"/>
        <v>0</v>
      </c>
      <c r="X54" s="434">
        <v>0</v>
      </c>
      <c r="Y54" s="434">
        <v>0</v>
      </c>
      <c r="Z54" s="434">
        <v>0</v>
      </c>
      <c r="AA54" s="434">
        <f t="shared" si="4"/>
        <v>0</v>
      </c>
      <c r="AB54" s="434">
        <f t="shared" si="5"/>
        <v>0</v>
      </c>
      <c r="AC54" s="435">
        <f t="shared" si="6"/>
        <v>0</v>
      </c>
      <c r="AD54" s="434">
        <v>0</v>
      </c>
      <c r="AE54" s="434">
        <f t="shared" si="7"/>
        <v>0</v>
      </c>
      <c r="AF54" s="435">
        <f t="shared" si="8"/>
        <v>0</v>
      </c>
      <c r="AG54" s="14">
        <v>0</v>
      </c>
      <c r="AH54" s="905">
        <f t="shared" si="88"/>
        <v>0</v>
      </c>
      <c r="AI54" s="870">
        <v>0</v>
      </c>
      <c r="AJ54" s="433">
        <v>0</v>
      </c>
      <c r="AK54" s="433">
        <v>0</v>
      </c>
      <c r="AL54" s="433">
        <v>0</v>
      </c>
      <c r="AM54" s="433">
        <v>0</v>
      </c>
      <c r="AN54" s="433">
        <v>0</v>
      </c>
      <c r="AO54" s="535">
        <f t="shared" si="9"/>
        <v>0</v>
      </c>
      <c r="AP54" s="854">
        <f t="shared" si="89"/>
        <v>4291039</v>
      </c>
      <c r="AQ54" s="434">
        <f t="shared" si="90"/>
        <v>3183263</v>
      </c>
      <c r="AR54" s="512">
        <f t="shared" si="91"/>
        <v>0</v>
      </c>
      <c r="AS54" s="434">
        <f t="shared" si="93"/>
        <v>1075943</v>
      </c>
      <c r="AT54" s="434">
        <f t="shared" si="93"/>
        <v>31833</v>
      </c>
      <c r="AU54" s="434">
        <v>0</v>
      </c>
      <c r="AV54" s="535">
        <f t="shared" si="92"/>
        <v>6.26</v>
      </c>
      <c r="AW54" s="517">
        <f t="shared" si="11"/>
        <v>0</v>
      </c>
      <c r="AX54" s="432">
        <v>0</v>
      </c>
      <c r="AY54" s="432">
        <v>0</v>
      </c>
      <c r="AZ54" s="432">
        <v>0</v>
      </c>
      <c r="BA54" s="432">
        <v>0</v>
      </c>
      <c r="BB54" s="432">
        <v>0</v>
      </c>
      <c r="BC54" s="600">
        <v>0</v>
      </c>
    </row>
    <row r="55" spans="1:55" s="135" customFormat="1" x14ac:dyDescent="0.2">
      <c r="A55" s="123">
        <v>11</v>
      </c>
      <c r="B55" s="124">
        <v>4438</v>
      </c>
      <c r="C55" s="124">
        <v>600074871</v>
      </c>
      <c r="D55" s="124">
        <v>49864599</v>
      </c>
      <c r="E55" s="122" t="s">
        <v>158</v>
      </c>
      <c r="F55" s="124">
        <v>3143</v>
      </c>
      <c r="G55" s="102" t="s">
        <v>280</v>
      </c>
      <c r="H55" s="140" t="s">
        <v>261</v>
      </c>
      <c r="I55" s="517">
        <v>436388</v>
      </c>
      <c r="J55" s="432">
        <v>323730</v>
      </c>
      <c r="K55" s="432">
        <v>0</v>
      </c>
      <c r="L55" s="44">
        <v>109421</v>
      </c>
      <c r="M55" s="44">
        <v>3237</v>
      </c>
      <c r="N55" s="44">
        <v>0</v>
      </c>
      <c r="O55" s="570">
        <v>0.6</v>
      </c>
      <c r="P55" s="579">
        <f t="shared" si="2"/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3"/>
        <v>0</v>
      </c>
      <c r="X55" s="434">
        <v>0</v>
      </c>
      <c r="Y55" s="434">
        <v>0</v>
      </c>
      <c r="Z55" s="434">
        <v>0</v>
      </c>
      <c r="AA55" s="434">
        <f t="shared" si="4"/>
        <v>0</v>
      </c>
      <c r="AB55" s="434">
        <f t="shared" si="5"/>
        <v>0</v>
      </c>
      <c r="AC55" s="435">
        <f t="shared" si="6"/>
        <v>0</v>
      </c>
      <c r="AD55" s="434">
        <v>0</v>
      </c>
      <c r="AE55" s="434">
        <f t="shared" si="7"/>
        <v>0</v>
      </c>
      <c r="AF55" s="435">
        <f t="shared" si="8"/>
        <v>0</v>
      </c>
      <c r="AG55" s="14">
        <v>0</v>
      </c>
      <c r="AH55" s="905">
        <f t="shared" si="88"/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9"/>
        <v>0</v>
      </c>
      <c r="AP55" s="854">
        <f t="shared" si="89"/>
        <v>436388</v>
      </c>
      <c r="AQ55" s="434">
        <f t="shared" si="90"/>
        <v>323730</v>
      </c>
      <c r="AR55" s="512">
        <f t="shared" si="91"/>
        <v>0</v>
      </c>
      <c r="AS55" s="434">
        <f t="shared" si="93"/>
        <v>109421</v>
      </c>
      <c r="AT55" s="434">
        <f t="shared" si="93"/>
        <v>3237</v>
      </c>
      <c r="AU55" s="434">
        <v>0</v>
      </c>
      <c r="AV55" s="535">
        <f t="shared" si="92"/>
        <v>0.6</v>
      </c>
      <c r="AW55" s="517">
        <f t="shared" si="11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s="135" customFormat="1" x14ac:dyDescent="0.2">
      <c r="A56" s="92">
        <v>11</v>
      </c>
      <c r="B56" s="15">
        <v>4438</v>
      </c>
      <c r="C56" s="15">
        <v>600074871</v>
      </c>
      <c r="D56" s="15">
        <v>49864599</v>
      </c>
      <c r="E56" s="101" t="s">
        <v>159</v>
      </c>
      <c r="F56" s="15"/>
      <c r="G56" s="91"/>
      <c r="H56" s="495"/>
      <c r="I56" s="614">
        <v>53336443</v>
      </c>
      <c r="J56" s="323">
        <v>39235852</v>
      </c>
      <c r="K56" s="323">
        <v>203000</v>
      </c>
      <c r="L56" s="323">
        <v>13330333</v>
      </c>
      <c r="M56" s="323">
        <v>392358</v>
      </c>
      <c r="N56" s="323">
        <v>174900</v>
      </c>
      <c r="O56" s="680">
        <v>63.44</v>
      </c>
      <c r="P56" s="614">
        <f t="shared" ref="P56:BC56" si="108">SUM(P50:P55)</f>
        <v>30232</v>
      </c>
      <c r="Q56" s="323">
        <f t="shared" ref="Q56" si="109">SUM(Q50:Q55)</f>
        <v>0</v>
      </c>
      <c r="R56" s="323">
        <f t="shared" si="108"/>
        <v>-191692</v>
      </c>
      <c r="S56" s="323">
        <f t="shared" si="108"/>
        <v>0</v>
      </c>
      <c r="T56" s="323">
        <f t="shared" si="108"/>
        <v>0</v>
      </c>
      <c r="U56" s="323">
        <f t="shared" si="108"/>
        <v>235670</v>
      </c>
      <c r="V56" s="323">
        <f t="shared" si="108"/>
        <v>0</v>
      </c>
      <c r="W56" s="323">
        <f t="shared" si="108"/>
        <v>74210</v>
      </c>
      <c r="X56" s="323">
        <f t="shared" si="108"/>
        <v>-30232</v>
      </c>
      <c r="Y56" s="323">
        <f t="shared" si="108"/>
        <v>0</v>
      </c>
      <c r="Z56" s="323">
        <f t="shared" si="108"/>
        <v>0</v>
      </c>
      <c r="AA56" s="323">
        <f t="shared" si="108"/>
        <v>-30232</v>
      </c>
      <c r="AB56" s="323">
        <f t="shared" si="108"/>
        <v>43978</v>
      </c>
      <c r="AC56" s="323">
        <f t="shared" si="108"/>
        <v>14864</v>
      </c>
      <c r="AD56" s="323">
        <f t="shared" si="108"/>
        <v>0</v>
      </c>
      <c r="AE56" s="323">
        <f t="shared" si="108"/>
        <v>14864</v>
      </c>
      <c r="AF56" s="323">
        <f t="shared" si="108"/>
        <v>742</v>
      </c>
      <c r="AG56" s="323">
        <f t="shared" si="108"/>
        <v>0</v>
      </c>
      <c r="AH56" s="894">
        <f t="shared" si="108"/>
        <v>59584</v>
      </c>
      <c r="AI56" s="900">
        <f t="shared" si="108"/>
        <v>0.02</v>
      </c>
      <c r="AJ56" s="324">
        <f t="shared" si="108"/>
        <v>-0.56999999999999995</v>
      </c>
      <c r="AK56" s="324">
        <f t="shared" si="108"/>
        <v>0</v>
      </c>
      <c r="AL56" s="324">
        <f t="shared" si="108"/>
        <v>0</v>
      </c>
      <c r="AM56" s="324">
        <f t="shared" si="108"/>
        <v>0.56000000000000005</v>
      </c>
      <c r="AN56" s="324">
        <f t="shared" si="108"/>
        <v>0</v>
      </c>
      <c r="AO56" s="25">
        <f t="shared" si="108"/>
        <v>1.000000000000012E-2</v>
      </c>
      <c r="AP56" s="325">
        <f t="shared" si="108"/>
        <v>53396027</v>
      </c>
      <c r="AQ56" s="323">
        <f t="shared" si="108"/>
        <v>39310062</v>
      </c>
      <c r="AR56" s="323">
        <f t="shared" si="108"/>
        <v>172768</v>
      </c>
      <c r="AS56" s="323">
        <f t="shared" si="108"/>
        <v>13345197</v>
      </c>
      <c r="AT56" s="323">
        <f t="shared" si="108"/>
        <v>393100</v>
      </c>
      <c r="AU56" s="323">
        <f t="shared" si="108"/>
        <v>174900</v>
      </c>
      <c r="AV56" s="25">
        <f t="shared" si="108"/>
        <v>63.45</v>
      </c>
      <c r="AW56" s="825">
        <f t="shared" si="108"/>
        <v>422409</v>
      </c>
      <c r="AX56" s="826">
        <f t="shared" si="108"/>
        <v>183612</v>
      </c>
      <c r="AY56" s="826">
        <f t="shared" si="108"/>
        <v>0</v>
      </c>
      <c r="AZ56" s="826">
        <f t="shared" si="108"/>
        <v>62061</v>
      </c>
      <c r="BA56" s="826">
        <f t="shared" si="108"/>
        <v>1836</v>
      </c>
      <c r="BB56" s="826">
        <f t="shared" si="108"/>
        <v>174900</v>
      </c>
      <c r="BC56" s="820">
        <f t="shared" si="108"/>
        <v>0.33</v>
      </c>
    </row>
    <row r="57" spans="1:55" s="135" customFormat="1" x14ac:dyDescent="0.2">
      <c r="A57" s="123">
        <v>12</v>
      </c>
      <c r="B57" s="124">
        <v>4455</v>
      </c>
      <c r="C57" s="124">
        <v>600074889</v>
      </c>
      <c r="D57" s="124">
        <v>49864611</v>
      </c>
      <c r="E57" s="122" t="s">
        <v>160</v>
      </c>
      <c r="F57" s="124">
        <v>3113</v>
      </c>
      <c r="G57" s="102" t="s">
        <v>278</v>
      </c>
      <c r="H57" s="500" t="s">
        <v>260</v>
      </c>
      <c r="I57" s="517">
        <v>39908515</v>
      </c>
      <c r="J57" s="432">
        <v>29394789</v>
      </c>
      <c r="K57" s="432">
        <v>30000</v>
      </c>
      <c r="L57" s="44">
        <v>9945579</v>
      </c>
      <c r="M57" s="44">
        <v>293947</v>
      </c>
      <c r="N57" s="44">
        <v>244200</v>
      </c>
      <c r="O57" s="570">
        <v>38.919999999999995</v>
      </c>
      <c r="P57" s="579">
        <f t="shared" si="2"/>
        <v>0</v>
      </c>
      <c r="Q57" s="434">
        <v>0</v>
      </c>
      <c r="R57" s="434">
        <v>0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3"/>
        <v>0</v>
      </c>
      <c r="X57" s="434">
        <v>0</v>
      </c>
      <c r="Y57" s="434">
        <v>0</v>
      </c>
      <c r="Z57" s="434">
        <v>0</v>
      </c>
      <c r="AA57" s="434">
        <f t="shared" si="4"/>
        <v>0</v>
      </c>
      <c r="AB57" s="434">
        <f t="shared" si="5"/>
        <v>0</v>
      </c>
      <c r="AC57" s="435">
        <f t="shared" si="6"/>
        <v>0</v>
      </c>
      <c r="AD57" s="434">
        <v>0</v>
      </c>
      <c r="AE57" s="434">
        <f t="shared" si="7"/>
        <v>0</v>
      </c>
      <c r="AF57" s="435">
        <f t="shared" si="8"/>
        <v>0</v>
      </c>
      <c r="AG57" s="14">
        <v>0</v>
      </c>
      <c r="AH57" s="905">
        <f t="shared" ref="AH57:AH61" si="110">AB57+AE57+AF57+AG57</f>
        <v>0</v>
      </c>
      <c r="AI57" s="870">
        <v>0</v>
      </c>
      <c r="AJ57" s="433">
        <v>0</v>
      </c>
      <c r="AK57" s="433">
        <v>0</v>
      </c>
      <c r="AL57" s="433">
        <v>0</v>
      </c>
      <c r="AM57" s="433">
        <v>0</v>
      </c>
      <c r="AN57" s="433">
        <v>0</v>
      </c>
      <c r="AO57" s="535">
        <f t="shared" si="9"/>
        <v>0</v>
      </c>
      <c r="AP57" s="854">
        <f>I57+AH57</f>
        <v>39908515</v>
      </c>
      <c r="AQ57" s="434">
        <f>J57+W57</f>
        <v>29394789</v>
      </c>
      <c r="AR57" s="512">
        <f t="shared" ref="AR57:AR61" si="111">K57+AA57</f>
        <v>30000</v>
      </c>
      <c r="AS57" s="434">
        <f>L57+AE57</f>
        <v>9945579</v>
      </c>
      <c r="AT57" s="434">
        <f>M57+AF57</f>
        <v>293947</v>
      </c>
      <c r="AU57" s="434">
        <f>N57+AG57</f>
        <v>244200</v>
      </c>
      <c r="AV57" s="535">
        <f t="shared" ref="AV57:AV61" si="112">O57+AO57</f>
        <v>38.919999999999995</v>
      </c>
      <c r="AW57" s="517">
        <f t="shared" si="11"/>
        <v>491709</v>
      </c>
      <c r="AX57" s="432">
        <v>183612</v>
      </c>
      <c r="AY57" s="432">
        <v>0</v>
      </c>
      <c r="AZ57" s="432">
        <v>62061</v>
      </c>
      <c r="BA57" s="432">
        <v>1836</v>
      </c>
      <c r="BB57" s="432">
        <v>244200</v>
      </c>
      <c r="BC57" s="600">
        <v>0.33</v>
      </c>
    </row>
    <row r="58" spans="1:55" s="135" customFormat="1" x14ac:dyDescent="0.2">
      <c r="A58" s="123">
        <v>12</v>
      </c>
      <c r="B58" s="124">
        <v>4455</v>
      </c>
      <c r="C58" s="124">
        <v>600074889</v>
      </c>
      <c r="D58" s="124">
        <v>49864611</v>
      </c>
      <c r="E58" s="122" t="s">
        <v>160</v>
      </c>
      <c r="F58" s="124">
        <v>3113</v>
      </c>
      <c r="G58" s="102" t="s">
        <v>789</v>
      </c>
      <c r="H58" s="500" t="s">
        <v>260</v>
      </c>
      <c r="I58" s="517">
        <v>742527</v>
      </c>
      <c r="J58" s="432">
        <v>550836</v>
      </c>
      <c r="K58" s="432">
        <v>0</v>
      </c>
      <c r="L58" s="44">
        <v>186183</v>
      </c>
      <c r="M58" s="44">
        <v>5508</v>
      </c>
      <c r="N58" s="44">
        <v>0</v>
      </c>
      <c r="O58" s="570">
        <v>1</v>
      </c>
      <c r="P58" s="579">
        <f t="shared" si="2"/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3"/>
        <v>0</v>
      </c>
      <c r="X58" s="434">
        <v>0</v>
      </c>
      <c r="Y58" s="434">
        <v>0</v>
      </c>
      <c r="Z58" s="434">
        <v>0</v>
      </c>
      <c r="AA58" s="434">
        <f t="shared" si="4"/>
        <v>0</v>
      </c>
      <c r="AB58" s="434">
        <f t="shared" si="5"/>
        <v>0</v>
      </c>
      <c r="AC58" s="435">
        <f t="shared" si="6"/>
        <v>0</v>
      </c>
      <c r="AD58" s="434">
        <v>0</v>
      </c>
      <c r="AE58" s="434">
        <f t="shared" si="7"/>
        <v>0</v>
      </c>
      <c r="AF58" s="435">
        <f t="shared" si="8"/>
        <v>0</v>
      </c>
      <c r="AG58" s="14">
        <v>0</v>
      </c>
      <c r="AH58" s="905">
        <f t="shared" si="110"/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9"/>
        <v>0</v>
      </c>
      <c r="AP58" s="854">
        <f>I58+AH58</f>
        <v>742527</v>
      </c>
      <c r="AQ58" s="434">
        <f>J58+W58</f>
        <v>550836</v>
      </c>
      <c r="AR58" s="512">
        <f t="shared" si="111"/>
        <v>0</v>
      </c>
      <c r="AS58" s="434">
        <f t="shared" ref="AS58:AT61" si="113">L58+AE58</f>
        <v>186183</v>
      </c>
      <c r="AT58" s="434">
        <f t="shared" si="113"/>
        <v>5508</v>
      </c>
      <c r="AU58" s="434">
        <v>0</v>
      </c>
      <c r="AV58" s="535">
        <f t="shared" si="112"/>
        <v>1</v>
      </c>
      <c r="AW58" s="517">
        <f t="shared" si="11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s="135" customFormat="1" x14ac:dyDescent="0.2">
      <c r="A59" s="123">
        <v>12</v>
      </c>
      <c r="B59" s="124">
        <v>4455</v>
      </c>
      <c r="C59" s="124">
        <v>600074889</v>
      </c>
      <c r="D59" s="124">
        <v>49864611</v>
      </c>
      <c r="E59" s="122" t="s">
        <v>160</v>
      </c>
      <c r="F59" s="124">
        <v>3113</v>
      </c>
      <c r="G59" s="102" t="s">
        <v>828</v>
      </c>
      <c r="H59" s="500" t="s">
        <v>260</v>
      </c>
      <c r="I59" s="517">
        <v>0</v>
      </c>
      <c r="J59" s="432">
        <v>0</v>
      </c>
      <c r="K59" s="432">
        <v>0</v>
      </c>
      <c r="L59" s="44">
        <v>0</v>
      </c>
      <c r="M59" s="44">
        <v>0</v>
      </c>
      <c r="N59" s="44">
        <v>0</v>
      </c>
      <c r="O59" s="570">
        <v>0</v>
      </c>
      <c r="P59" s="579">
        <f t="shared" si="2"/>
        <v>0</v>
      </c>
      <c r="Q59" s="434">
        <v>0</v>
      </c>
      <c r="R59" s="434">
        <v>0</v>
      </c>
      <c r="S59" s="434">
        <v>0</v>
      </c>
      <c r="T59" s="434">
        <v>0</v>
      </c>
      <c r="U59" s="434">
        <v>157114</v>
      </c>
      <c r="V59" s="434">
        <v>0</v>
      </c>
      <c r="W59" s="434">
        <f t="shared" ref="W59" si="114">SUM(P59:V59)</f>
        <v>157114</v>
      </c>
      <c r="X59" s="434">
        <v>0</v>
      </c>
      <c r="Y59" s="434">
        <v>0</v>
      </c>
      <c r="Z59" s="434">
        <v>0</v>
      </c>
      <c r="AA59" s="434">
        <f t="shared" ref="AA59" si="115">X59+Y59+Z59</f>
        <v>0</v>
      </c>
      <c r="AB59" s="434">
        <f t="shared" ref="AB59" si="116">W59+AA59</f>
        <v>157114</v>
      </c>
      <c r="AC59" s="435">
        <f t="shared" ref="AC59" si="117">ROUND((W59+X59+Y59)*33.8%,0)</f>
        <v>53105</v>
      </c>
      <c r="AD59" s="434">
        <v>0</v>
      </c>
      <c r="AE59" s="434">
        <f t="shared" ref="AE59" si="118">AC59+AD59</f>
        <v>53105</v>
      </c>
      <c r="AF59" s="435">
        <f t="shared" ref="AF59" si="119">ROUND(W59*1%,0)</f>
        <v>1571</v>
      </c>
      <c r="AG59" s="14">
        <v>0</v>
      </c>
      <c r="AH59" s="905">
        <f t="shared" ref="AH59" si="120">AB59+AE59+AF59+AG59</f>
        <v>211790</v>
      </c>
      <c r="AI59" s="870">
        <v>0</v>
      </c>
      <c r="AJ59" s="433">
        <v>0</v>
      </c>
      <c r="AK59" s="433">
        <v>0</v>
      </c>
      <c r="AL59" s="433">
        <v>0</v>
      </c>
      <c r="AM59" s="433">
        <v>0.37</v>
      </c>
      <c r="AN59" s="433">
        <v>0</v>
      </c>
      <c r="AO59" s="535">
        <f t="shared" ref="AO59" si="121">SUM(AI59:AN59)</f>
        <v>0.37</v>
      </c>
      <c r="AP59" s="854">
        <f>I59+AH59</f>
        <v>211790</v>
      </c>
      <c r="AQ59" s="434">
        <f>J59+W59</f>
        <v>157114</v>
      </c>
      <c r="AR59" s="512">
        <f t="shared" ref="AR59" si="122">K59+AA59</f>
        <v>0</v>
      </c>
      <c r="AS59" s="434">
        <f t="shared" ref="AS59" si="123">L59+AE59</f>
        <v>53105</v>
      </c>
      <c r="AT59" s="434">
        <f t="shared" ref="AT59" si="124">M59+AF59</f>
        <v>1571</v>
      </c>
      <c r="AU59" s="434">
        <v>0</v>
      </c>
      <c r="AV59" s="535">
        <f t="shared" ref="AV59" si="125">O59+AO59</f>
        <v>0.37</v>
      </c>
      <c r="AW59" s="517">
        <f t="shared" ref="AW59" si="126">SUM(AX59:BB59)</f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s="135" customFormat="1" x14ac:dyDescent="0.2">
      <c r="A60" s="123">
        <v>12</v>
      </c>
      <c r="B60" s="124">
        <v>4455</v>
      </c>
      <c r="C60" s="124">
        <v>600074889</v>
      </c>
      <c r="D60" s="124">
        <v>49864611</v>
      </c>
      <c r="E60" s="122" t="s">
        <v>160</v>
      </c>
      <c r="F60" s="124">
        <v>3113</v>
      </c>
      <c r="G60" s="102" t="s">
        <v>276</v>
      </c>
      <c r="H60" s="500" t="s">
        <v>261</v>
      </c>
      <c r="I60" s="517">
        <v>2882814</v>
      </c>
      <c r="J60" s="432">
        <v>2138586</v>
      </c>
      <c r="K60" s="432">
        <v>0</v>
      </c>
      <c r="L60" s="44">
        <v>722842</v>
      </c>
      <c r="M60" s="44">
        <v>21386</v>
      </c>
      <c r="N60" s="44">
        <v>0</v>
      </c>
      <c r="O60" s="570">
        <v>5.39</v>
      </c>
      <c r="P60" s="579">
        <f t="shared" si="2"/>
        <v>0</v>
      </c>
      <c r="Q60" s="434">
        <v>0</v>
      </c>
      <c r="R60" s="434">
        <v>183728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3"/>
        <v>183728</v>
      </c>
      <c r="X60" s="434">
        <v>0</v>
      </c>
      <c r="Y60" s="434">
        <v>0</v>
      </c>
      <c r="Z60" s="434">
        <v>0</v>
      </c>
      <c r="AA60" s="434">
        <f t="shared" si="4"/>
        <v>0</v>
      </c>
      <c r="AB60" s="434">
        <f t="shared" si="5"/>
        <v>183728</v>
      </c>
      <c r="AC60" s="435">
        <f t="shared" si="6"/>
        <v>62100</v>
      </c>
      <c r="AD60" s="434">
        <v>0</v>
      </c>
      <c r="AE60" s="434">
        <f t="shared" si="7"/>
        <v>62100</v>
      </c>
      <c r="AF60" s="435">
        <f t="shared" si="8"/>
        <v>1837</v>
      </c>
      <c r="AG60" s="14">
        <v>0</v>
      </c>
      <c r="AH60" s="905">
        <f t="shared" si="110"/>
        <v>247665</v>
      </c>
      <c r="AI60" s="870">
        <v>0</v>
      </c>
      <c r="AJ60" s="433">
        <v>0.46</v>
      </c>
      <c r="AK60" s="433">
        <v>0</v>
      </c>
      <c r="AL60" s="433">
        <v>0</v>
      </c>
      <c r="AM60" s="433">
        <v>0</v>
      </c>
      <c r="AN60" s="433">
        <v>0</v>
      </c>
      <c r="AO60" s="535">
        <f t="shared" si="9"/>
        <v>0.46</v>
      </c>
      <c r="AP60" s="854">
        <f>I60+AH60</f>
        <v>3130479</v>
      </c>
      <c r="AQ60" s="434">
        <f>J60+W60</f>
        <v>2322314</v>
      </c>
      <c r="AR60" s="512">
        <f t="shared" si="111"/>
        <v>0</v>
      </c>
      <c r="AS60" s="434">
        <f t="shared" si="113"/>
        <v>784942</v>
      </c>
      <c r="AT60" s="434">
        <f t="shared" si="113"/>
        <v>23223</v>
      </c>
      <c r="AU60" s="434">
        <v>0</v>
      </c>
      <c r="AV60" s="535">
        <f t="shared" si="112"/>
        <v>5.85</v>
      </c>
      <c r="AW60" s="517">
        <f t="shared" si="11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s="135" customFormat="1" x14ac:dyDescent="0.2">
      <c r="A61" s="123">
        <v>12</v>
      </c>
      <c r="B61" s="124">
        <v>4455</v>
      </c>
      <c r="C61" s="124">
        <v>600074889</v>
      </c>
      <c r="D61" s="124">
        <v>49864611</v>
      </c>
      <c r="E61" s="122" t="s">
        <v>160</v>
      </c>
      <c r="F61" s="124">
        <v>3143</v>
      </c>
      <c r="G61" s="102" t="s">
        <v>785</v>
      </c>
      <c r="H61" s="140" t="s">
        <v>260</v>
      </c>
      <c r="I61" s="517">
        <v>4169341</v>
      </c>
      <c r="J61" s="432">
        <v>3083057</v>
      </c>
      <c r="K61" s="432">
        <v>10000</v>
      </c>
      <c r="L61" s="44">
        <v>1045453</v>
      </c>
      <c r="M61" s="44">
        <v>30831</v>
      </c>
      <c r="N61" s="44">
        <v>0</v>
      </c>
      <c r="O61" s="570">
        <v>5.64</v>
      </c>
      <c r="P61" s="579">
        <f t="shared" si="2"/>
        <v>-15000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3"/>
        <v>-15000</v>
      </c>
      <c r="X61" s="434">
        <v>15000</v>
      </c>
      <c r="Y61" s="434">
        <v>0</v>
      </c>
      <c r="Z61" s="434">
        <v>0</v>
      </c>
      <c r="AA61" s="434">
        <f t="shared" si="4"/>
        <v>15000</v>
      </c>
      <c r="AB61" s="434">
        <f t="shared" si="5"/>
        <v>0</v>
      </c>
      <c r="AC61" s="435">
        <f t="shared" si="6"/>
        <v>0</v>
      </c>
      <c r="AD61" s="434">
        <v>0</v>
      </c>
      <c r="AE61" s="434">
        <f t="shared" si="7"/>
        <v>0</v>
      </c>
      <c r="AF61" s="435">
        <f t="shared" si="8"/>
        <v>-150</v>
      </c>
      <c r="AG61" s="14">
        <v>0</v>
      </c>
      <c r="AH61" s="905">
        <f t="shared" si="110"/>
        <v>-150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 t="shared" si="9"/>
        <v>0</v>
      </c>
      <c r="AP61" s="854">
        <f>I61+AH61</f>
        <v>4169191</v>
      </c>
      <c r="AQ61" s="434">
        <f>J61+W61</f>
        <v>3068057</v>
      </c>
      <c r="AR61" s="512">
        <f t="shared" si="111"/>
        <v>25000</v>
      </c>
      <c r="AS61" s="434">
        <f t="shared" si="113"/>
        <v>1045453</v>
      </c>
      <c r="AT61" s="434">
        <f t="shared" si="113"/>
        <v>30681</v>
      </c>
      <c r="AU61" s="434">
        <v>0</v>
      </c>
      <c r="AV61" s="535">
        <f t="shared" si="112"/>
        <v>5.64</v>
      </c>
      <c r="AW61" s="517">
        <f t="shared" si="11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s="135" customFormat="1" x14ac:dyDescent="0.2">
      <c r="A62" s="92">
        <v>12</v>
      </c>
      <c r="B62" s="15">
        <v>4455</v>
      </c>
      <c r="C62" s="15">
        <v>600074889</v>
      </c>
      <c r="D62" s="15">
        <v>49864611</v>
      </c>
      <c r="E62" s="101" t="s">
        <v>161</v>
      </c>
      <c r="F62" s="15"/>
      <c r="G62" s="91"/>
      <c r="H62" s="495"/>
      <c r="I62" s="614">
        <v>47703197</v>
      </c>
      <c r="J62" s="323">
        <v>35167268</v>
      </c>
      <c r="K62" s="323">
        <v>40000</v>
      </c>
      <c r="L62" s="323">
        <v>11900057</v>
      </c>
      <c r="M62" s="323">
        <v>351672</v>
      </c>
      <c r="N62" s="323">
        <v>244200</v>
      </c>
      <c r="O62" s="680">
        <v>50.949999999999996</v>
      </c>
      <c r="P62" s="614">
        <f t="shared" ref="P62:BC62" si="127">SUM(P57:P61)</f>
        <v>-15000</v>
      </c>
      <c r="Q62" s="323">
        <f t="shared" ref="Q62" si="128">SUM(Q57:Q61)</f>
        <v>0</v>
      </c>
      <c r="R62" s="323">
        <f t="shared" si="127"/>
        <v>183728</v>
      </c>
      <c r="S62" s="323">
        <f t="shared" si="127"/>
        <v>0</v>
      </c>
      <c r="T62" s="323">
        <f t="shared" si="127"/>
        <v>0</v>
      </c>
      <c r="U62" s="323">
        <f t="shared" si="127"/>
        <v>157114</v>
      </c>
      <c r="V62" s="323">
        <f t="shared" si="127"/>
        <v>0</v>
      </c>
      <c r="W62" s="323">
        <f t="shared" si="127"/>
        <v>325842</v>
      </c>
      <c r="X62" s="323">
        <f t="shared" si="127"/>
        <v>15000</v>
      </c>
      <c r="Y62" s="323">
        <f t="shared" si="127"/>
        <v>0</v>
      </c>
      <c r="Z62" s="323">
        <f t="shared" si="127"/>
        <v>0</v>
      </c>
      <c r="AA62" s="323">
        <f t="shared" si="127"/>
        <v>15000</v>
      </c>
      <c r="AB62" s="323">
        <f t="shared" si="127"/>
        <v>340842</v>
      </c>
      <c r="AC62" s="323">
        <f t="shared" si="127"/>
        <v>115205</v>
      </c>
      <c r="AD62" s="323">
        <f t="shared" si="127"/>
        <v>0</v>
      </c>
      <c r="AE62" s="323">
        <f t="shared" si="127"/>
        <v>115205</v>
      </c>
      <c r="AF62" s="323">
        <f t="shared" si="127"/>
        <v>3258</v>
      </c>
      <c r="AG62" s="323">
        <f t="shared" si="127"/>
        <v>0</v>
      </c>
      <c r="AH62" s="894">
        <f t="shared" si="127"/>
        <v>459305</v>
      </c>
      <c r="AI62" s="900">
        <f t="shared" si="127"/>
        <v>0</v>
      </c>
      <c r="AJ62" s="324">
        <f t="shared" si="127"/>
        <v>0.46</v>
      </c>
      <c r="AK62" s="324">
        <f t="shared" si="127"/>
        <v>0</v>
      </c>
      <c r="AL62" s="324">
        <f t="shared" si="127"/>
        <v>0</v>
      </c>
      <c r="AM62" s="324">
        <f t="shared" si="127"/>
        <v>0.37</v>
      </c>
      <c r="AN62" s="324">
        <f t="shared" si="127"/>
        <v>0</v>
      </c>
      <c r="AO62" s="25">
        <f t="shared" si="127"/>
        <v>0.83000000000000007</v>
      </c>
      <c r="AP62" s="325">
        <f t="shared" si="127"/>
        <v>48162502</v>
      </c>
      <c r="AQ62" s="323">
        <f t="shared" si="127"/>
        <v>35493110</v>
      </c>
      <c r="AR62" s="323">
        <f t="shared" si="127"/>
        <v>55000</v>
      </c>
      <c r="AS62" s="323">
        <f t="shared" si="127"/>
        <v>12015262</v>
      </c>
      <c r="AT62" s="323">
        <f t="shared" si="127"/>
        <v>354930</v>
      </c>
      <c r="AU62" s="323">
        <f t="shared" si="127"/>
        <v>244200</v>
      </c>
      <c r="AV62" s="25">
        <f t="shared" si="127"/>
        <v>51.779999999999994</v>
      </c>
      <c r="AW62" s="825">
        <f t="shared" si="127"/>
        <v>491709</v>
      </c>
      <c r="AX62" s="826">
        <f t="shared" si="127"/>
        <v>183612</v>
      </c>
      <c r="AY62" s="826">
        <f t="shared" si="127"/>
        <v>0</v>
      </c>
      <c r="AZ62" s="826">
        <f t="shared" si="127"/>
        <v>62061</v>
      </c>
      <c r="BA62" s="826">
        <f t="shared" si="127"/>
        <v>1836</v>
      </c>
      <c r="BB62" s="826">
        <f t="shared" si="127"/>
        <v>244200</v>
      </c>
      <c r="BC62" s="820">
        <f t="shared" si="127"/>
        <v>0.33</v>
      </c>
    </row>
    <row r="63" spans="1:55" s="135" customFormat="1" x14ac:dyDescent="0.2">
      <c r="A63" s="123">
        <v>13</v>
      </c>
      <c r="B63" s="124">
        <v>4440</v>
      </c>
      <c r="C63" s="124">
        <v>600074897</v>
      </c>
      <c r="D63" s="124">
        <v>48283029</v>
      </c>
      <c r="E63" s="122" t="s">
        <v>162</v>
      </c>
      <c r="F63" s="124">
        <v>3113</v>
      </c>
      <c r="G63" s="102" t="s">
        <v>278</v>
      </c>
      <c r="H63" s="500" t="s">
        <v>260</v>
      </c>
      <c r="I63" s="517">
        <v>26097349</v>
      </c>
      <c r="J63" s="432">
        <v>19240942</v>
      </c>
      <c r="K63" s="432">
        <v>120000</v>
      </c>
      <c r="L63" s="44">
        <v>6543998</v>
      </c>
      <c r="M63" s="44">
        <v>192409</v>
      </c>
      <c r="N63" s="44">
        <v>0</v>
      </c>
      <c r="O63" s="570">
        <v>26.240000000000002</v>
      </c>
      <c r="P63" s="579">
        <f t="shared" si="2"/>
        <v>29194</v>
      </c>
      <c r="Q63" s="434">
        <v>0</v>
      </c>
      <c r="R63" s="434">
        <v>0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3"/>
        <v>29194</v>
      </c>
      <c r="X63" s="434">
        <v>-29194</v>
      </c>
      <c r="Y63" s="434">
        <v>0</v>
      </c>
      <c r="Z63" s="434">
        <v>0</v>
      </c>
      <c r="AA63" s="434">
        <f t="shared" si="4"/>
        <v>-29194</v>
      </c>
      <c r="AB63" s="434">
        <f t="shared" si="5"/>
        <v>0</v>
      </c>
      <c r="AC63" s="435">
        <f t="shared" si="6"/>
        <v>0</v>
      </c>
      <c r="AD63" s="434">
        <v>0</v>
      </c>
      <c r="AE63" s="434">
        <f t="shared" si="7"/>
        <v>0</v>
      </c>
      <c r="AF63" s="435">
        <f t="shared" si="8"/>
        <v>292</v>
      </c>
      <c r="AG63" s="14">
        <v>0</v>
      </c>
      <c r="AH63" s="905">
        <f t="shared" ref="AH63:AH67" si="129">AB63+AE63+AF63+AG63</f>
        <v>292</v>
      </c>
      <c r="AI63" s="870">
        <v>0.02</v>
      </c>
      <c r="AJ63" s="433">
        <v>0</v>
      </c>
      <c r="AK63" s="433">
        <v>0</v>
      </c>
      <c r="AL63" s="433">
        <v>0</v>
      </c>
      <c r="AM63" s="433">
        <v>0</v>
      </c>
      <c r="AN63" s="433">
        <v>0</v>
      </c>
      <c r="AO63" s="535">
        <f t="shared" si="9"/>
        <v>0.02</v>
      </c>
      <c r="AP63" s="854">
        <f>I63+AH63</f>
        <v>26097641</v>
      </c>
      <c r="AQ63" s="434">
        <f>J63+W63</f>
        <v>19270136</v>
      </c>
      <c r="AR63" s="512">
        <f t="shared" ref="AR63:AR67" si="130">K63+AA63</f>
        <v>90806</v>
      </c>
      <c r="AS63" s="434">
        <f t="shared" ref="AS63:AT67" si="131">L63+AE63</f>
        <v>6543998</v>
      </c>
      <c r="AT63" s="434">
        <f t="shared" si="131"/>
        <v>192701</v>
      </c>
      <c r="AU63" s="434">
        <v>0</v>
      </c>
      <c r="AV63" s="535">
        <f t="shared" ref="AV63:AV67" si="132">O63+AO63</f>
        <v>26.26</v>
      </c>
      <c r="AW63" s="517">
        <f t="shared" si="11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s="135" customFormat="1" x14ac:dyDescent="0.2">
      <c r="A64" s="123">
        <v>13</v>
      </c>
      <c r="B64" s="124">
        <v>4440</v>
      </c>
      <c r="C64" s="124">
        <v>600074897</v>
      </c>
      <c r="D64" s="124">
        <v>48283029</v>
      </c>
      <c r="E64" s="122" t="s">
        <v>162</v>
      </c>
      <c r="F64" s="124">
        <v>3113</v>
      </c>
      <c r="G64" s="102" t="s">
        <v>789</v>
      </c>
      <c r="H64" s="500" t="s">
        <v>260</v>
      </c>
      <c r="I64" s="517">
        <v>667406</v>
      </c>
      <c r="J64" s="432">
        <v>495108</v>
      </c>
      <c r="K64" s="432">
        <v>0</v>
      </c>
      <c r="L64" s="44">
        <v>167347</v>
      </c>
      <c r="M64" s="44">
        <v>4951</v>
      </c>
      <c r="N64" s="44">
        <v>0</v>
      </c>
      <c r="O64" s="570">
        <v>1</v>
      </c>
      <c r="P64" s="579">
        <f t="shared" si="2"/>
        <v>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3"/>
        <v>0</v>
      </c>
      <c r="X64" s="434">
        <v>0</v>
      </c>
      <c r="Y64" s="434">
        <v>0</v>
      </c>
      <c r="Z64" s="434">
        <v>0</v>
      </c>
      <c r="AA64" s="434">
        <f t="shared" si="4"/>
        <v>0</v>
      </c>
      <c r="AB64" s="434">
        <f t="shared" si="5"/>
        <v>0</v>
      </c>
      <c r="AC64" s="435">
        <f t="shared" si="6"/>
        <v>0</v>
      </c>
      <c r="AD64" s="434">
        <v>0</v>
      </c>
      <c r="AE64" s="434">
        <f t="shared" si="7"/>
        <v>0</v>
      </c>
      <c r="AF64" s="435">
        <f t="shared" si="8"/>
        <v>0</v>
      </c>
      <c r="AG64" s="14">
        <v>0</v>
      </c>
      <c r="AH64" s="905">
        <f t="shared" si="129"/>
        <v>0</v>
      </c>
      <c r="AI64" s="870">
        <v>0</v>
      </c>
      <c r="AJ64" s="433">
        <v>0</v>
      </c>
      <c r="AK64" s="433">
        <v>0</v>
      </c>
      <c r="AL64" s="433">
        <v>0</v>
      </c>
      <c r="AM64" s="433">
        <v>0</v>
      </c>
      <c r="AN64" s="433">
        <v>0</v>
      </c>
      <c r="AO64" s="535">
        <f t="shared" si="9"/>
        <v>0</v>
      </c>
      <c r="AP64" s="854">
        <f>I64+AH64</f>
        <v>667406</v>
      </c>
      <c r="AQ64" s="434">
        <f>J64+W64</f>
        <v>495108</v>
      </c>
      <c r="AR64" s="512">
        <f t="shared" si="130"/>
        <v>0</v>
      </c>
      <c r="AS64" s="434">
        <f t="shared" si="131"/>
        <v>167347</v>
      </c>
      <c r="AT64" s="434">
        <f t="shared" si="131"/>
        <v>4951</v>
      </c>
      <c r="AU64" s="434">
        <v>0</v>
      </c>
      <c r="AV64" s="535">
        <f t="shared" si="132"/>
        <v>1</v>
      </c>
      <c r="AW64" s="517">
        <f t="shared" si="11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600">
        <v>0</v>
      </c>
    </row>
    <row r="65" spans="1:55" s="135" customFormat="1" x14ac:dyDescent="0.2">
      <c r="A65" s="123">
        <v>13</v>
      </c>
      <c r="B65" s="124">
        <v>4440</v>
      </c>
      <c r="C65" s="124">
        <v>600074897</v>
      </c>
      <c r="D65" s="124">
        <v>48283029</v>
      </c>
      <c r="E65" s="122" t="s">
        <v>162</v>
      </c>
      <c r="F65" s="124">
        <v>3113</v>
      </c>
      <c r="G65" s="102" t="s">
        <v>828</v>
      </c>
      <c r="H65" s="500" t="s">
        <v>260</v>
      </c>
      <c r="I65" s="517">
        <v>0</v>
      </c>
      <c r="J65" s="432">
        <v>0</v>
      </c>
      <c r="K65" s="432">
        <v>0</v>
      </c>
      <c r="L65" s="44">
        <v>0</v>
      </c>
      <c r="M65" s="44">
        <v>0</v>
      </c>
      <c r="N65" s="44">
        <v>0</v>
      </c>
      <c r="O65" s="570">
        <v>0</v>
      </c>
      <c r="P65" s="579">
        <f t="shared" ref="P65" si="133">X65*-1</f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157114</v>
      </c>
      <c r="V65" s="434">
        <v>0</v>
      </c>
      <c r="W65" s="434">
        <f t="shared" ref="W65" si="134">SUM(P65:V65)</f>
        <v>157114</v>
      </c>
      <c r="X65" s="434">
        <v>0</v>
      </c>
      <c r="Y65" s="434">
        <v>0</v>
      </c>
      <c r="Z65" s="434">
        <v>0</v>
      </c>
      <c r="AA65" s="434">
        <f t="shared" ref="AA65" si="135">X65+Y65+Z65</f>
        <v>0</v>
      </c>
      <c r="AB65" s="434">
        <f t="shared" ref="AB65" si="136">W65+AA65</f>
        <v>157114</v>
      </c>
      <c r="AC65" s="435">
        <f t="shared" ref="AC65" si="137">ROUND((W65+X65+Y65)*33.8%,0)</f>
        <v>53105</v>
      </c>
      <c r="AD65" s="434">
        <v>0</v>
      </c>
      <c r="AE65" s="434">
        <f t="shared" ref="AE65" si="138">AC65+AD65</f>
        <v>53105</v>
      </c>
      <c r="AF65" s="435">
        <f t="shared" ref="AF65" si="139">ROUND(W65*1%,0)</f>
        <v>1571</v>
      </c>
      <c r="AG65" s="14">
        <v>0</v>
      </c>
      <c r="AH65" s="905">
        <f t="shared" ref="AH65" si="140">AB65+AE65+AF65+AG65</f>
        <v>211790</v>
      </c>
      <c r="AI65" s="870">
        <v>0</v>
      </c>
      <c r="AJ65" s="433">
        <v>0</v>
      </c>
      <c r="AK65" s="433">
        <v>0</v>
      </c>
      <c r="AL65" s="433">
        <v>0</v>
      </c>
      <c r="AM65" s="433">
        <v>0.37</v>
      </c>
      <c r="AN65" s="433">
        <v>0</v>
      </c>
      <c r="AO65" s="535">
        <f t="shared" ref="AO65" si="141">SUM(AI65:AN65)</f>
        <v>0.37</v>
      </c>
      <c r="AP65" s="854">
        <f>I65+AH65</f>
        <v>211790</v>
      </c>
      <c r="AQ65" s="434">
        <f>J65+W65</f>
        <v>157114</v>
      </c>
      <c r="AR65" s="512">
        <f t="shared" ref="AR65" si="142">K65+AA65</f>
        <v>0</v>
      </c>
      <c r="AS65" s="434">
        <f t="shared" ref="AS65" si="143">L65+AE65</f>
        <v>53105</v>
      </c>
      <c r="AT65" s="434">
        <f t="shared" ref="AT65" si="144">M65+AF65</f>
        <v>1571</v>
      </c>
      <c r="AU65" s="434">
        <v>0</v>
      </c>
      <c r="AV65" s="535">
        <f t="shared" ref="AV65" si="145">O65+AO65</f>
        <v>0.37</v>
      </c>
      <c r="AW65" s="517">
        <f t="shared" ref="AW65" si="146">SUM(AX65:BB65)</f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s="135" customFormat="1" x14ac:dyDescent="0.2">
      <c r="A66" s="123">
        <v>13</v>
      </c>
      <c r="B66" s="124">
        <v>4440</v>
      </c>
      <c r="C66" s="124">
        <v>600074897</v>
      </c>
      <c r="D66" s="124">
        <v>48283029</v>
      </c>
      <c r="E66" s="122" t="s">
        <v>162</v>
      </c>
      <c r="F66" s="124">
        <v>3113</v>
      </c>
      <c r="G66" s="102" t="s">
        <v>276</v>
      </c>
      <c r="H66" s="500" t="s">
        <v>261</v>
      </c>
      <c r="I66" s="517">
        <v>3762673</v>
      </c>
      <c r="J66" s="432">
        <v>2791300</v>
      </c>
      <c r="K66" s="432">
        <v>0</v>
      </c>
      <c r="L66" s="44">
        <v>943460</v>
      </c>
      <c r="M66" s="44">
        <v>27913</v>
      </c>
      <c r="N66" s="44">
        <v>0</v>
      </c>
      <c r="O66" s="570">
        <v>6.97</v>
      </c>
      <c r="P66" s="579">
        <f t="shared" si="2"/>
        <v>0</v>
      </c>
      <c r="Q66" s="434">
        <v>0</v>
      </c>
      <c r="R66" s="434">
        <v>0</v>
      </c>
      <c r="S66" s="434">
        <v>0</v>
      </c>
      <c r="T66" s="434">
        <v>0</v>
      </c>
      <c r="U66" s="434">
        <v>0</v>
      </c>
      <c r="V66" s="434">
        <v>0</v>
      </c>
      <c r="W66" s="434">
        <f t="shared" si="3"/>
        <v>0</v>
      </c>
      <c r="X66" s="434">
        <v>0</v>
      </c>
      <c r="Y66" s="434">
        <v>0</v>
      </c>
      <c r="Z66" s="434">
        <v>0</v>
      </c>
      <c r="AA66" s="434">
        <f t="shared" si="4"/>
        <v>0</v>
      </c>
      <c r="AB66" s="434">
        <f t="shared" si="5"/>
        <v>0</v>
      </c>
      <c r="AC66" s="435">
        <f t="shared" si="6"/>
        <v>0</v>
      </c>
      <c r="AD66" s="434">
        <v>0</v>
      </c>
      <c r="AE66" s="434">
        <f t="shared" si="7"/>
        <v>0</v>
      </c>
      <c r="AF66" s="435">
        <f t="shared" si="8"/>
        <v>0</v>
      </c>
      <c r="AG66" s="14">
        <v>0</v>
      </c>
      <c r="AH66" s="905">
        <f t="shared" si="129"/>
        <v>0</v>
      </c>
      <c r="AI66" s="870">
        <v>0</v>
      </c>
      <c r="AJ66" s="433">
        <v>0</v>
      </c>
      <c r="AK66" s="433">
        <v>0</v>
      </c>
      <c r="AL66" s="433">
        <v>0</v>
      </c>
      <c r="AM66" s="433">
        <v>0</v>
      </c>
      <c r="AN66" s="433">
        <v>0</v>
      </c>
      <c r="AO66" s="535">
        <f t="shared" si="9"/>
        <v>0</v>
      </c>
      <c r="AP66" s="854">
        <f>I66+AH66</f>
        <v>3762673</v>
      </c>
      <c r="AQ66" s="434">
        <f>J66+W66</f>
        <v>2791300</v>
      </c>
      <c r="AR66" s="512">
        <f t="shared" si="130"/>
        <v>0</v>
      </c>
      <c r="AS66" s="434">
        <f t="shared" si="131"/>
        <v>943460</v>
      </c>
      <c r="AT66" s="434">
        <f t="shared" si="131"/>
        <v>27913</v>
      </c>
      <c r="AU66" s="434">
        <v>0</v>
      </c>
      <c r="AV66" s="535">
        <f t="shared" si="132"/>
        <v>6.97</v>
      </c>
      <c r="AW66" s="517">
        <f t="shared" si="11"/>
        <v>0</v>
      </c>
      <c r="AX66" s="432">
        <v>0</v>
      </c>
      <c r="AY66" s="432">
        <v>0</v>
      </c>
      <c r="AZ66" s="432">
        <v>0</v>
      </c>
      <c r="BA66" s="432">
        <v>0</v>
      </c>
      <c r="BB66" s="432">
        <v>0</v>
      </c>
      <c r="BC66" s="600">
        <v>0</v>
      </c>
    </row>
    <row r="67" spans="1:55" s="135" customFormat="1" x14ac:dyDescent="0.2">
      <c r="A67" s="123">
        <v>13</v>
      </c>
      <c r="B67" s="124">
        <v>4440</v>
      </c>
      <c r="C67" s="124">
        <v>600074897</v>
      </c>
      <c r="D67" s="124">
        <v>48283029</v>
      </c>
      <c r="E67" s="122" t="s">
        <v>162</v>
      </c>
      <c r="F67" s="124">
        <v>3143</v>
      </c>
      <c r="G67" s="102" t="s">
        <v>784</v>
      </c>
      <c r="H67" s="140" t="s">
        <v>260</v>
      </c>
      <c r="I67" s="517">
        <v>2840414</v>
      </c>
      <c r="J67" s="432">
        <v>2077354</v>
      </c>
      <c r="K67" s="432">
        <v>30000</v>
      </c>
      <c r="L67" s="44">
        <v>712286</v>
      </c>
      <c r="M67" s="44">
        <v>20774</v>
      </c>
      <c r="N67" s="44">
        <v>0</v>
      </c>
      <c r="O67" s="570">
        <v>4.1000000000000005</v>
      </c>
      <c r="P67" s="579">
        <f t="shared" si="2"/>
        <v>15800</v>
      </c>
      <c r="Q67" s="434">
        <v>0</v>
      </c>
      <c r="R67" s="434">
        <v>0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3"/>
        <v>15800</v>
      </c>
      <c r="X67" s="434">
        <v>-15800</v>
      </c>
      <c r="Y67" s="434">
        <v>0</v>
      </c>
      <c r="Z67" s="434">
        <v>0</v>
      </c>
      <c r="AA67" s="434">
        <f t="shared" si="4"/>
        <v>-15800</v>
      </c>
      <c r="AB67" s="434">
        <f t="shared" si="5"/>
        <v>0</v>
      </c>
      <c r="AC67" s="435">
        <f t="shared" si="6"/>
        <v>0</v>
      </c>
      <c r="AD67" s="434">
        <v>0</v>
      </c>
      <c r="AE67" s="434">
        <f t="shared" si="7"/>
        <v>0</v>
      </c>
      <c r="AF67" s="435">
        <f t="shared" si="8"/>
        <v>158</v>
      </c>
      <c r="AG67" s="14">
        <v>0</v>
      </c>
      <c r="AH67" s="905">
        <f t="shared" si="129"/>
        <v>158</v>
      </c>
      <c r="AI67" s="870">
        <v>0.02</v>
      </c>
      <c r="AJ67" s="433">
        <v>0</v>
      </c>
      <c r="AK67" s="433">
        <v>0</v>
      </c>
      <c r="AL67" s="433">
        <v>0</v>
      </c>
      <c r="AM67" s="433">
        <v>0</v>
      </c>
      <c r="AN67" s="433">
        <v>0</v>
      </c>
      <c r="AO67" s="535">
        <f t="shared" si="9"/>
        <v>0.02</v>
      </c>
      <c r="AP67" s="854">
        <f>I67+AH67</f>
        <v>2840572</v>
      </c>
      <c r="AQ67" s="434">
        <f>J67+W67</f>
        <v>2093154</v>
      </c>
      <c r="AR67" s="512">
        <f t="shared" si="130"/>
        <v>14200</v>
      </c>
      <c r="AS67" s="434">
        <f t="shared" si="131"/>
        <v>712286</v>
      </c>
      <c r="AT67" s="434">
        <f t="shared" si="131"/>
        <v>20932</v>
      </c>
      <c r="AU67" s="434">
        <v>0</v>
      </c>
      <c r="AV67" s="535">
        <f t="shared" si="132"/>
        <v>4.12</v>
      </c>
      <c r="AW67" s="517">
        <f t="shared" si="11"/>
        <v>0</v>
      </c>
      <c r="AX67" s="432">
        <v>0</v>
      </c>
      <c r="AY67" s="432">
        <v>0</v>
      </c>
      <c r="AZ67" s="432">
        <v>0</v>
      </c>
      <c r="BA67" s="432">
        <v>0</v>
      </c>
      <c r="BB67" s="432">
        <v>0</v>
      </c>
      <c r="BC67" s="600">
        <v>0</v>
      </c>
    </row>
    <row r="68" spans="1:55" s="135" customFormat="1" x14ac:dyDescent="0.2">
      <c r="A68" s="92">
        <v>13</v>
      </c>
      <c r="B68" s="15">
        <v>4440</v>
      </c>
      <c r="C68" s="15">
        <v>600074897</v>
      </c>
      <c r="D68" s="15">
        <v>48283029</v>
      </c>
      <c r="E68" s="101" t="s">
        <v>163</v>
      </c>
      <c r="F68" s="15"/>
      <c r="G68" s="91"/>
      <c r="H68" s="495"/>
      <c r="I68" s="614">
        <v>33367842</v>
      </c>
      <c r="J68" s="323">
        <v>24604704</v>
      </c>
      <c r="K68" s="323">
        <v>150000</v>
      </c>
      <c r="L68" s="323">
        <v>8367091</v>
      </c>
      <c r="M68" s="323">
        <v>246047</v>
      </c>
      <c r="N68" s="323">
        <v>0</v>
      </c>
      <c r="O68" s="680">
        <v>38.31</v>
      </c>
      <c r="P68" s="614">
        <f t="shared" ref="P68:BC68" si="147">SUM(P63:P67)</f>
        <v>44994</v>
      </c>
      <c r="Q68" s="323">
        <f t="shared" ref="Q68" si="148">SUM(Q63:Q67)</f>
        <v>0</v>
      </c>
      <c r="R68" s="323">
        <f t="shared" si="147"/>
        <v>0</v>
      </c>
      <c r="S68" s="323">
        <f t="shared" si="147"/>
        <v>0</v>
      </c>
      <c r="T68" s="323">
        <f t="shared" si="147"/>
        <v>0</v>
      </c>
      <c r="U68" s="323">
        <f t="shared" si="147"/>
        <v>157114</v>
      </c>
      <c r="V68" s="323">
        <f t="shared" si="147"/>
        <v>0</v>
      </c>
      <c r="W68" s="323">
        <f t="shared" si="147"/>
        <v>202108</v>
      </c>
      <c r="X68" s="323">
        <f t="shared" si="147"/>
        <v>-44994</v>
      </c>
      <c r="Y68" s="323">
        <f t="shared" si="147"/>
        <v>0</v>
      </c>
      <c r="Z68" s="323">
        <f t="shared" si="147"/>
        <v>0</v>
      </c>
      <c r="AA68" s="323">
        <f t="shared" si="147"/>
        <v>-44994</v>
      </c>
      <c r="AB68" s="323">
        <f t="shared" si="147"/>
        <v>157114</v>
      </c>
      <c r="AC68" s="323">
        <f t="shared" si="147"/>
        <v>53105</v>
      </c>
      <c r="AD68" s="323">
        <f t="shared" si="147"/>
        <v>0</v>
      </c>
      <c r="AE68" s="323">
        <f t="shared" si="147"/>
        <v>53105</v>
      </c>
      <c r="AF68" s="323">
        <f t="shared" si="147"/>
        <v>2021</v>
      </c>
      <c r="AG68" s="323">
        <f t="shared" si="147"/>
        <v>0</v>
      </c>
      <c r="AH68" s="894">
        <f t="shared" si="147"/>
        <v>212240</v>
      </c>
      <c r="AI68" s="900">
        <f t="shared" si="147"/>
        <v>0.04</v>
      </c>
      <c r="AJ68" s="324">
        <f t="shared" si="147"/>
        <v>0</v>
      </c>
      <c r="AK68" s="324">
        <f t="shared" si="147"/>
        <v>0</v>
      </c>
      <c r="AL68" s="324">
        <f t="shared" si="147"/>
        <v>0</v>
      </c>
      <c r="AM68" s="324">
        <f t="shared" si="147"/>
        <v>0.37</v>
      </c>
      <c r="AN68" s="324">
        <f t="shared" si="147"/>
        <v>0</v>
      </c>
      <c r="AO68" s="25">
        <f t="shared" si="147"/>
        <v>0.41000000000000003</v>
      </c>
      <c r="AP68" s="325">
        <f t="shared" si="147"/>
        <v>33580082</v>
      </c>
      <c r="AQ68" s="323">
        <f t="shared" si="147"/>
        <v>24806812</v>
      </c>
      <c r="AR68" s="323">
        <f t="shared" si="147"/>
        <v>105006</v>
      </c>
      <c r="AS68" s="323">
        <f t="shared" si="147"/>
        <v>8420196</v>
      </c>
      <c r="AT68" s="323">
        <f t="shared" si="147"/>
        <v>248068</v>
      </c>
      <c r="AU68" s="323">
        <f t="shared" si="147"/>
        <v>0</v>
      </c>
      <c r="AV68" s="25">
        <f t="shared" si="147"/>
        <v>38.72</v>
      </c>
      <c r="AW68" s="825">
        <f t="shared" si="147"/>
        <v>0</v>
      </c>
      <c r="AX68" s="826">
        <f t="shared" si="147"/>
        <v>0</v>
      </c>
      <c r="AY68" s="826">
        <f t="shared" si="147"/>
        <v>0</v>
      </c>
      <c r="AZ68" s="826">
        <f t="shared" si="147"/>
        <v>0</v>
      </c>
      <c r="BA68" s="826">
        <f t="shared" si="147"/>
        <v>0</v>
      </c>
      <c r="BB68" s="826">
        <f t="shared" si="147"/>
        <v>0</v>
      </c>
      <c r="BC68" s="820">
        <f t="shared" si="147"/>
        <v>0</v>
      </c>
    </row>
    <row r="69" spans="1:55" s="135" customFormat="1" x14ac:dyDescent="0.2">
      <c r="A69" s="123">
        <v>14</v>
      </c>
      <c r="B69" s="124">
        <v>4442</v>
      </c>
      <c r="C69" s="124">
        <v>600074901</v>
      </c>
      <c r="D69" s="124">
        <v>48283061</v>
      </c>
      <c r="E69" s="122" t="s">
        <v>164</v>
      </c>
      <c r="F69" s="124">
        <v>3113</v>
      </c>
      <c r="G69" s="102" t="s">
        <v>278</v>
      </c>
      <c r="H69" s="500" t="s">
        <v>260</v>
      </c>
      <c r="I69" s="517">
        <v>17397032</v>
      </c>
      <c r="J69" s="432">
        <v>12856181</v>
      </c>
      <c r="K69" s="432">
        <v>50000</v>
      </c>
      <c r="L69" s="44">
        <v>4362289</v>
      </c>
      <c r="M69" s="44">
        <v>128562</v>
      </c>
      <c r="N69" s="44">
        <v>0</v>
      </c>
      <c r="O69" s="570">
        <v>16.5</v>
      </c>
      <c r="P69" s="579">
        <f t="shared" si="2"/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3"/>
        <v>0</v>
      </c>
      <c r="X69" s="434">
        <v>0</v>
      </c>
      <c r="Y69" s="434">
        <v>0</v>
      </c>
      <c r="Z69" s="434">
        <v>0</v>
      </c>
      <c r="AA69" s="434">
        <f t="shared" si="4"/>
        <v>0</v>
      </c>
      <c r="AB69" s="434">
        <f t="shared" si="5"/>
        <v>0</v>
      </c>
      <c r="AC69" s="435">
        <f t="shared" si="6"/>
        <v>0</v>
      </c>
      <c r="AD69" s="434">
        <v>0</v>
      </c>
      <c r="AE69" s="434">
        <f t="shared" si="7"/>
        <v>0</v>
      </c>
      <c r="AF69" s="435">
        <f t="shared" si="8"/>
        <v>0</v>
      </c>
      <c r="AG69" s="14">
        <v>0</v>
      </c>
      <c r="AH69" s="905">
        <f t="shared" ref="AH69:AH73" si="149">AB69+AE69+AF69+AG69</f>
        <v>0</v>
      </c>
      <c r="AI69" s="870">
        <v>0</v>
      </c>
      <c r="AJ69" s="433">
        <v>0</v>
      </c>
      <c r="AK69" s="433">
        <v>0</v>
      </c>
      <c r="AL69" s="433">
        <v>0</v>
      </c>
      <c r="AM69" s="433">
        <v>0</v>
      </c>
      <c r="AN69" s="433">
        <v>0</v>
      </c>
      <c r="AO69" s="535">
        <f t="shared" si="9"/>
        <v>0</v>
      </c>
      <c r="AP69" s="854">
        <f>I69+AH69</f>
        <v>17397032</v>
      </c>
      <c r="AQ69" s="434">
        <f>J69+W69</f>
        <v>12856181</v>
      </c>
      <c r="AR69" s="512">
        <f t="shared" ref="AR69:AR73" si="150">K69+AA69</f>
        <v>50000</v>
      </c>
      <c r="AS69" s="434">
        <f t="shared" ref="AS69:AT73" si="151">L69+AE69</f>
        <v>4362289</v>
      </c>
      <c r="AT69" s="434">
        <f t="shared" si="151"/>
        <v>128562</v>
      </c>
      <c r="AU69" s="434">
        <v>0</v>
      </c>
      <c r="AV69" s="535">
        <f t="shared" ref="AV69:AV73" si="152">O69+AO69</f>
        <v>16.5</v>
      </c>
      <c r="AW69" s="517">
        <f t="shared" si="11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s="135" customFormat="1" x14ac:dyDescent="0.2">
      <c r="A70" s="123">
        <v>14</v>
      </c>
      <c r="B70" s="124">
        <v>4442</v>
      </c>
      <c r="C70" s="124">
        <v>600074901</v>
      </c>
      <c r="D70" s="124">
        <v>48283061</v>
      </c>
      <c r="E70" s="122" t="s">
        <v>164</v>
      </c>
      <c r="F70" s="124">
        <v>3113</v>
      </c>
      <c r="G70" s="102" t="s">
        <v>828</v>
      </c>
      <c r="H70" s="500" t="s">
        <v>260</v>
      </c>
      <c r="I70" s="517">
        <v>0</v>
      </c>
      <c r="J70" s="432">
        <v>0</v>
      </c>
      <c r="K70" s="432">
        <v>0</v>
      </c>
      <c r="L70" s="44">
        <v>0</v>
      </c>
      <c r="M70" s="44">
        <v>0</v>
      </c>
      <c r="N70" s="44">
        <v>0</v>
      </c>
      <c r="O70" s="570">
        <v>0</v>
      </c>
      <c r="P70" s="579">
        <f t="shared" ref="P70" si="153">X70*-1</f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157114</v>
      </c>
      <c r="V70" s="434">
        <v>0</v>
      </c>
      <c r="W70" s="434">
        <f t="shared" ref="W70" si="154">SUM(P70:V70)</f>
        <v>157114</v>
      </c>
      <c r="X70" s="434">
        <v>0</v>
      </c>
      <c r="Y70" s="434">
        <v>0</v>
      </c>
      <c r="Z70" s="434">
        <v>0</v>
      </c>
      <c r="AA70" s="434">
        <f t="shared" ref="AA70" si="155">X70+Y70+Z70</f>
        <v>0</v>
      </c>
      <c r="AB70" s="434">
        <f t="shared" ref="AB70" si="156">W70+AA70</f>
        <v>157114</v>
      </c>
      <c r="AC70" s="435">
        <f t="shared" ref="AC70" si="157">ROUND((W70+X70+Y70)*33.8%,0)</f>
        <v>53105</v>
      </c>
      <c r="AD70" s="434">
        <v>0</v>
      </c>
      <c r="AE70" s="434">
        <f t="shared" ref="AE70" si="158">AC70+AD70</f>
        <v>53105</v>
      </c>
      <c r="AF70" s="435">
        <f t="shared" ref="AF70" si="159">ROUND(W70*1%,0)</f>
        <v>1571</v>
      </c>
      <c r="AG70" s="14">
        <v>0</v>
      </c>
      <c r="AH70" s="905">
        <f t="shared" ref="AH70" si="160">AB70+AE70+AF70+AG70</f>
        <v>211790</v>
      </c>
      <c r="AI70" s="870">
        <v>0</v>
      </c>
      <c r="AJ70" s="433">
        <v>0</v>
      </c>
      <c r="AK70" s="433">
        <v>0</v>
      </c>
      <c r="AL70" s="433">
        <v>0</v>
      </c>
      <c r="AM70" s="433">
        <v>0.37</v>
      </c>
      <c r="AN70" s="433">
        <v>0</v>
      </c>
      <c r="AO70" s="535">
        <f t="shared" ref="AO70" si="161">SUM(AI70:AN70)</f>
        <v>0.37</v>
      </c>
      <c r="AP70" s="854">
        <f>I70+AH70</f>
        <v>211790</v>
      </c>
      <c r="AQ70" s="434">
        <f>J70+W70</f>
        <v>157114</v>
      </c>
      <c r="AR70" s="512">
        <f t="shared" ref="AR70" si="162">K70+AA70</f>
        <v>0</v>
      </c>
      <c r="AS70" s="434">
        <f t="shared" ref="AS70" si="163">L70+AE70</f>
        <v>53105</v>
      </c>
      <c r="AT70" s="434">
        <f t="shared" ref="AT70" si="164">M70+AF70</f>
        <v>1571</v>
      </c>
      <c r="AU70" s="434">
        <v>0</v>
      </c>
      <c r="AV70" s="535">
        <f t="shared" ref="AV70" si="165">O70+AO70</f>
        <v>0.37</v>
      </c>
      <c r="AW70" s="517">
        <f t="shared" ref="AW70" si="166">SUM(AX70:BB70)</f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s="135" customFormat="1" x14ac:dyDescent="0.2">
      <c r="A71" s="123">
        <v>14</v>
      </c>
      <c r="B71" s="124">
        <v>4442</v>
      </c>
      <c r="C71" s="124">
        <v>600074901</v>
      </c>
      <c r="D71" s="124">
        <v>48283061</v>
      </c>
      <c r="E71" s="122" t="s">
        <v>164</v>
      </c>
      <c r="F71" s="124">
        <v>3113</v>
      </c>
      <c r="G71" s="102" t="s">
        <v>276</v>
      </c>
      <c r="H71" s="500" t="s">
        <v>261</v>
      </c>
      <c r="I71" s="517">
        <v>2080371</v>
      </c>
      <c r="J71" s="432">
        <v>1543302</v>
      </c>
      <c r="K71" s="432">
        <v>0</v>
      </c>
      <c r="L71" s="44">
        <v>521636</v>
      </c>
      <c r="M71" s="44">
        <v>15433</v>
      </c>
      <c r="N71" s="44">
        <v>0</v>
      </c>
      <c r="O71" s="570">
        <v>3.89</v>
      </c>
      <c r="P71" s="579">
        <f t="shared" si="2"/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3"/>
        <v>0</v>
      </c>
      <c r="X71" s="434">
        <v>0</v>
      </c>
      <c r="Y71" s="434">
        <v>0</v>
      </c>
      <c r="Z71" s="434">
        <v>0</v>
      </c>
      <c r="AA71" s="434">
        <f t="shared" si="4"/>
        <v>0</v>
      </c>
      <c r="AB71" s="434">
        <f t="shared" si="5"/>
        <v>0</v>
      </c>
      <c r="AC71" s="435">
        <f t="shared" si="6"/>
        <v>0</v>
      </c>
      <c r="AD71" s="434">
        <v>0</v>
      </c>
      <c r="AE71" s="434">
        <f t="shared" si="7"/>
        <v>0</v>
      </c>
      <c r="AF71" s="435">
        <f t="shared" si="8"/>
        <v>0</v>
      </c>
      <c r="AG71" s="14">
        <v>0</v>
      </c>
      <c r="AH71" s="905">
        <f t="shared" si="149"/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9"/>
        <v>0</v>
      </c>
      <c r="AP71" s="854">
        <f>I71+AH71</f>
        <v>2080371</v>
      </c>
      <c r="AQ71" s="434">
        <f>J71+W71</f>
        <v>1543302</v>
      </c>
      <c r="AR71" s="512">
        <f t="shared" si="150"/>
        <v>0</v>
      </c>
      <c r="AS71" s="434">
        <f t="shared" si="151"/>
        <v>521636</v>
      </c>
      <c r="AT71" s="434">
        <f t="shared" si="151"/>
        <v>15433</v>
      </c>
      <c r="AU71" s="434">
        <v>0</v>
      </c>
      <c r="AV71" s="535">
        <f t="shared" si="152"/>
        <v>3.89</v>
      </c>
      <c r="AW71" s="517">
        <f t="shared" si="11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s="135" customFormat="1" x14ac:dyDescent="0.2">
      <c r="A72" s="123">
        <v>14</v>
      </c>
      <c r="B72" s="124">
        <v>4442</v>
      </c>
      <c r="C72" s="124">
        <v>600074901</v>
      </c>
      <c r="D72" s="124">
        <v>48283061</v>
      </c>
      <c r="E72" s="118" t="s">
        <v>164</v>
      </c>
      <c r="F72" s="124">
        <v>3143</v>
      </c>
      <c r="G72" s="102" t="s">
        <v>784</v>
      </c>
      <c r="H72" s="140" t="s">
        <v>260</v>
      </c>
      <c r="I72" s="517">
        <v>2079791</v>
      </c>
      <c r="J72" s="432">
        <v>1527983</v>
      </c>
      <c r="K72" s="432">
        <v>15000</v>
      </c>
      <c r="L72" s="44">
        <v>521528</v>
      </c>
      <c r="M72" s="44">
        <v>15280</v>
      </c>
      <c r="N72" s="44">
        <v>0</v>
      </c>
      <c r="O72" s="570">
        <v>2.64</v>
      </c>
      <c r="P72" s="579">
        <f t="shared" si="2"/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3"/>
        <v>0</v>
      </c>
      <c r="X72" s="434">
        <v>0</v>
      </c>
      <c r="Y72" s="434">
        <v>0</v>
      </c>
      <c r="Z72" s="434">
        <v>0</v>
      </c>
      <c r="AA72" s="434">
        <f t="shared" si="4"/>
        <v>0</v>
      </c>
      <c r="AB72" s="434">
        <f t="shared" si="5"/>
        <v>0</v>
      </c>
      <c r="AC72" s="435">
        <f t="shared" si="6"/>
        <v>0</v>
      </c>
      <c r="AD72" s="434">
        <v>0</v>
      </c>
      <c r="AE72" s="434">
        <f t="shared" si="7"/>
        <v>0</v>
      </c>
      <c r="AF72" s="435">
        <f t="shared" si="8"/>
        <v>0</v>
      </c>
      <c r="AG72" s="14">
        <v>0</v>
      </c>
      <c r="AH72" s="905">
        <f t="shared" si="149"/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 t="shared" si="9"/>
        <v>0</v>
      </c>
      <c r="AP72" s="854">
        <f>I72+AH72</f>
        <v>2079791</v>
      </c>
      <c r="AQ72" s="434">
        <f>J72+W72</f>
        <v>1527983</v>
      </c>
      <c r="AR72" s="512">
        <f t="shared" si="150"/>
        <v>15000</v>
      </c>
      <c r="AS72" s="434">
        <f t="shared" si="151"/>
        <v>521528</v>
      </c>
      <c r="AT72" s="434">
        <f t="shared" si="151"/>
        <v>15280</v>
      </c>
      <c r="AU72" s="434">
        <v>0</v>
      </c>
      <c r="AV72" s="535">
        <f t="shared" si="152"/>
        <v>2.64</v>
      </c>
      <c r="AW72" s="517">
        <f t="shared" si="11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s="135" customFormat="1" x14ac:dyDescent="0.2">
      <c r="A73" s="123">
        <v>14</v>
      </c>
      <c r="B73" s="124">
        <v>4442</v>
      </c>
      <c r="C73" s="124">
        <v>600074901</v>
      </c>
      <c r="D73" s="124">
        <v>48283061</v>
      </c>
      <c r="E73" s="118" t="s">
        <v>164</v>
      </c>
      <c r="F73" s="124">
        <v>3143</v>
      </c>
      <c r="G73" s="102" t="s">
        <v>280</v>
      </c>
      <c r="H73" s="140" t="s">
        <v>261</v>
      </c>
      <c r="I73" s="517">
        <v>284607</v>
      </c>
      <c r="J73" s="432">
        <v>211133</v>
      </c>
      <c r="K73" s="432">
        <v>0</v>
      </c>
      <c r="L73" s="44">
        <v>71363</v>
      </c>
      <c r="M73" s="44">
        <v>2111</v>
      </c>
      <c r="N73" s="44">
        <v>0</v>
      </c>
      <c r="O73" s="570">
        <v>0.39</v>
      </c>
      <c r="P73" s="579">
        <f t="shared" si="2"/>
        <v>0</v>
      </c>
      <c r="Q73" s="434">
        <v>0</v>
      </c>
      <c r="R73" s="434">
        <v>0</v>
      </c>
      <c r="S73" s="434">
        <v>0</v>
      </c>
      <c r="T73" s="434">
        <v>0</v>
      </c>
      <c r="U73" s="434">
        <v>0</v>
      </c>
      <c r="V73" s="434">
        <v>0</v>
      </c>
      <c r="W73" s="434">
        <f t="shared" si="3"/>
        <v>0</v>
      </c>
      <c r="X73" s="434">
        <v>0</v>
      </c>
      <c r="Y73" s="434">
        <v>0</v>
      </c>
      <c r="Z73" s="434">
        <v>0</v>
      </c>
      <c r="AA73" s="434">
        <f t="shared" si="4"/>
        <v>0</v>
      </c>
      <c r="AB73" s="434">
        <f t="shared" si="5"/>
        <v>0</v>
      </c>
      <c r="AC73" s="435">
        <f t="shared" si="6"/>
        <v>0</v>
      </c>
      <c r="AD73" s="434">
        <v>0</v>
      </c>
      <c r="AE73" s="434">
        <f t="shared" si="7"/>
        <v>0</v>
      </c>
      <c r="AF73" s="435">
        <f t="shared" si="8"/>
        <v>0</v>
      </c>
      <c r="AG73" s="14">
        <v>0</v>
      </c>
      <c r="AH73" s="905">
        <f t="shared" si="149"/>
        <v>0</v>
      </c>
      <c r="AI73" s="870">
        <v>0</v>
      </c>
      <c r="AJ73" s="433">
        <v>0</v>
      </c>
      <c r="AK73" s="433">
        <v>0</v>
      </c>
      <c r="AL73" s="433">
        <v>0</v>
      </c>
      <c r="AM73" s="433">
        <v>0</v>
      </c>
      <c r="AN73" s="433">
        <v>0</v>
      </c>
      <c r="AO73" s="535">
        <f t="shared" si="9"/>
        <v>0</v>
      </c>
      <c r="AP73" s="854">
        <f>I73+AH73</f>
        <v>284607</v>
      </c>
      <c r="AQ73" s="434">
        <f>J73+W73</f>
        <v>211133</v>
      </c>
      <c r="AR73" s="512">
        <f t="shared" si="150"/>
        <v>0</v>
      </c>
      <c r="AS73" s="434">
        <f t="shared" si="151"/>
        <v>71363</v>
      </c>
      <c r="AT73" s="434">
        <f t="shared" si="151"/>
        <v>2111</v>
      </c>
      <c r="AU73" s="434">
        <v>0</v>
      </c>
      <c r="AV73" s="535">
        <f t="shared" si="152"/>
        <v>0.39</v>
      </c>
      <c r="AW73" s="517">
        <f t="shared" si="11"/>
        <v>0</v>
      </c>
      <c r="AX73" s="432">
        <v>0</v>
      </c>
      <c r="AY73" s="432">
        <v>0</v>
      </c>
      <c r="AZ73" s="432">
        <v>0</v>
      </c>
      <c r="BA73" s="432">
        <v>0</v>
      </c>
      <c r="BB73" s="432">
        <v>0</v>
      </c>
      <c r="BC73" s="600">
        <v>0</v>
      </c>
    </row>
    <row r="74" spans="1:55" s="135" customFormat="1" x14ac:dyDescent="0.2">
      <c r="A74" s="92">
        <v>14</v>
      </c>
      <c r="B74" s="15">
        <v>4442</v>
      </c>
      <c r="C74" s="15">
        <v>600074901</v>
      </c>
      <c r="D74" s="15">
        <v>48283061</v>
      </c>
      <c r="E74" s="101" t="s">
        <v>165</v>
      </c>
      <c r="F74" s="15"/>
      <c r="G74" s="91"/>
      <c r="H74" s="495"/>
      <c r="I74" s="614">
        <v>21841801</v>
      </c>
      <c r="J74" s="323">
        <v>16138599</v>
      </c>
      <c r="K74" s="323">
        <v>65000</v>
      </c>
      <c r="L74" s="323">
        <v>5476816</v>
      </c>
      <c r="M74" s="323">
        <v>161386</v>
      </c>
      <c r="N74" s="323">
        <v>0</v>
      </c>
      <c r="O74" s="680">
        <v>23.42</v>
      </c>
      <c r="P74" s="614">
        <f t="shared" ref="P74:BC74" si="167">SUM(P69:P73)</f>
        <v>0</v>
      </c>
      <c r="Q74" s="323">
        <f t="shared" ref="Q74" si="168">SUM(Q69:Q73)</f>
        <v>0</v>
      </c>
      <c r="R74" s="323">
        <f t="shared" si="167"/>
        <v>0</v>
      </c>
      <c r="S74" s="323">
        <f t="shared" si="167"/>
        <v>0</v>
      </c>
      <c r="T74" s="323">
        <f t="shared" si="167"/>
        <v>0</v>
      </c>
      <c r="U74" s="323">
        <f t="shared" si="167"/>
        <v>157114</v>
      </c>
      <c r="V74" s="323">
        <f t="shared" si="167"/>
        <v>0</v>
      </c>
      <c r="W74" s="323">
        <f t="shared" si="167"/>
        <v>157114</v>
      </c>
      <c r="X74" s="323">
        <f t="shared" si="167"/>
        <v>0</v>
      </c>
      <c r="Y74" s="323">
        <f t="shared" si="167"/>
        <v>0</v>
      </c>
      <c r="Z74" s="323">
        <f t="shared" si="167"/>
        <v>0</v>
      </c>
      <c r="AA74" s="323">
        <f t="shared" si="167"/>
        <v>0</v>
      </c>
      <c r="AB74" s="323">
        <f t="shared" si="167"/>
        <v>157114</v>
      </c>
      <c r="AC74" s="323">
        <f t="shared" si="167"/>
        <v>53105</v>
      </c>
      <c r="AD74" s="323">
        <f t="shared" si="167"/>
        <v>0</v>
      </c>
      <c r="AE74" s="323">
        <f t="shared" si="167"/>
        <v>53105</v>
      </c>
      <c r="AF74" s="323">
        <f t="shared" si="167"/>
        <v>1571</v>
      </c>
      <c r="AG74" s="323">
        <f t="shared" si="167"/>
        <v>0</v>
      </c>
      <c r="AH74" s="894">
        <f t="shared" si="167"/>
        <v>211790</v>
      </c>
      <c r="AI74" s="900">
        <f t="shared" si="167"/>
        <v>0</v>
      </c>
      <c r="AJ74" s="324">
        <f t="shared" si="167"/>
        <v>0</v>
      </c>
      <c r="AK74" s="324">
        <f t="shared" si="167"/>
        <v>0</v>
      </c>
      <c r="AL74" s="324">
        <f t="shared" si="167"/>
        <v>0</v>
      </c>
      <c r="AM74" s="324">
        <f t="shared" si="167"/>
        <v>0.37</v>
      </c>
      <c r="AN74" s="324">
        <f t="shared" si="167"/>
        <v>0</v>
      </c>
      <c r="AO74" s="25">
        <f t="shared" si="167"/>
        <v>0.37</v>
      </c>
      <c r="AP74" s="325">
        <f t="shared" si="167"/>
        <v>22053591</v>
      </c>
      <c r="AQ74" s="323">
        <f t="shared" si="167"/>
        <v>16295713</v>
      </c>
      <c r="AR74" s="323">
        <f t="shared" si="167"/>
        <v>65000</v>
      </c>
      <c r="AS74" s="323">
        <f t="shared" si="167"/>
        <v>5529921</v>
      </c>
      <c r="AT74" s="323">
        <f t="shared" si="167"/>
        <v>162957</v>
      </c>
      <c r="AU74" s="323">
        <f t="shared" si="167"/>
        <v>0</v>
      </c>
      <c r="AV74" s="25">
        <f t="shared" si="167"/>
        <v>23.790000000000003</v>
      </c>
      <c r="AW74" s="825">
        <f t="shared" si="167"/>
        <v>0</v>
      </c>
      <c r="AX74" s="826">
        <f t="shared" si="167"/>
        <v>0</v>
      </c>
      <c r="AY74" s="826">
        <f t="shared" si="167"/>
        <v>0</v>
      </c>
      <c r="AZ74" s="826">
        <f t="shared" si="167"/>
        <v>0</v>
      </c>
      <c r="BA74" s="826">
        <f t="shared" si="167"/>
        <v>0</v>
      </c>
      <c r="BB74" s="826">
        <f t="shared" si="167"/>
        <v>0</v>
      </c>
      <c r="BC74" s="820">
        <f t="shared" si="167"/>
        <v>0</v>
      </c>
    </row>
    <row r="75" spans="1:55" s="135" customFormat="1" x14ac:dyDescent="0.2">
      <c r="A75" s="123">
        <v>15</v>
      </c>
      <c r="B75" s="124">
        <v>4436</v>
      </c>
      <c r="C75" s="124">
        <v>600074986</v>
      </c>
      <c r="D75" s="124">
        <v>70982198</v>
      </c>
      <c r="E75" s="122" t="s">
        <v>166</v>
      </c>
      <c r="F75" s="124">
        <v>3113</v>
      </c>
      <c r="G75" s="102" t="s">
        <v>278</v>
      </c>
      <c r="H75" s="500" t="s">
        <v>260</v>
      </c>
      <c r="I75" s="517">
        <v>29896021</v>
      </c>
      <c r="J75" s="432">
        <v>21972019</v>
      </c>
      <c r="K75" s="432">
        <v>30000</v>
      </c>
      <c r="L75" s="44">
        <v>7436682</v>
      </c>
      <c r="M75" s="44">
        <v>219720</v>
      </c>
      <c r="N75" s="44">
        <v>237600</v>
      </c>
      <c r="O75" s="570">
        <v>29.85</v>
      </c>
      <c r="P75" s="579">
        <f t="shared" si="2"/>
        <v>-55025</v>
      </c>
      <c r="Q75" s="434">
        <v>0</v>
      </c>
      <c r="R75" s="434">
        <v>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3"/>
        <v>-55025</v>
      </c>
      <c r="X75" s="434">
        <v>55025</v>
      </c>
      <c r="Y75" s="434">
        <v>0</v>
      </c>
      <c r="Z75" s="434">
        <v>0</v>
      </c>
      <c r="AA75" s="434">
        <f t="shared" si="4"/>
        <v>55025</v>
      </c>
      <c r="AB75" s="434">
        <f t="shared" si="5"/>
        <v>0</v>
      </c>
      <c r="AC75" s="435">
        <f t="shared" si="6"/>
        <v>0</v>
      </c>
      <c r="AD75" s="434">
        <v>0</v>
      </c>
      <c r="AE75" s="434">
        <f t="shared" si="7"/>
        <v>0</v>
      </c>
      <c r="AF75" s="435">
        <f t="shared" si="8"/>
        <v>-550</v>
      </c>
      <c r="AG75" s="14">
        <v>0</v>
      </c>
      <c r="AH75" s="905">
        <f t="shared" ref="AH75:AH79" si="169">AB75+AE75+AF75+AG75</f>
        <v>-550</v>
      </c>
      <c r="AI75" s="870">
        <v>-0.09</v>
      </c>
      <c r="AJ75" s="433">
        <v>0</v>
      </c>
      <c r="AK75" s="433">
        <v>0</v>
      </c>
      <c r="AL75" s="433">
        <v>0</v>
      </c>
      <c r="AM75" s="433">
        <v>0</v>
      </c>
      <c r="AN75" s="433">
        <v>0</v>
      </c>
      <c r="AO75" s="535">
        <f t="shared" si="9"/>
        <v>-0.09</v>
      </c>
      <c r="AP75" s="854">
        <f>I75+AH75</f>
        <v>29895471</v>
      </c>
      <c r="AQ75" s="434">
        <f>J75+W75</f>
        <v>21916994</v>
      </c>
      <c r="AR75" s="512">
        <f t="shared" ref="AR75:AR79" si="170">K75+AA75</f>
        <v>85025</v>
      </c>
      <c r="AS75" s="434">
        <f t="shared" ref="AS75:AU77" si="171">L75+AE75</f>
        <v>7436682</v>
      </c>
      <c r="AT75" s="434">
        <f t="shared" si="171"/>
        <v>219170</v>
      </c>
      <c r="AU75" s="434">
        <f t="shared" si="171"/>
        <v>237600</v>
      </c>
      <c r="AV75" s="535">
        <f t="shared" ref="AV75:AV79" si="172">O75+AO75</f>
        <v>29.76</v>
      </c>
      <c r="AW75" s="517">
        <f t="shared" si="11"/>
        <v>608864</v>
      </c>
      <c r="AX75" s="432">
        <v>275418</v>
      </c>
      <c r="AY75" s="432">
        <v>0</v>
      </c>
      <c r="AZ75" s="432">
        <v>93091</v>
      </c>
      <c r="BA75" s="432">
        <v>2755</v>
      </c>
      <c r="BB75" s="432">
        <v>237600</v>
      </c>
      <c r="BC75" s="600">
        <v>0.5</v>
      </c>
    </row>
    <row r="76" spans="1:55" s="135" customFormat="1" x14ac:dyDescent="0.2">
      <c r="A76" s="123">
        <v>15</v>
      </c>
      <c r="B76" s="124">
        <v>4436</v>
      </c>
      <c r="C76" s="124">
        <v>600074986</v>
      </c>
      <c r="D76" s="124">
        <v>70982198</v>
      </c>
      <c r="E76" s="122" t="s">
        <v>166</v>
      </c>
      <c r="F76" s="124">
        <v>3113</v>
      </c>
      <c r="G76" s="102" t="s">
        <v>789</v>
      </c>
      <c r="H76" s="500" t="s">
        <v>260</v>
      </c>
      <c r="I76" s="517">
        <v>0</v>
      </c>
      <c r="J76" s="432">
        <v>0</v>
      </c>
      <c r="K76" s="432">
        <v>0</v>
      </c>
      <c r="L76" s="44">
        <v>0</v>
      </c>
      <c r="M76" s="44">
        <v>0</v>
      </c>
      <c r="N76" s="44">
        <v>0</v>
      </c>
      <c r="O76" s="570">
        <v>0</v>
      </c>
      <c r="P76" s="579">
        <f t="shared" ref="P76:P77" si="173">X76*-1</f>
        <v>0</v>
      </c>
      <c r="Q76" s="434">
        <v>0</v>
      </c>
      <c r="R76" s="434">
        <v>0</v>
      </c>
      <c r="S76" s="434">
        <v>0</v>
      </c>
      <c r="T76" s="434">
        <v>183612</v>
      </c>
      <c r="U76" s="434">
        <v>0</v>
      </c>
      <c r="V76" s="434">
        <v>0</v>
      </c>
      <c r="W76" s="434">
        <f t="shared" ref="W76:W77" si="174">SUM(P76:V76)</f>
        <v>183612</v>
      </c>
      <c r="X76" s="434">
        <v>0</v>
      </c>
      <c r="Y76" s="434">
        <v>0</v>
      </c>
      <c r="Z76" s="434">
        <v>0</v>
      </c>
      <c r="AA76" s="434">
        <f t="shared" ref="AA76:AA77" si="175">X76+Y76+Z76</f>
        <v>0</v>
      </c>
      <c r="AB76" s="434">
        <f t="shared" ref="AB76:AB77" si="176">W76+AA76</f>
        <v>183612</v>
      </c>
      <c r="AC76" s="435">
        <f t="shared" ref="AC76:AC77" si="177">ROUND((W76+X76+Y76)*33.8%,0)</f>
        <v>62061</v>
      </c>
      <c r="AD76" s="434">
        <v>0</v>
      </c>
      <c r="AE76" s="434">
        <f t="shared" ref="AE76:AE77" si="178">AC76+AD76</f>
        <v>62061</v>
      </c>
      <c r="AF76" s="435">
        <f t="shared" ref="AF76:AF77" si="179">ROUND(W76*1%,0)</f>
        <v>1836</v>
      </c>
      <c r="AG76" s="14">
        <v>0</v>
      </c>
      <c r="AH76" s="905">
        <f t="shared" ref="AH76:AH77" si="180">AB76+AE76+AF76+AG76</f>
        <v>247509</v>
      </c>
      <c r="AI76" s="870">
        <v>0</v>
      </c>
      <c r="AJ76" s="433">
        <v>0</v>
      </c>
      <c r="AK76" s="433">
        <v>0.33</v>
      </c>
      <c r="AL76" s="433">
        <v>0</v>
      </c>
      <c r="AM76" s="433">
        <v>0</v>
      </c>
      <c r="AN76" s="433">
        <v>0</v>
      </c>
      <c r="AO76" s="535">
        <f t="shared" ref="AO76:AO77" si="181">SUM(AI76:AN76)</f>
        <v>0.33</v>
      </c>
      <c r="AP76" s="854">
        <f>I76+AH76</f>
        <v>247509</v>
      </c>
      <c r="AQ76" s="434">
        <f>J76+W76</f>
        <v>183612</v>
      </c>
      <c r="AR76" s="512">
        <f t="shared" ref="AR76:AR77" si="182">K76+AA76</f>
        <v>0</v>
      </c>
      <c r="AS76" s="434">
        <f t="shared" si="171"/>
        <v>62061</v>
      </c>
      <c r="AT76" s="434">
        <f t="shared" si="171"/>
        <v>1836</v>
      </c>
      <c r="AU76" s="434">
        <f t="shared" si="171"/>
        <v>0</v>
      </c>
      <c r="AV76" s="535">
        <f t="shared" ref="AV76:AV77" si="183">O76+AO76</f>
        <v>0.33</v>
      </c>
      <c r="AW76" s="517">
        <f t="shared" ref="AW76:AW77" si="184">SUM(AX76:BB76)</f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s="135" customFormat="1" x14ac:dyDescent="0.2">
      <c r="A77" s="123">
        <v>15</v>
      </c>
      <c r="B77" s="124">
        <v>4436</v>
      </c>
      <c r="C77" s="124">
        <v>600074986</v>
      </c>
      <c r="D77" s="124">
        <v>70982198</v>
      </c>
      <c r="E77" s="122" t="s">
        <v>166</v>
      </c>
      <c r="F77" s="124">
        <v>3113</v>
      </c>
      <c r="G77" s="102" t="s">
        <v>828</v>
      </c>
      <c r="H77" s="500" t="s">
        <v>260</v>
      </c>
      <c r="I77" s="517">
        <v>0</v>
      </c>
      <c r="J77" s="432">
        <v>0</v>
      </c>
      <c r="K77" s="432">
        <v>0</v>
      </c>
      <c r="L77" s="44">
        <v>0</v>
      </c>
      <c r="M77" s="44">
        <v>0</v>
      </c>
      <c r="N77" s="44">
        <v>0</v>
      </c>
      <c r="O77" s="570">
        <v>0</v>
      </c>
      <c r="P77" s="579">
        <f t="shared" si="173"/>
        <v>0</v>
      </c>
      <c r="Q77" s="434">
        <v>0</v>
      </c>
      <c r="R77" s="434">
        <v>0</v>
      </c>
      <c r="S77" s="434">
        <v>0</v>
      </c>
      <c r="T77" s="434">
        <v>0</v>
      </c>
      <c r="U77" s="434">
        <v>157114</v>
      </c>
      <c r="V77" s="434">
        <v>0</v>
      </c>
      <c r="W77" s="434">
        <f t="shared" si="174"/>
        <v>157114</v>
      </c>
      <c r="X77" s="434">
        <v>0</v>
      </c>
      <c r="Y77" s="434">
        <v>0</v>
      </c>
      <c r="Z77" s="434">
        <v>0</v>
      </c>
      <c r="AA77" s="434">
        <f t="shared" si="175"/>
        <v>0</v>
      </c>
      <c r="AB77" s="434">
        <f t="shared" si="176"/>
        <v>157114</v>
      </c>
      <c r="AC77" s="435">
        <f t="shared" si="177"/>
        <v>53105</v>
      </c>
      <c r="AD77" s="434">
        <v>0</v>
      </c>
      <c r="AE77" s="434">
        <f t="shared" si="178"/>
        <v>53105</v>
      </c>
      <c r="AF77" s="435">
        <f t="shared" si="179"/>
        <v>1571</v>
      </c>
      <c r="AG77" s="14">
        <v>0</v>
      </c>
      <c r="AH77" s="905">
        <f t="shared" si="180"/>
        <v>211790</v>
      </c>
      <c r="AI77" s="870">
        <v>0</v>
      </c>
      <c r="AJ77" s="433">
        <v>0</v>
      </c>
      <c r="AK77" s="433">
        <v>0</v>
      </c>
      <c r="AL77" s="433">
        <v>0</v>
      </c>
      <c r="AM77" s="433">
        <v>0.37</v>
      </c>
      <c r="AN77" s="433">
        <v>0</v>
      </c>
      <c r="AO77" s="535">
        <f t="shared" si="181"/>
        <v>0.37</v>
      </c>
      <c r="AP77" s="854">
        <f>I77+AH77</f>
        <v>211790</v>
      </c>
      <c r="AQ77" s="434">
        <f>J77+W77</f>
        <v>157114</v>
      </c>
      <c r="AR77" s="512">
        <f t="shared" si="182"/>
        <v>0</v>
      </c>
      <c r="AS77" s="434">
        <f t="shared" si="171"/>
        <v>53105</v>
      </c>
      <c r="AT77" s="434">
        <f t="shared" si="171"/>
        <v>1571</v>
      </c>
      <c r="AU77" s="434">
        <f t="shared" si="171"/>
        <v>0</v>
      </c>
      <c r="AV77" s="535">
        <f t="shared" si="183"/>
        <v>0.37</v>
      </c>
      <c r="AW77" s="517">
        <f t="shared" si="184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600">
        <v>0</v>
      </c>
    </row>
    <row r="78" spans="1:55" s="135" customFormat="1" x14ac:dyDescent="0.2">
      <c r="A78" s="123">
        <v>15</v>
      </c>
      <c r="B78" s="124">
        <v>4436</v>
      </c>
      <c r="C78" s="124">
        <v>600074986</v>
      </c>
      <c r="D78" s="124">
        <v>70982198</v>
      </c>
      <c r="E78" s="122" t="s">
        <v>166</v>
      </c>
      <c r="F78" s="124">
        <v>3113</v>
      </c>
      <c r="G78" s="102" t="s">
        <v>276</v>
      </c>
      <c r="H78" s="500" t="s">
        <v>261</v>
      </c>
      <c r="I78" s="517">
        <v>2884874</v>
      </c>
      <c r="J78" s="432">
        <v>2140114</v>
      </c>
      <c r="K78" s="432">
        <v>0</v>
      </c>
      <c r="L78" s="44">
        <v>723359</v>
      </c>
      <c r="M78" s="44">
        <v>21401</v>
      </c>
      <c r="N78" s="44">
        <v>0</v>
      </c>
      <c r="O78" s="570">
        <v>5.3699999999999992</v>
      </c>
      <c r="P78" s="579">
        <f t="shared" si="2"/>
        <v>0</v>
      </c>
      <c r="Q78" s="434">
        <v>0</v>
      </c>
      <c r="R78" s="434">
        <v>-83801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3"/>
        <v>-83801</v>
      </c>
      <c r="X78" s="434">
        <v>0</v>
      </c>
      <c r="Y78" s="434">
        <v>0</v>
      </c>
      <c r="Z78" s="434">
        <v>0</v>
      </c>
      <c r="AA78" s="434">
        <f t="shared" si="4"/>
        <v>0</v>
      </c>
      <c r="AB78" s="434">
        <f t="shared" si="5"/>
        <v>-83801</v>
      </c>
      <c r="AC78" s="435">
        <f t="shared" si="6"/>
        <v>-28325</v>
      </c>
      <c r="AD78" s="434">
        <v>0</v>
      </c>
      <c r="AE78" s="434">
        <f t="shared" si="7"/>
        <v>-28325</v>
      </c>
      <c r="AF78" s="435">
        <f t="shared" si="8"/>
        <v>-838</v>
      </c>
      <c r="AG78" s="14">
        <v>0</v>
      </c>
      <c r="AH78" s="905">
        <f t="shared" si="169"/>
        <v>-112964</v>
      </c>
      <c r="AI78" s="870">
        <v>0</v>
      </c>
      <c r="AJ78" s="433">
        <v>-0.2</v>
      </c>
      <c r="AK78" s="433">
        <v>0</v>
      </c>
      <c r="AL78" s="433">
        <v>0</v>
      </c>
      <c r="AM78" s="433">
        <v>0</v>
      </c>
      <c r="AN78" s="433">
        <v>0</v>
      </c>
      <c r="AO78" s="535">
        <f t="shared" si="9"/>
        <v>-0.2</v>
      </c>
      <c r="AP78" s="854">
        <f>I78+AH78</f>
        <v>2771910</v>
      </c>
      <c r="AQ78" s="434">
        <f>J78+W78</f>
        <v>2056313</v>
      </c>
      <c r="AR78" s="512">
        <f t="shared" si="170"/>
        <v>0</v>
      </c>
      <c r="AS78" s="434">
        <f>L78+AE78</f>
        <v>695034</v>
      </c>
      <c r="AT78" s="434">
        <f>M78+AF78</f>
        <v>20563</v>
      </c>
      <c r="AU78" s="434">
        <v>0</v>
      </c>
      <c r="AV78" s="535">
        <f t="shared" si="172"/>
        <v>5.169999999999999</v>
      </c>
      <c r="AW78" s="517">
        <f t="shared" si="11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s="135" customFormat="1" x14ac:dyDescent="0.2">
      <c r="A79" s="123">
        <v>15</v>
      </c>
      <c r="B79" s="124">
        <v>4436</v>
      </c>
      <c r="C79" s="124">
        <v>600074986</v>
      </c>
      <c r="D79" s="124">
        <v>70982198</v>
      </c>
      <c r="E79" s="118" t="s">
        <v>166</v>
      </c>
      <c r="F79" s="124">
        <v>3143</v>
      </c>
      <c r="G79" s="102" t="s">
        <v>784</v>
      </c>
      <c r="H79" s="140" t="s">
        <v>260</v>
      </c>
      <c r="I79" s="517">
        <v>2709110</v>
      </c>
      <c r="J79" s="432">
        <v>2004762</v>
      </c>
      <c r="K79" s="432">
        <v>5000</v>
      </c>
      <c r="L79" s="44">
        <v>679300</v>
      </c>
      <c r="M79" s="44">
        <v>20048</v>
      </c>
      <c r="N79" s="44">
        <v>0</v>
      </c>
      <c r="O79" s="570">
        <v>3.66</v>
      </c>
      <c r="P79" s="579">
        <f t="shared" si="2"/>
        <v>2500</v>
      </c>
      <c r="Q79" s="434">
        <v>0</v>
      </c>
      <c r="R79" s="434">
        <v>0</v>
      </c>
      <c r="S79" s="434">
        <v>0</v>
      </c>
      <c r="T79" s="434">
        <v>0</v>
      </c>
      <c r="U79" s="434">
        <v>0</v>
      </c>
      <c r="V79" s="434">
        <v>0</v>
      </c>
      <c r="W79" s="434">
        <f t="shared" si="3"/>
        <v>2500</v>
      </c>
      <c r="X79" s="434">
        <v>-2500</v>
      </c>
      <c r="Y79" s="434">
        <v>0</v>
      </c>
      <c r="Z79" s="434">
        <v>0</v>
      </c>
      <c r="AA79" s="434">
        <f t="shared" si="4"/>
        <v>-2500</v>
      </c>
      <c r="AB79" s="434">
        <f t="shared" si="5"/>
        <v>0</v>
      </c>
      <c r="AC79" s="435">
        <f t="shared" si="6"/>
        <v>0</v>
      </c>
      <c r="AD79" s="434">
        <v>0</v>
      </c>
      <c r="AE79" s="434">
        <f t="shared" si="7"/>
        <v>0</v>
      </c>
      <c r="AF79" s="435">
        <f t="shared" si="8"/>
        <v>25</v>
      </c>
      <c r="AG79" s="14">
        <v>0</v>
      </c>
      <c r="AH79" s="905">
        <f t="shared" si="169"/>
        <v>25</v>
      </c>
      <c r="AI79" s="870">
        <v>0</v>
      </c>
      <c r="AJ79" s="433">
        <v>0</v>
      </c>
      <c r="AK79" s="433">
        <v>0</v>
      </c>
      <c r="AL79" s="433">
        <v>0</v>
      </c>
      <c r="AM79" s="433">
        <v>0</v>
      </c>
      <c r="AN79" s="433">
        <v>0</v>
      </c>
      <c r="AO79" s="535">
        <f t="shared" si="9"/>
        <v>0</v>
      </c>
      <c r="AP79" s="854">
        <f>I79+AH79</f>
        <v>2709135</v>
      </c>
      <c r="AQ79" s="434">
        <f>J79+W79</f>
        <v>2007262</v>
      </c>
      <c r="AR79" s="512">
        <f t="shared" si="170"/>
        <v>2500</v>
      </c>
      <c r="AS79" s="434">
        <f>L79+AE79</f>
        <v>679300</v>
      </c>
      <c r="AT79" s="434">
        <f>M79+AF79</f>
        <v>20073</v>
      </c>
      <c r="AU79" s="434">
        <v>0</v>
      </c>
      <c r="AV79" s="535">
        <f t="shared" si="172"/>
        <v>3.66</v>
      </c>
      <c r="AW79" s="517">
        <f t="shared" si="11"/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600">
        <v>0</v>
      </c>
    </row>
    <row r="80" spans="1:55" s="135" customFormat="1" x14ac:dyDescent="0.2">
      <c r="A80" s="92">
        <v>15</v>
      </c>
      <c r="B80" s="15">
        <v>4436</v>
      </c>
      <c r="C80" s="15">
        <v>600074986</v>
      </c>
      <c r="D80" s="15">
        <v>70982198</v>
      </c>
      <c r="E80" s="101" t="s">
        <v>167</v>
      </c>
      <c r="F80" s="15"/>
      <c r="G80" s="91"/>
      <c r="H80" s="495"/>
      <c r="I80" s="614">
        <v>35490005</v>
      </c>
      <c r="J80" s="323">
        <v>26116895</v>
      </c>
      <c r="K80" s="323">
        <v>35000</v>
      </c>
      <c r="L80" s="323">
        <v>8839341</v>
      </c>
      <c r="M80" s="323">
        <v>261169</v>
      </c>
      <c r="N80" s="323">
        <v>237600</v>
      </c>
      <c r="O80" s="680">
        <v>38.879999999999995</v>
      </c>
      <c r="P80" s="614">
        <f t="shared" ref="P80:BC80" si="185">SUM(P75:P79)</f>
        <v>-52525</v>
      </c>
      <c r="Q80" s="323">
        <f t="shared" ref="Q80" si="186">SUM(Q75:Q79)</f>
        <v>0</v>
      </c>
      <c r="R80" s="323">
        <f t="shared" si="185"/>
        <v>-83801</v>
      </c>
      <c r="S80" s="323">
        <f t="shared" si="185"/>
        <v>0</v>
      </c>
      <c r="T80" s="323">
        <f t="shared" si="185"/>
        <v>183612</v>
      </c>
      <c r="U80" s="323">
        <f t="shared" si="185"/>
        <v>157114</v>
      </c>
      <c r="V80" s="323">
        <f t="shared" si="185"/>
        <v>0</v>
      </c>
      <c r="W80" s="323">
        <f t="shared" si="185"/>
        <v>204400</v>
      </c>
      <c r="X80" s="323">
        <f t="shared" si="185"/>
        <v>52525</v>
      </c>
      <c r="Y80" s="323">
        <f t="shared" si="185"/>
        <v>0</v>
      </c>
      <c r="Z80" s="323">
        <f t="shared" si="185"/>
        <v>0</v>
      </c>
      <c r="AA80" s="323">
        <f t="shared" si="185"/>
        <v>52525</v>
      </c>
      <c r="AB80" s="323">
        <f t="shared" si="185"/>
        <v>256925</v>
      </c>
      <c r="AC80" s="323">
        <f t="shared" si="185"/>
        <v>86841</v>
      </c>
      <c r="AD80" s="323">
        <f t="shared" si="185"/>
        <v>0</v>
      </c>
      <c r="AE80" s="323">
        <f t="shared" si="185"/>
        <v>86841</v>
      </c>
      <c r="AF80" s="323">
        <f t="shared" si="185"/>
        <v>2044</v>
      </c>
      <c r="AG80" s="323">
        <f t="shared" si="185"/>
        <v>0</v>
      </c>
      <c r="AH80" s="894">
        <f t="shared" si="185"/>
        <v>345810</v>
      </c>
      <c r="AI80" s="900">
        <f t="shared" si="185"/>
        <v>-0.09</v>
      </c>
      <c r="AJ80" s="324">
        <f t="shared" si="185"/>
        <v>-0.2</v>
      </c>
      <c r="AK80" s="324">
        <f t="shared" si="185"/>
        <v>0.33</v>
      </c>
      <c r="AL80" s="324">
        <f t="shared" si="185"/>
        <v>0</v>
      </c>
      <c r="AM80" s="324">
        <f t="shared" si="185"/>
        <v>0.37</v>
      </c>
      <c r="AN80" s="324">
        <f t="shared" si="185"/>
        <v>0</v>
      </c>
      <c r="AO80" s="25">
        <f t="shared" si="185"/>
        <v>0.41</v>
      </c>
      <c r="AP80" s="325">
        <f t="shared" si="185"/>
        <v>35835815</v>
      </c>
      <c r="AQ80" s="323">
        <f t="shared" si="185"/>
        <v>26321295</v>
      </c>
      <c r="AR80" s="323">
        <f t="shared" si="185"/>
        <v>87525</v>
      </c>
      <c r="AS80" s="323">
        <f t="shared" si="185"/>
        <v>8926182</v>
      </c>
      <c r="AT80" s="323">
        <f t="shared" si="185"/>
        <v>263213</v>
      </c>
      <c r="AU80" s="323">
        <f t="shared" si="185"/>
        <v>237600</v>
      </c>
      <c r="AV80" s="25">
        <f t="shared" si="185"/>
        <v>39.290000000000006</v>
      </c>
      <c r="AW80" s="825">
        <f t="shared" si="185"/>
        <v>608864</v>
      </c>
      <c r="AX80" s="826">
        <f t="shared" si="185"/>
        <v>275418</v>
      </c>
      <c r="AY80" s="826">
        <f t="shared" si="185"/>
        <v>0</v>
      </c>
      <c r="AZ80" s="826">
        <f t="shared" si="185"/>
        <v>93091</v>
      </c>
      <c r="BA80" s="826">
        <f t="shared" si="185"/>
        <v>2755</v>
      </c>
      <c r="BB80" s="826">
        <f t="shared" si="185"/>
        <v>237600</v>
      </c>
      <c r="BC80" s="820">
        <f t="shared" si="185"/>
        <v>0.5</v>
      </c>
    </row>
    <row r="81" spans="1:55" s="135" customFormat="1" x14ac:dyDescent="0.2">
      <c r="A81" s="123">
        <v>16</v>
      </c>
      <c r="B81" s="124">
        <v>4454</v>
      </c>
      <c r="C81" s="124">
        <v>600074811</v>
      </c>
      <c r="D81" s="124">
        <v>48283070</v>
      </c>
      <c r="E81" s="122" t="s">
        <v>168</v>
      </c>
      <c r="F81" s="124">
        <v>3113</v>
      </c>
      <c r="G81" s="102" t="s">
        <v>278</v>
      </c>
      <c r="H81" s="500" t="s">
        <v>260</v>
      </c>
      <c r="I81" s="517">
        <v>32090289</v>
      </c>
      <c r="J81" s="432">
        <v>23589443</v>
      </c>
      <c r="K81" s="432">
        <v>107040</v>
      </c>
      <c r="L81" s="44">
        <v>8009411</v>
      </c>
      <c r="M81" s="44">
        <v>235895</v>
      </c>
      <c r="N81" s="44">
        <v>148500</v>
      </c>
      <c r="O81" s="570">
        <v>30.4</v>
      </c>
      <c r="P81" s="579">
        <f t="shared" si="2"/>
        <v>-7110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3"/>
        <v>-7110</v>
      </c>
      <c r="X81" s="434">
        <v>7110</v>
      </c>
      <c r="Y81" s="434">
        <v>0</v>
      </c>
      <c r="Z81" s="434">
        <v>0</v>
      </c>
      <c r="AA81" s="434">
        <f t="shared" si="4"/>
        <v>7110</v>
      </c>
      <c r="AB81" s="434">
        <f t="shared" si="5"/>
        <v>0</v>
      </c>
      <c r="AC81" s="435">
        <f t="shared" si="6"/>
        <v>0</v>
      </c>
      <c r="AD81" s="434">
        <v>0</v>
      </c>
      <c r="AE81" s="434">
        <f t="shared" si="7"/>
        <v>0</v>
      </c>
      <c r="AF81" s="435">
        <f t="shared" si="8"/>
        <v>-71</v>
      </c>
      <c r="AG81" s="14">
        <v>0</v>
      </c>
      <c r="AH81" s="905">
        <f t="shared" ref="AH81:AH85" si="187">AB81+AE81+AF81+AG81</f>
        <v>-71</v>
      </c>
      <c r="AI81" s="870">
        <v>-0.01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si="9"/>
        <v>-0.01</v>
      </c>
      <c r="AP81" s="854">
        <f>I81+AH81</f>
        <v>32090218</v>
      </c>
      <c r="AQ81" s="434">
        <f>J81+W81</f>
        <v>23582333</v>
      </c>
      <c r="AR81" s="512">
        <f t="shared" ref="AR81:AR85" si="188">K81+AA81</f>
        <v>114150</v>
      </c>
      <c r="AS81" s="434">
        <f>L81+AE81</f>
        <v>8009411</v>
      </c>
      <c r="AT81" s="434">
        <f>M81+AF81</f>
        <v>235824</v>
      </c>
      <c r="AU81" s="434">
        <f>N81+AG81</f>
        <v>148500</v>
      </c>
      <c r="AV81" s="535">
        <f t="shared" ref="AV81:AV85" si="189">O81+AO81</f>
        <v>30.389999999999997</v>
      </c>
      <c r="AW81" s="517">
        <f t="shared" si="11"/>
        <v>396009</v>
      </c>
      <c r="AX81" s="432">
        <v>183612</v>
      </c>
      <c r="AY81" s="432">
        <v>0</v>
      </c>
      <c r="AZ81" s="432">
        <v>62061</v>
      </c>
      <c r="BA81" s="432">
        <v>1836</v>
      </c>
      <c r="BB81" s="432">
        <v>148500</v>
      </c>
      <c r="BC81" s="600">
        <v>0.33</v>
      </c>
    </row>
    <row r="82" spans="1:55" s="135" customFormat="1" x14ac:dyDescent="0.2">
      <c r="A82" s="123">
        <v>16</v>
      </c>
      <c r="B82" s="124">
        <v>4454</v>
      </c>
      <c r="C82" s="124">
        <v>600074811</v>
      </c>
      <c r="D82" s="124">
        <v>48283070</v>
      </c>
      <c r="E82" s="122" t="s">
        <v>168</v>
      </c>
      <c r="F82" s="124">
        <v>3113</v>
      </c>
      <c r="G82" s="102" t="s">
        <v>789</v>
      </c>
      <c r="H82" s="500" t="s">
        <v>260</v>
      </c>
      <c r="I82" s="517">
        <v>170162</v>
      </c>
      <c r="J82" s="432">
        <v>126233</v>
      </c>
      <c r="K82" s="432">
        <v>0</v>
      </c>
      <c r="L82" s="44">
        <v>42667</v>
      </c>
      <c r="M82" s="44">
        <v>1262</v>
      </c>
      <c r="N82" s="44">
        <v>0</v>
      </c>
      <c r="O82" s="570">
        <v>0.23</v>
      </c>
      <c r="P82" s="579">
        <f t="shared" si="2"/>
        <v>0</v>
      </c>
      <c r="Q82" s="434">
        <v>0</v>
      </c>
      <c r="R82" s="434">
        <v>0</v>
      </c>
      <c r="S82" s="434">
        <v>0</v>
      </c>
      <c r="T82" s="434">
        <v>0</v>
      </c>
      <c r="U82" s="434">
        <v>0</v>
      </c>
      <c r="V82" s="434">
        <v>0</v>
      </c>
      <c r="W82" s="434">
        <f t="shared" si="3"/>
        <v>0</v>
      </c>
      <c r="X82" s="434">
        <v>0</v>
      </c>
      <c r="Y82" s="434">
        <v>0</v>
      </c>
      <c r="Z82" s="434">
        <v>0</v>
      </c>
      <c r="AA82" s="434">
        <f t="shared" si="4"/>
        <v>0</v>
      </c>
      <c r="AB82" s="434">
        <f t="shared" si="5"/>
        <v>0</v>
      </c>
      <c r="AC82" s="435">
        <f t="shared" si="6"/>
        <v>0</v>
      </c>
      <c r="AD82" s="434">
        <v>0</v>
      </c>
      <c r="AE82" s="434">
        <f t="shared" si="7"/>
        <v>0</v>
      </c>
      <c r="AF82" s="435">
        <f t="shared" si="8"/>
        <v>0</v>
      </c>
      <c r="AG82" s="14">
        <v>0</v>
      </c>
      <c r="AH82" s="905">
        <f t="shared" si="187"/>
        <v>0</v>
      </c>
      <c r="AI82" s="870">
        <v>0</v>
      </c>
      <c r="AJ82" s="433">
        <v>0</v>
      </c>
      <c r="AK82" s="433">
        <v>0</v>
      </c>
      <c r="AL82" s="433">
        <v>0</v>
      </c>
      <c r="AM82" s="433">
        <v>0</v>
      </c>
      <c r="AN82" s="433">
        <v>0</v>
      </c>
      <c r="AO82" s="535">
        <f t="shared" si="9"/>
        <v>0</v>
      </c>
      <c r="AP82" s="854">
        <f>I82+AH82</f>
        <v>170162</v>
      </c>
      <c r="AQ82" s="434">
        <f>J82+W82</f>
        <v>126233</v>
      </c>
      <c r="AR82" s="512">
        <f t="shared" si="188"/>
        <v>0</v>
      </c>
      <c r="AS82" s="434">
        <f t="shared" ref="AS82:AT85" si="190">L82+AE82</f>
        <v>42667</v>
      </c>
      <c r="AT82" s="434">
        <f t="shared" si="190"/>
        <v>1262</v>
      </c>
      <c r="AU82" s="434">
        <v>0</v>
      </c>
      <c r="AV82" s="535">
        <f t="shared" si="189"/>
        <v>0.23</v>
      </c>
      <c r="AW82" s="517">
        <f t="shared" si="11"/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600">
        <v>0</v>
      </c>
    </row>
    <row r="83" spans="1:55" s="135" customFormat="1" x14ac:dyDescent="0.2">
      <c r="A83" s="123">
        <v>16</v>
      </c>
      <c r="B83" s="124">
        <v>4454</v>
      </c>
      <c r="C83" s="124">
        <v>600074811</v>
      </c>
      <c r="D83" s="124">
        <v>48283070</v>
      </c>
      <c r="E83" s="122" t="s">
        <v>168</v>
      </c>
      <c r="F83" s="124">
        <v>3113</v>
      </c>
      <c r="G83" s="102" t="s">
        <v>828</v>
      </c>
      <c r="H83" s="500" t="s">
        <v>260</v>
      </c>
      <c r="I83" s="517">
        <v>0</v>
      </c>
      <c r="J83" s="432">
        <v>0</v>
      </c>
      <c r="K83" s="432">
        <v>0</v>
      </c>
      <c r="L83" s="44">
        <v>0</v>
      </c>
      <c r="M83" s="44">
        <v>0</v>
      </c>
      <c r="N83" s="44">
        <v>0</v>
      </c>
      <c r="O83" s="570">
        <v>0</v>
      </c>
      <c r="P83" s="579">
        <f t="shared" ref="P83" si="191">X83*-1</f>
        <v>0</v>
      </c>
      <c r="Q83" s="434">
        <v>0</v>
      </c>
      <c r="R83" s="434">
        <v>0</v>
      </c>
      <c r="S83" s="434">
        <v>0</v>
      </c>
      <c r="T83" s="434">
        <v>0</v>
      </c>
      <c r="U83" s="434">
        <v>157114</v>
      </c>
      <c r="V83" s="434">
        <v>0</v>
      </c>
      <c r="W83" s="434">
        <f t="shared" ref="W83" si="192">SUM(P83:V83)</f>
        <v>157114</v>
      </c>
      <c r="X83" s="434">
        <v>0</v>
      </c>
      <c r="Y83" s="434">
        <v>0</v>
      </c>
      <c r="Z83" s="434">
        <v>0</v>
      </c>
      <c r="AA83" s="434">
        <f t="shared" ref="AA83" si="193">X83+Y83+Z83</f>
        <v>0</v>
      </c>
      <c r="AB83" s="434">
        <f t="shared" ref="AB83" si="194">W83+AA83</f>
        <v>157114</v>
      </c>
      <c r="AC83" s="435">
        <f t="shared" ref="AC83" si="195">ROUND((W83+X83+Y83)*33.8%,0)</f>
        <v>53105</v>
      </c>
      <c r="AD83" s="434">
        <v>0</v>
      </c>
      <c r="AE83" s="434">
        <f t="shared" ref="AE83" si="196">AC83+AD83</f>
        <v>53105</v>
      </c>
      <c r="AF83" s="435">
        <f t="shared" ref="AF83" si="197">ROUND(W83*1%,0)</f>
        <v>1571</v>
      </c>
      <c r="AG83" s="14">
        <v>0</v>
      </c>
      <c r="AH83" s="905">
        <f t="shared" ref="AH83" si="198">AB83+AE83+AF83+AG83</f>
        <v>211790</v>
      </c>
      <c r="AI83" s="870">
        <v>0</v>
      </c>
      <c r="AJ83" s="433">
        <v>0</v>
      </c>
      <c r="AK83" s="433">
        <v>0</v>
      </c>
      <c r="AL83" s="433">
        <v>0</v>
      </c>
      <c r="AM83" s="433">
        <v>0.37</v>
      </c>
      <c r="AN83" s="433">
        <v>0</v>
      </c>
      <c r="AO83" s="535">
        <f t="shared" ref="AO83" si="199">SUM(AI83:AN83)</f>
        <v>0.37</v>
      </c>
      <c r="AP83" s="854">
        <f>I83+AH83</f>
        <v>211790</v>
      </c>
      <c r="AQ83" s="434">
        <f>J83+W83</f>
        <v>157114</v>
      </c>
      <c r="AR83" s="512">
        <f t="shared" ref="AR83" si="200">K83+AA83</f>
        <v>0</v>
      </c>
      <c r="AS83" s="434">
        <f t="shared" ref="AS83" si="201">L83+AE83</f>
        <v>53105</v>
      </c>
      <c r="AT83" s="434">
        <f t="shared" ref="AT83" si="202">M83+AF83</f>
        <v>1571</v>
      </c>
      <c r="AU83" s="434">
        <v>0</v>
      </c>
      <c r="AV83" s="535">
        <f t="shared" ref="AV83" si="203">O83+AO83</f>
        <v>0.37</v>
      </c>
      <c r="AW83" s="517">
        <f t="shared" ref="AW83" si="204">SUM(AX83:BB83)</f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s="135" customFormat="1" x14ac:dyDescent="0.2">
      <c r="A84" s="123">
        <v>16</v>
      </c>
      <c r="B84" s="124">
        <v>4454</v>
      </c>
      <c r="C84" s="124">
        <v>600074811</v>
      </c>
      <c r="D84" s="124">
        <v>48283070</v>
      </c>
      <c r="E84" s="122" t="s">
        <v>168</v>
      </c>
      <c r="F84" s="124">
        <v>3113</v>
      </c>
      <c r="G84" s="102" t="s">
        <v>276</v>
      </c>
      <c r="H84" s="500" t="s">
        <v>261</v>
      </c>
      <c r="I84" s="517">
        <v>4547311</v>
      </c>
      <c r="J84" s="432">
        <v>3373376</v>
      </c>
      <c r="K84" s="432">
        <v>0</v>
      </c>
      <c r="L84" s="44">
        <v>1140201</v>
      </c>
      <c r="M84" s="44">
        <v>33734</v>
      </c>
      <c r="N84" s="44">
        <v>0</v>
      </c>
      <c r="O84" s="570">
        <v>8.4099999999999984</v>
      </c>
      <c r="P84" s="579">
        <f t="shared" si="2"/>
        <v>0</v>
      </c>
      <c r="Q84" s="434">
        <v>0</v>
      </c>
      <c r="R84" s="434">
        <v>-82677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3"/>
        <v>-82677</v>
      </c>
      <c r="X84" s="434">
        <v>0</v>
      </c>
      <c r="Y84" s="434">
        <v>0</v>
      </c>
      <c r="Z84" s="434">
        <v>0</v>
      </c>
      <c r="AA84" s="434">
        <f t="shared" si="4"/>
        <v>0</v>
      </c>
      <c r="AB84" s="434">
        <f t="shared" si="5"/>
        <v>-82677</v>
      </c>
      <c r="AC84" s="435">
        <f t="shared" si="6"/>
        <v>-27945</v>
      </c>
      <c r="AD84" s="434">
        <v>0</v>
      </c>
      <c r="AE84" s="434">
        <f t="shared" si="7"/>
        <v>-27945</v>
      </c>
      <c r="AF84" s="435">
        <f t="shared" si="8"/>
        <v>-827</v>
      </c>
      <c r="AG84" s="14">
        <v>0</v>
      </c>
      <c r="AH84" s="905">
        <f t="shared" si="187"/>
        <v>-111449</v>
      </c>
      <c r="AI84" s="870">
        <v>0</v>
      </c>
      <c r="AJ84" s="433">
        <v>-0.21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9"/>
        <v>-0.21</v>
      </c>
      <c r="AP84" s="854">
        <f>I84+AH84</f>
        <v>4435862</v>
      </c>
      <c r="AQ84" s="434">
        <f>J84+W84</f>
        <v>3290699</v>
      </c>
      <c r="AR84" s="512">
        <f t="shared" si="188"/>
        <v>0</v>
      </c>
      <c r="AS84" s="434">
        <f t="shared" si="190"/>
        <v>1112256</v>
      </c>
      <c r="AT84" s="434">
        <f t="shared" si="190"/>
        <v>32907</v>
      </c>
      <c r="AU84" s="434">
        <v>0</v>
      </c>
      <c r="AV84" s="535">
        <f t="shared" si="189"/>
        <v>8.1999999999999975</v>
      </c>
      <c r="AW84" s="517">
        <f t="shared" si="11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600">
        <v>0</v>
      </c>
    </row>
    <row r="85" spans="1:55" s="135" customFormat="1" x14ac:dyDescent="0.2">
      <c r="A85" s="123">
        <v>16</v>
      </c>
      <c r="B85" s="124">
        <v>4454</v>
      </c>
      <c r="C85" s="124">
        <v>600074811</v>
      </c>
      <c r="D85" s="124">
        <v>48283070</v>
      </c>
      <c r="E85" s="118" t="s">
        <v>168</v>
      </c>
      <c r="F85" s="124">
        <v>3143</v>
      </c>
      <c r="G85" s="102" t="s">
        <v>784</v>
      </c>
      <c r="H85" s="140" t="s">
        <v>260</v>
      </c>
      <c r="I85" s="517">
        <v>3571215</v>
      </c>
      <c r="J85" s="432">
        <v>2629418</v>
      </c>
      <c r="K85" s="432">
        <v>20000</v>
      </c>
      <c r="L85" s="44">
        <v>895503</v>
      </c>
      <c r="M85" s="44">
        <v>26294</v>
      </c>
      <c r="N85" s="44">
        <v>0</v>
      </c>
      <c r="O85" s="570">
        <v>4.7</v>
      </c>
      <c r="P85" s="579">
        <f t="shared" si="2"/>
        <v>0</v>
      </c>
      <c r="Q85" s="434">
        <v>0</v>
      </c>
      <c r="R85" s="434">
        <v>0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si="3"/>
        <v>0</v>
      </c>
      <c r="X85" s="434">
        <v>0</v>
      </c>
      <c r="Y85" s="434">
        <v>0</v>
      </c>
      <c r="Z85" s="434">
        <v>0</v>
      </c>
      <c r="AA85" s="434">
        <f t="shared" si="4"/>
        <v>0</v>
      </c>
      <c r="AB85" s="434">
        <f t="shared" si="5"/>
        <v>0</v>
      </c>
      <c r="AC85" s="435">
        <f t="shared" si="6"/>
        <v>0</v>
      </c>
      <c r="AD85" s="434">
        <v>0</v>
      </c>
      <c r="AE85" s="434">
        <f t="shared" si="7"/>
        <v>0</v>
      </c>
      <c r="AF85" s="435">
        <f t="shared" si="8"/>
        <v>0</v>
      </c>
      <c r="AG85" s="14">
        <v>0</v>
      </c>
      <c r="AH85" s="905">
        <f t="shared" si="187"/>
        <v>0</v>
      </c>
      <c r="AI85" s="870">
        <v>0</v>
      </c>
      <c r="AJ85" s="433">
        <v>0</v>
      </c>
      <c r="AK85" s="433">
        <v>0</v>
      </c>
      <c r="AL85" s="433">
        <v>0</v>
      </c>
      <c r="AM85" s="433">
        <v>0</v>
      </c>
      <c r="AN85" s="433">
        <v>0</v>
      </c>
      <c r="AO85" s="535">
        <f t="shared" si="9"/>
        <v>0</v>
      </c>
      <c r="AP85" s="854">
        <f>I85+AH85</f>
        <v>3571215</v>
      </c>
      <c r="AQ85" s="434">
        <f>J85+W85</f>
        <v>2629418</v>
      </c>
      <c r="AR85" s="512">
        <f t="shared" si="188"/>
        <v>20000</v>
      </c>
      <c r="AS85" s="434">
        <f t="shared" si="190"/>
        <v>895503</v>
      </c>
      <c r="AT85" s="434">
        <f t="shared" si="190"/>
        <v>26294</v>
      </c>
      <c r="AU85" s="434">
        <v>0</v>
      </c>
      <c r="AV85" s="535">
        <f t="shared" si="189"/>
        <v>4.7</v>
      </c>
      <c r="AW85" s="517">
        <f t="shared" si="11"/>
        <v>0</v>
      </c>
      <c r="AX85" s="432">
        <v>0</v>
      </c>
      <c r="AY85" s="432">
        <v>0</v>
      </c>
      <c r="AZ85" s="432">
        <v>0</v>
      </c>
      <c r="BA85" s="432">
        <v>0</v>
      </c>
      <c r="BB85" s="432">
        <v>0</v>
      </c>
      <c r="BC85" s="600">
        <v>0</v>
      </c>
    </row>
    <row r="86" spans="1:55" s="135" customFormat="1" x14ac:dyDescent="0.2">
      <c r="A86" s="92">
        <v>16</v>
      </c>
      <c r="B86" s="15">
        <v>4454</v>
      </c>
      <c r="C86" s="15">
        <v>600074811</v>
      </c>
      <c r="D86" s="15">
        <v>48283070</v>
      </c>
      <c r="E86" s="101" t="s">
        <v>169</v>
      </c>
      <c r="F86" s="15"/>
      <c r="G86" s="91"/>
      <c r="H86" s="495"/>
      <c r="I86" s="614">
        <v>40378977</v>
      </c>
      <c r="J86" s="323">
        <v>29718470</v>
      </c>
      <c r="K86" s="323">
        <v>127040</v>
      </c>
      <c r="L86" s="323">
        <v>10087782</v>
      </c>
      <c r="M86" s="323">
        <v>297185</v>
      </c>
      <c r="N86" s="323">
        <v>148500</v>
      </c>
      <c r="O86" s="680">
        <v>43.74</v>
      </c>
      <c r="P86" s="614">
        <f t="shared" ref="P86:BC86" si="205">SUM(P81:P85)</f>
        <v>-7110</v>
      </c>
      <c r="Q86" s="323">
        <f t="shared" ref="Q86" si="206">SUM(Q81:Q85)</f>
        <v>0</v>
      </c>
      <c r="R86" s="323">
        <f t="shared" si="205"/>
        <v>-82677</v>
      </c>
      <c r="S86" s="323">
        <f t="shared" si="205"/>
        <v>0</v>
      </c>
      <c r="T86" s="323">
        <f t="shared" si="205"/>
        <v>0</v>
      </c>
      <c r="U86" s="323">
        <f t="shared" si="205"/>
        <v>157114</v>
      </c>
      <c r="V86" s="323">
        <f t="shared" si="205"/>
        <v>0</v>
      </c>
      <c r="W86" s="323">
        <f t="shared" si="205"/>
        <v>67327</v>
      </c>
      <c r="X86" s="323">
        <f t="shared" si="205"/>
        <v>7110</v>
      </c>
      <c r="Y86" s="323">
        <f t="shared" si="205"/>
        <v>0</v>
      </c>
      <c r="Z86" s="323">
        <f t="shared" si="205"/>
        <v>0</v>
      </c>
      <c r="AA86" s="323">
        <f t="shared" si="205"/>
        <v>7110</v>
      </c>
      <c r="AB86" s="323">
        <f t="shared" si="205"/>
        <v>74437</v>
      </c>
      <c r="AC86" s="323">
        <f t="shared" si="205"/>
        <v>25160</v>
      </c>
      <c r="AD86" s="323">
        <f t="shared" si="205"/>
        <v>0</v>
      </c>
      <c r="AE86" s="323">
        <f t="shared" si="205"/>
        <v>25160</v>
      </c>
      <c r="AF86" s="323">
        <f t="shared" si="205"/>
        <v>673</v>
      </c>
      <c r="AG86" s="323">
        <f t="shared" si="205"/>
        <v>0</v>
      </c>
      <c r="AH86" s="894">
        <f t="shared" si="205"/>
        <v>100270</v>
      </c>
      <c r="AI86" s="900">
        <f t="shared" si="205"/>
        <v>-0.01</v>
      </c>
      <c r="AJ86" s="324">
        <f t="shared" si="205"/>
        <v>-0.21</v>
      </c>
      <c r="AK86" s="324">
        <f t="shared" si="205"/>
        <v>0</v>
      </c>
      <c r="AL86" s="324">
        <f t="shared" si="205"/>
        <v>0</v>
      </c>
      <c r="AM86" s="324">
        <f t="shared" si="205"/>
        <v>0.37</v>
      </c>
      <c r="AN86" s="324">
        <f t="shared" si="205"/>
        <v>0</v>
      </c>
      <c r="AO86" s="25">
        <f t="shared" si="205"/>
        <v>0.15</v>
      </c>
      <c r="AP86" s="325">
        <f t="shared" si="205"/>
        <v>40479247</v>
      </c>
      <c r="AQ86" s="323">
        <f t="shared" si="205"/>
        <v>29785797</v>
      </c>
      <c r="AR86" s="323">
        <f t="shared" si="205"/>
        <v>134150</v>
      </c>
      <c r="AS86" s="323">
        <f t="shared" si="205"/>
        <v>10112942</v>
      </c>
      <c r="AT86" s="323">
        <f t="shared" si="205"/>
        <v>297858</v>
      </c>
      <c r="AU86" s="323">
        <f t="shared" si="205"/>
        <v>148500</v>
      </c>
      <c r="AV86" s="25">
        <f t="shared" si="205"/>
        <v>43.89</v>
      </c>
      <c r="AW86" s="825">
        <f t="shared" si="205"/>
        <v>396009</v>
      </c>
      <c r="AX86" s="826">
        <f t="shared" si="205"/>
        <v>183612</v>
      </c>
      <c r="AY86" s="826">
        <f t="shared" si="205"/>
        <v>0</v>
      </c>
      <c r="AZ86" s="826">
        <f t="shared" si="205"/>
        <v>62061</v>
      </c>
      <c r="BA86" s="826">
        <f t="shared" si="205"/>
        <v>1836</v>
      </c>
      <c r="BB86" s="826">
        <f t="shared" si="205"/>
        <v>148500</v>
      </c>
      <c r="BC86" s="820">
        <f t="shared" si="205"/>
        <v>0.33</v>
      </c>
    </row>
    <row r="87" spans="1:55" s="135" customFormat="1" x14ac:dyDescent="0.2">
      <c r="A87" s="123">
        <v>17</v>
      </c>
      <c r="B87" s="124">
        <v>4479</v>
      </c>
      <c r="C87" s="124">
        <v>600075150</v>
      </c>
      <c r="D87" s="124">
        <v>70982228</v>
      </c>
      <c r="E87" s="122" t="s">
        <v>170</v>
      </c>
      <c r="F87" s="124">
        <v>3111</v>
      </c>
      <c r="G87" s="102" t="s">
        <v>275</v>
      </c>
      <c r="H87" s="500" t="s">
        <v>260</v>
      </c>
      <c r="I87" s="517">
        <v>3357729</v>
      </c>
      <c r="J87" s="432">
        <v>2490897</v>
      </c>
      <c r="K87" s="432">
        <v>0</v>
      </c>
      <c r="L87" s="44">
        <v>841923</v>
      </c>
      <c r="M87" s="44">
        <v>24909</v>
      </c>
      <c r="N87" s="44">
        <v>0</v>
      </c>
      <c r="O87" s="570">
        <v>4</v>
      </c>
      <c r="P87" s="579">
        <f t="shared" ref="P87:P150" si="207">X87*-1</f>
        <v>0</v>
      </c>
      <c r="Q87" s="434">
        <v>0</v>
      </c>
      <c r="R87" s="434">
        <v>0</v>
      </c>
      <c r="S87" s="434">
        <v>0</v>
      </c>
      <c r="T87" s="434">
        <v>0</v>
      </c>
      <c r="U87" s="434">
        <v>0</v>
      </c>
      <c r="V87" s="434">
        <v>0</v>
      </c>
      <c r="W87" s="434">
        <f t="shared" ref="W87:W150" si="208">SUM(P87:V87)</f>
        <v>0</v>
      </c>
      <c r="X87" s="434">
        <v>0</v>
      </c>
      <c r="Y87" s="434">
        <v>0</v>
      </c>
      <c r="Z87" s="434">
        <v>0</v>
      </c>
      <c r="AA87" s="434">
        <f t="shared" ref="AA87:AA150" si="209">X87+Y87+Z87</f>
        <v>0</v>
      </c>
      <c r="AB87" s="434">
        <f t="shared" ref="AB87:AB150" si="210">W87+AA87</f>
        <v>0</v>
      </c>
      <c r="AC87" s="435">
        <f t="shared" ref="AC87:AC150" si="211">ROUND((W87+X87+Y87)*33.8%,0)</f>
        <v>0</v>
      </c>
      <c r="AD87" s="434">
        <v>0</v>
      </c>
      <c r="AE87" s="434">
        <f t="shared" ref="AE87:AE150" si="212">AC87+AD87</f>
        <v>0</v>
      </c>
      <c r="AF87" s="435">
        <f t="shared" ref="AF87:AF150" si="213">ROUND(W87*1%,0)</f>
        <v>0</v>
      </c>
      <c r="AG87" s="14">
        <v>0</v>
      </c>
      <c r="AH87" s="905">
        <f t="shared" ref="AH87:AH95" si="214">AB87+AE87+AF87+AG87</f>
        <v>0</v>
      </c>
      <c r="AI87" s="870">
        <v>0</v>
      </c>
      <c r="AJ87" s="433">
        <v>0</v>
      </c>
      <c r="AK87" s="433">
        <v>0</v>
      </c>
      <c r="AL87" s="433">
        <v>0</v>
      </c>
      <c r="AM87" s="433">
        <v>0</v>
      </c>
      <c r="AN87" s="433">
        <v>0</v>
      </c>
      <c r="AO87" s="535">
        <f t="shared" ref="AO87:AO150" si="215">SUM(AI87:AN87)</f>
        <v>0</v>
      </c>
      <c r="AP87" s="854">
        <f t="shared" ref="AP87:AP95" si="216">I87+AH87</f>
        <v>3357729</v>
      </c>
      <c r="AQ87" s="434">
        <f t="shared" ref="AQ87:AQ95" si="217">J87+W87</f>
        <v>2490897</v>
      </c>
      <c r="AR87" s="512">
        <f t="shared" ref="AR87:AR95" si="218">K87+AA87</f>
        <v>0</v>
      </c>
      <c r="AS87" s="434">
        <f t="shared" ref="AS87:AS95" si="219">L87+AE87</f>
        <v>841923</v>
      </c>
      <c r="AT87" s="434">
        <f t="shared" ref="AT87:AT95" si="220">M87+AF87</f>
        <v>24909</v>
      </c>
      <c r="AU87" s="434">
        <v>0</v>
      </c>
      <c r="AV87" s="535">
        <f t="shared" ref="AV87:AV95" si="221">O87+AO87</f>
        <v>4</v>
      </c>
      <c r="AW87" s="517">
        <f t="shared" ref="AW87:AW151" si="222">SUM(AX87:BB87)</f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600">
        <v>0</v>
      </c>
    </row>
    <row r="88" spans="1:55" s="135" customFormat="1" x14ac:dyDescent="0.2">
      <c r="A88" s="123">
        <v>17</v>
      </c>
      <c r="B88" s="124">
        <v>4479</v>
      </c>
      <c r="C88" s="124">
        <v>600075150</v>
      </c>
      <c r="D88" s="124">
        <v>70982228</v>
      </c>
      <c r="E88" s="122" t="s">
        <v>170</v>
      </c>
      <c r="F88" s="124">
        <v>3111</v>
      </c>
      <c r="G88" s="102" t="s">
        <v>277</v>
      </c>
      <c r="H88" s="500" t="s">
        <v>260</v>
      </c>
      <c r="I88" s="517">
        <v>582158</v>
      </c>
      <c r="J88" s="432">
        <v>431868</v>
      </c>
      <c r="K88" s="432">
        <v>0</v>
      </c>
      <c r="L88" s="44">
        <v>145971</v>
      </c>
      <c r="M88" s="44">
        <v>4319</v>
      </c>
      <c r="N88" s="44">
        <v>0</v>
      </c>
      <c r="O88" s="570">
        <v>1</v>
      </c>
      <c r="P88" s="579">
        <f t="shared" si="207"/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0</v>
      </c>
      <c r="V88" s="434">
        <v>0</v>
      </c>
      <c r="W88" s="434">
        <f t="shared" si="208"/>
        <v>0</v>
      </c>
      <c r="X88" s="434">
        <v>0</v>
      </c>
      <c r="Y88" s="434">
        <v>0</v>
      </c>
      <c r="Z88" s="434">
        <v>0</v>
      </c>
      <c r="AA88" s="434">
        <f t="shared" si="209"/>
        <v>0</v>
      </c>
      <c r="AB88" s="434">
        <f t="shared" si="210"/>
        <v>0</v>
      </c>
      <c r="AC88" s="435">
        <f t="shared" si="211"/>
        <v>0</v>
      </c>
      <c r="AD88" s="434">
        <v>0</v>
      </c>
      <c r="AE88" s="434">
        <f t="shared" si="212"/>
        <v>0</v>
      </c>
      <c r="AF88" s="435">
        <f t="shared" si="213"/>
        <v>0</v>
      </c>
      <c r="AG88" s="14">
        <v>0</v>
      </c>
      <c r="AH88" s="905">
        <f t="shared" si="214"/>
        <v>0</v>
      </c>
      <c r="AI88" s="870">
        <v>0</v>
      </c>
      <c r="AJ88" s="433">
        <v>0</v>
      </c>
      <c r="AK88" s="433">
        <v>0</v>
      </c>
      <c r="AL88" s="433">
        <v>0</v>
      </c>
      <c r="AM88" s="433">
        <v>0</v>
      </c>
      <c r="AN88" s="433">
        <v>0</v>
      </c>
      <c r="AO88" s="535">
        <f t="shared" si="215"/>
        <v>0</v>
      </c>
      <c r="AP88" s="854">
        <f t="shared" si="216"/>
        <v>582158</v>
      </c>
      <c r="AQ88" s="434">
        <f t="shared" si="217"/>
        <v>431868</v>
      </c>
      <c r="AR88" s="512">
        <f t="shared" si="218"/>
        <v>0</v>
      </c>
      <c r="AS88" s="434">
        <f t="shared" si="219"/>
        <v>145971</v>
      </c>
      <c r="AT88" s="434">
        <f t="shared" si="220"/>
        <v>4319</v>
      </c>
      <c r="AU88" s="434">
        <v>0</v>
      </c>
      <c r="AV88" s="535">
        <f t="shared" si="221"/>
        <v>1</v>
      </c>
      <c r="AW88" s="517">
        <f t="shared" si="222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s="135" customFormat="1" x14ac:dyDescent="0.2">
      <c r="A89" s="123">
        <v>17</v>
      </c>
      <c r="B89" s="124">
        <v>4479</v>
      </c>
      <c r="C89" s="124">
        <v>600075150</v>
      </c>
      <c r="D89" s="124">
        <v>70982228</v>
      </c>
      <c r="E89" s="122" t="s">
        <v>170</v>
      </c>
      <c r="F89" s="124">
        <v>3114</v>
      </c>
      <c r="G89" s="102" t="s">
        <v>505</v>
      </c>
      <c r="H89" s="500" t="s">
        <v>260</v>
      </c>
      <c r="I89" s="517">
        <v>37984410</v>
      </c>
      <c r="J89" s="432">
        <v>28178346</v>
      </c>
      <c r="K89" s="432">
        <v>0</v>
      </c>
      <c r="L89" s="44">
        <v>9524281</v>
      </c>
      <c r="M89" s="44">
        <v>281783</v>
      </c>
      <c r="N89" s="44">
        <v>0</v>
      </c>
      <c r="O89" s="570">
        <v>36.090000000000003</v>
      </c>
      <c r="P89" s="579">
        <f t="shared" si="207"/>
        <v>0</v>
      </c>
      <c r="Q89" s="434">
        <v>0</v>
      </c>
      <c r="R89" s="434">
        <v>0</v>
      </c>
      <c r="S89" s="434">
        <v>0</v>
      </c>
      <c r="T89" s="434">
        <v>0</v>
      </c>
      <c r="U89" s="434">
        <v>0</v>
      </c>
      <c r="V89" s="434">
        <v>21966</v>
      </c>
      <c r="W89" s="434">
        <f t="shared" si="208"/>
        <v>21966</v>
      </c>
      <c r="X89" s="434">
        <v>0</v>
      </c>
      <c r="Y89" s="434">
        <v>0</v>
      </c>
      <c r="Z89" s="434">
        <v>0</v>
      </c>
      <c r="AA89" s="434">
        <f t="shared" si="209"/>
        <v>0</v>
      </c>
      <c r="AB89" s="434">
        <f t="shared" si="210"/>
        <v>21966</v>
      </c>
      <c r="AC89" s="435">
        <f t="shared" si="211"/>
        <v>7425</v>
      </c>
      <c r="AD89" s="434">
        <v>0</v>
      </c>
      <c r="AE89" s="434">
        <f t="shared" si="212"/>
        <v>7425</v>
      </c>
      <c r="AF89" s="435">
        <f t="shared" si="213"/>
        <v>220</v>
      </c>
      <c r="AG89" s="14">
        <v>0</v>
      </c>
      <c r="AH89" s="905">
        <f t="shared" si="214"/>
        <v>29611</v>
      </c>
      <c r="AI89" s="870">
        <v>0</v>
      </c>
      <c r="AJ89" s="433">
        <v>0</v>
      </c>
      <c r="AK89" s="433">
        <v>0</v>
      </c>
      <c r="AL89" s="433">
        <v>0</v>
      </c>
      <c r="AM89" s="433">
        <v>0</v>
      </c>
      <c r="AN89" s="433">
        <v>0</v>
      </c>
      <c r="AO89" s="535">
        <f t="shared" si="215"/>
        <v>0</v>
      </c>
      <c r="AP89" s="854">
        <f t="shared" si="216"/>
        <v>38014021</v>
      </c>
      <c r="AQ89" s="434">
        <f t="shared" si="217"/>
        <v>28200312</v>
      </c>
      <c r="AR89" s="512">
        <f t="shared" si="218"/>
        <v>0</v>
      </c>
      <c r="AS89" s="434">
        <f t="shared" si="219"/>
        <v>9531706</v>
      </c>
      <c r="AT89" s="434">
        <f t="shared" si="220"/>
        <v>282003</v>
      </c>
      <c r="AU89" s="434">
        <v>0</v>
      </c>
      <c r="AV89" s="535">
        <f t="shared" si="221"/>
        <v>36.090000000000003</v>
      </c>
      <c r="AW89" s="517">
        <f t="shared" si="222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s="135" customFormat="1" x14ac:dyDescent="0.2">
      <c r="A90" s="123">
        <v>17</v>
      </c>
      <c r="B90" s="124">
        <v>4479</v>
      </c>
      <c r="C90" s="124">
        <v>600075150</v>
      </c>
      <c r="D90" s="124">
        <v>70982228</v>
      </c>
      <c r="E90" s="122" t="s">
        <v>170</v>
      </c>
      <c r="F90" s="124">
        <v>3114</v>
      </c>
      <c r="G90" s="102" t="s">
        <v>277</v>
      </c>
      <c r="H90" s="500" t="s">
        <v>260</v>
      </c>
      <c r="I90" s="517">
        <v>11665632</v>
      </c>
      <c r="J90" s="432">
        <v>8654030</v>
      </c>
      <c r="K90" s="432">
        <v>0</v>
      </c>
      <c r="L90" s="44">
        <v>2925062</v>
      </c>
      <c r="M90" s="44">
        <v>86540</v>
      </c>
      <c r="N90" s="44">
        <v>0</v>
      </c>
      <c r="O90" s="570">
        <v>20.149999999999999</v>
      </c>
      <c r="P90" s="579">
        <f t="shared" si="207"/>
        <v>0</v>
      </c>
      <c r="Q90" s="434">
        <v>0</v>
      </c>
      <c r="R90" s="434">
        <v>0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208"/>
        <v>0</v>
      </c>
      <c r="X90" s="434">
        <v>0</v>
      </c>
      <c r="Y90" s="434">
        <v>0</v>
      </c>
      <c r="Z90" s="434">
        <v>0</v>
      </c>
      <c r="AA90" s="434">
        <f t="shared" si="209"/>
        <v>0</v>
      </c>
      <c r="AB90" s="434">
        <f t="shared" si="210"/>
        <v>0</v>
      </c>
      <c r="AC90" s="435">
        <f t="shared" si="211"/>
        <v>0</v>
      </c>
      <c r="AD90" s="434">
        <v>0</v>
      </c>
      <c r="AE90" s="434">
        <f t="shared" si="212"/>
        <v>0</v>
      </c>
      <c r="AF90" s="435">
        <f t="shared" si="213"/>
        <v>0</v>
      </c>
      <c r="AG90" s="14">
        <v>0</v>
      </c>
      <c r="AH90" s="905">
        <f t="shared" si="214"/>
        <v>0</v>
      </c>
      <c r="AI90" s="870">
        <v>0</v>
      </c>
      <c r="AJ90" s="433">
        <v>0</v>
      </c>
      <c r="AK90" s="433">
        <v>0</v>
      </c>
      <c r="AL90" s="433">
        <v>0</v>
      </c>
      <c r="AM90" s="433">
        <v>0</v>
      </c>
      <c r="AN90" s="433">
        <v>0</v>
      </c>
      <c r="AO90" s="535">
        <f t="shared" si="215"/>
        <v>0</v>
      </c>
      <c r="AP90" s="854">
        <f t="shared" si="216"/>
        <v>11665632</v>
      </c>
      <c r="AQ90" s="434">
        <f t="shared" si="217"/>
        <v>8654030</v>
      </c>
      <c r="AR90" s="512">
        <f t="shared" si="218"/>
        <v>0</v>
      </c>
      <c r="AS90" s="434">
        <f t="shared" si="219"/>
        <v>2925062</v>
      </c>
      <c r="AT90" s="434">
        <f t="shared" si="220"/>
        <v>86540</v>
      </c>
      <c r="AU90" s="434">
        <v>0</v>
      </c>
      <c r="AV90" s="535">
        <f t="shared" si="221"/>
        <v>20.149999999999999</v>
      </c>
      <c r="AW90" s="517">
        <f t="shared" si="222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s="135" customFormat="1" x14ac:dyDescent="0.2">
      <c r="A91" s="123">
        <v>17</v>
      </c>
      <c r="B91" s="124">
        <v>4479</v>
      </c>
      <c r="C91" s="124">
        <v>600075150</v>
      </c>
      <c r="D91" s="124">
        <v>70982228</v>
      </c>
      <c r="E91" s="122" t="s">
        <v>170</v>
      </c>
      <c r="F91" s="124">
        <v>3114</v>
      </c>
      <c r="G91" s="102" t="s">
        <v>276</v>
      </c>
      <c r="H91" s="500" t="s">
        <v>261</v>
      </c>
      <c r="I91" s="517">
        <v>327333</v>
      </c>
      <c r="J91" s="432">
        <v>242829</v>
      </c>
      <c r="K91" s="432">
        <v>0</v>
      </c>
      <c r="L91" s="44">
        <v>82076</v>
      </c>
      <c r="M91" s="44">
        <v>2428</v>
      </c>
      <c r="N91" s="44">
        <v>0</v>
      </c>
      <c r="O91" s="570">
        <v>0.46</v>
      </c>
      <c r="P91" s="579">
        <f t="shared" si="207"/>
        <v>0</v>
      </c>
      <c r="Q91" s="434">
        <v>0</v>
      </c>
      <c r="R91" s="434">
        <v>0</v>
      </c>
      <c r="S91" s="434">
        <v>0</v>
      </c>
      <c r="T91" s="434">
        <v>0</v>
      </c>
      <c r="U91" s="434">
        <v>0</v>
      </c>
      <c r="V91" s="434">
        <v>0</v>
      </c>
      <c r="W91" s="434">
        <f t="shared" si="208"/>
        <v>0</v>
      </c>
      <c r="X91" s="434">
        <v>0</v>
      </c>
      <c r="Y91" s="434">
        <v>0</v>
      </c>
      <c r="Z91" s="434">
        <v>0</v>
      </c>
      <c r="AA91" s="434">
        <f t="shared" si="209"/>
        <v>0</v>
      </c>
      <c r="AB91" s="434">
        <f t="shared" si="210"/>
        <v>0</v>
      </c>
      <c r="AC91" s="435">
        <f t="shared" si="211"/>
        <v>0</v>
      </c>
      <c r="AD91" s="434">
        <v>0</v>
      </c>
      <c r="AE91" s="434">
        <f t="shared" si="212"/>
        <v>0</v>
      </c>
      <c r="AF91" s="435">
        <f t="shared" si="213"/>
        <v>0</v>
      </c>
      <c r="AG91" s="14">
        <v>0</v>
      </c>
      <c r="AH91" s="905">
        <f t="shared" si="214"/>
        <v>0</v>
      </c>
      <c r="AI91" s="870">
        <v>0</v>
      </c>
      <c r="AJ91" s="433">
        <v>0</v>
      </c>
      <c r="AK91" s="433">
        <v>0</v>
      </c>
      <c r="AL91" s="433">
        <v>0</v>
      </c>
      <c r="AM91" s="433">
        <v>0</v>
      </c>
      <c r="AN91" s="433">
        <v>0</v>
      </c>
      <c r="AO91" s="535">
        <f t="shared" si="215"/>
        <v>0</v>
      </c>
      <c r="AP91" s="854">
        <f t="shared" si="216"/>
        <v>327333</v>
      </c>
      <c r="AQ91" s="434">
        <f t="shared" si="217"/>
        <v>242829</v>
      </c>
      <c r="AR91" s="512">
        <f t="shared" si="218"/>
        <v>0</v>
      </c>
      <c r="AS91" s="434">
        <f t="shared" si="219"/>
        <v>82076</v>
      </c>
      <c r="AT91" s="434">
        <f t="shared" si="220"/>
        <v>2428</v>
      </c>
      <c r="AU91" s="434">
        <v>0</v>
      </c>
      <c r="AV91" s="535">
        <f t="shared" si="221"/>
        <v>0.46</v>
      </c>
      <c r="AW91" s="517">
        <f t="shared" si="222"/>
        <v>0</v>
      </c>
      <c r="AX91" s="432">
        <v>0</v>
      </c>
      <c r="AY91" s="432">
        <v>0</v>
      </c>
      <c r="AZ91" s="432">
        <v>0</v>
      </c>
      <c r="BA91" s="432">
        <v>0</v>
      </c>
      <c r="BB91" s="432">
        <v>0</v>
      </c>
      <c r="BC91" s="600">
        <v>0</v>
      </c>
    </row>
    <row r="92" spans="1:55" s="135" customFormat="1" x14ac:dyDescent="0.2">
      <c r="A92" s="123">
        <v>17</v>
      </c>
      <c r="B92" s="124">
        <v>4479</v>
      </c>
      <c r="C92" s="124">
        <v>600075150</v>
      </c>
      <c r="D92" s="124">
        <v>70982228</v>
      </c>
      <c r="E92" s="122" t="s">
        <v>170</v>
      </c>
      <c r="F92" s="124">
        <v>3124</v>
      </c>
      <c r="G92" s="102" t="s">
        <v>283</v>
      </c>
      <c r="H92" s="500" t="s">
        <v>260</v>
      </c>
      <c r="I92" s="517">
        <v>3762981</v>
      </c>
      <c r="J92" s="432">
        <v>2791529</v>
      </c>
      <c r="K92" s="432">
        <v>0</v>
      </c>
      <c r="L92" s="44">
        <v>943537</v>
      </c>
      <c r="M92" s="44">
        <v>27915</v>
      </c>
      <c r="N92" s="44">
        <v>0</v>
      </c>
      <c r="O92" s="570">
        <v>3.43</v>
      </c>
      <c r="P92" s="579">
        <f t="shared" si="207"/>
        <v>0</v>
      </c>
      <c r="Q92" s="434">
        <v>0</v>
      </c>
      <c r="R92" s="434">
        <v>0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208"/>
        <v>0</v>
      </c>
      <c r="X92" s="434">
        <v>0</v>
      </c>
      <c r="Y92" s="434">
        <v>0</v>
      </c>
      <c r="Z92" s="434">
        <v>0</v>
      </c>
      <c r="AA92" s="434">
        <f t="shared" si="209"/>
        <v>0</v>
      </c>
      <c r="AB92" s="434">
        <f t="shared" si="210"/>
        <v>0</v>
      </c>
      <c r="AC92" s="435">
        <f t="shared" si="211"/>
        <v>0</v>
      </c>
      <c r="AD92" s="434">
        <v>0</v>
      </c>
      <c r="AE92" s="434">
        <f t="shared" si="212"/>
        <v>0</v>
      </c>
      <c r="AF92" s="435">
        <f t="shared" si="213"/>
        <v>0</v>
      </c>
      <c r="AG92" s="14">
        <v>0</v>
      </c>
      <c r="AH92" s="905">
        <f t="shared" si="214"/>
        <v>0</v>
      </c>
      <c r="AI92" s="870">
        <v>0</v>
      </c>
      <c r="AJ92" s="433">
        <v>0</v>
      </c>
      <c r="AK92" s="433">
        <v>0</v>
      </c>
      <c r="AL92" s="433">
        <v>0</v>
      </c>
      <c r="AM92" s="433">
        <v>0</v>
      </c>
      <c r="AN92" s="433">
        <v>0</v>
      </c>
      <c r="AO92" s="535">
        <f t="shared" si="215"/>
        <v>0</v>
      </c>
      <c r="AP92" s="854">
        <f t="shared" si="216"/>
        <v>3762981</v>
      </c>
      <c r="AQ92" s="434">
        <f t="shared" si="217"/>
        <v>2791529</v>
      </c>
      <c r="AR92" s="512">
        <f t="shared" si="218"/>
        <v>0</v>
      </c>
      <c r="AS92" s="434">
        <f t="shared" si="219"/>
        <v>943537</v>
      </c>
      <c r="AT92" s="434">
        <f t="shared" si="220"/>
        <v>27915</v>
      </c>
      <c r="AU92" s="434">
        <v>0</v>
      </c>
      <c r="AV92" s="535">
        <f t="shared" si="221"/>
        <v>3.43</v>
      </c>
      <c r="AW92" s="517">
        <f t="shared" si="222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s="135" customFormat="1" x14ac:dyDescent="0.2">
      <c r="A93" s="123">
        <v>17</v>
      </c>
      <c r="B93" s="124">
        <v>4479</v>
      </c>
      <c r="C93" s="124">
        <v>600075150</v>
      </c>
      <c r="D93" s="124">
        <v>70982228</v>
      </c>
      <c r="E93" s="122" t="s">
        <v>170</v>
      </c>
      <c r="F93" s="124">
        <v>3124</v>
      </c>
      <c r="G93" s="102" t="s">
        <v>284</v>
      </c>
      <c r="H93" s="500" t="s">
        <v>260</v>
      </c>
      <c r="I93" s="517">
        <v>833435</v>
      </c>
      <c r="J93" s="432">
        <v>618275</v>
      </c>
      <c r="K93" s="432">
        <v>0</v>
      </c>
      <c r="L93" s="44">
        <v>208977</v>
      </c>
      <c r="M93" s="44">
        <v>6183</v>
      </c>
      <c r="N93" s="44">
        <v>0</v>
      </c>
      <c r="O93" s="570">
        <v>1.78</v>
      </c>
      <c r="P93" s="579">
        <f t="shared" si="207"/>
        <v>0</v>
      </c>
      <c r="Q93" s="434">
        <v>0</v>
      </c>
      <c r="R93" s="434">
        <v>0</v>
      </c>
      <c r="S93" s="434">
        <v>0</v>
      </c>
      <c r="T93" s="434">
        <v>0</v>
      </c>
      <c r="U93" s="434">
        <v>0</v>
      </c>
      <c r="V93" s="434">
        <v>0</v>
      </c>
      <c r="W93" s="434">
        <f t="shared" si="208"/>
        <v>0</v>
      </c>
      <c r="X93" s="434">
        <v>0</v>
      </c>
      <c r="Y93" s="434">
        <v>0</v>
      </c>
      <c r="Z93" s="434">
        <v>0</v>
      </c>
      <c r="AA93" s="434">
        <f t="shared" si="209"/>
        <v>0</v>
      </c>
      <c r="AB93" s="434">
        <f t="shared" si="210"/>
        <v>0</v>
      </c>
      <c r="AC93" s="435">
        <f t="shared" si="211"/>
        <v>0</v>
      </c>
      <c r="AD93" s="434">
        <v>0</v>
      </c>
      <c r="AE93" s="434">
        <f t="shared" si="212"/>
        <v>0</v>
      </c>
      <c r="AF93" s="435">
        <f t="shared" si="213"/>
        <v>0</v>
      </c>
      <c r="AG93" s="14">
        <v>0</v>
      </c>
      <c r="AH93" s="905">
        <f t="shared" si="214"/>
        <v>0</v>
      </c>
      <c r="AI93" s="870">
        <v>0</v>
      </c>
      <c r="AJ93" s="433">
        <v>0</v>
      </c>
      <c r="AK93" s="433">
        <v>0</v>
      </c>
      <c r="AL93" s="433">
        <v>0</v>
      </c>
      <c r="AM93" s="433">
        <v>0</v>
      </c>
      <c r="AN93" s="433">
        <v>0</v>
      </c>
      <c r="AO93" s="535">
        <f t="shared" si="215"/>
        <v>0</v>
      </c>
      <c r="AP93" s="854">
        <f t="shared" si="216"/>
        <v>833435</v>
      </c>
      <c r="AQ93" s="434">
        <f t="shared" si="217"/>
        <v>618275</v>
      </c>
      <c r="AR93" s="512">
        <f t="shared" si="218"/>
        <v>0</v>
      </c>
      <c r="AS93" s="434">
        <f t="shared" si="219"/>
        <v>208977</v>
      </c>
      <c r="AT93" s="434">
        <f t="shared" si="220"/>
        <v>6183</v>
      </c>
      <c r="AU93" s="434">
        <v>0</v>
      </c>
      <c r="AV93" s="535">
        <f t="shared" si="221"/>
        <v>1.78</v>
      </c>
      <c r="AW93" s="517">
        <f t="shared" si="222"/>
        <v>0</v>
      </c>
      <c r="AX93" s="432">
        <v>0</v>
      </c>
      <c r="AY93" s="432">
        <v>0</v>
      </c>
      <c r="AZ93" s="432">
        <v>0</v>
      </c>
      <c r="BA93" s="432">
        <v>0</v>
      </c>
      <c r="BB93" s="432">
        <v>0</v>
      </c>
      <c r="BC93" s="600">
        <v>0</v>
      </c>
    </row>
    <row r="94" spans="1:55" s="135" customFormat="1" x14ac:dyDescent="0.2">
      <c r="A94" s="123">
        <v>17</v>
      </c>
      <c r="B94" s="124">
        <v>4479</v>
      </c>
      <c r="C94" s="124">
        <v>600075150</v>
      </c>
      <c r="D94" s="124">
        <v>70982228</v>
      </c>
      <c r="E94" s="122" t="s">
        <v>170</v>
      </c>
      <c r="F94" s="124">
        <v>3143</v>
      </c>
      <c r="G94" s="102" t="s">
        <v>784</v>
      </c>
      <c r="H94" s="140" t="s">
        <v>260</v>
      </c>
      <c r="I94" s="517">
        <v>3250510</v>
      </c>
      <c r="J94" s="432">
        <v>2411357</v>
      </c>
      <c r="K94" s="432">
        <v>0</v>
      </c>
      <c r="L94" s="44">
        <v>815039</v>
      </c>
      <c r="M94" s="44">
        <v>24114</v>
      </c>
      <c r="N94" s="44">
        <v>0</v>
      </c>
      <c r="O94" s="570">
        <v>4.55</v>
      </c>
      <c r="P94" s="579">
        <f t="shared" si="207"/>
        <v>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208"/>
        <v>0</v>
      </c>
      <c r="X94" s="434">
        <v>0</v>
      </c>
      <c r="Y94" s="434">
        <v>0</v>
      </c>
      <c r="Z94" s="434">
        <v>0</v>
      </c>
      <c r="AA94" s="434">
        <f t="shared" si="209"/>
        <v>0</v>
      </c>
      <c r="AB94" s="434">
        <f t="shared" si="210"/>
        <v>0</v>
      </c>
      <c r="AC94" s="435">
        <f t="shared" si="211"/>
        <v>0</v>
      </c>
      <c r="AD94" s="434">
        <v>0</v>
      </c>
      <c r="AE94" s="434">
        <f t="shared" si="212"/>
        <v>0</v>
      </c>
      <c r="AF94" s="435">
        <f t="shared" si="213"/>
        <v>0</v>
      </c>
      <c r="AG94" s="14">
        <v>0</v>
      </c>
      <c r="AH94" s="905">
        <f t="shared" si="214"/>
        <v>0</v>
      </c>
      <c r="AI94" s="870">
        <v>0</v>
      </c>
      <c r="AJ94" s="433">
        <v>0</v>
      </c>
      <c r="AK94" s="433">
        <v>0</v>
      </c>
      <c r="AL94" s="433">
        <v>0</v>
      </c>
      <c r="AM94" s="433">
        <v>0</v>
      </c>
      <c r="AN94" s="433">
        <v>0</v>
      </c>
      <c r="AO94" s="535">
        <f t="shared" si="215"/>
        <v>0</v>
      </c>
      <c r="AP94" s="854">
        <f t="shared" si="216"/>
        <v>3250510</v>
      </c>
      <c r="AQ94" s="434">
        <f t="shared" si="217"/>
        <v>2411357</v>
      </c>
      <c r="AR94" s="512">
        <f t="shared" si="218"/>
        <v>0</v>
      </c>
      <c r="AS94" s="434">
        <f t="shared" si="219"/>
        <v>815039</v>
      </c>
      <c r="AT94" s="434">
        <f t="shared" si="220"/>
        <v>24114</v>
      </c>
      <c r="AU94" s="434">
        <v>0</v>
      </c>
      <c r="AV94" s="535">
        <f t="shared" si="221"/>
        <v>4.55</v>
      </c>
      <c r="AW94" s="517">
        <f t="shared" si="222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s="135" customFormat="1" x14ac:dyDescent="0.2">
      <c r="A95" s="123">
        <v>17</v>
      </c>
      <c r="B95" s="124">
        <v>4479</v>
      </c>
      <c r="C95" s="124">
        <v>600075150</v>
      </c>
      <c r="D95" s="124">
        <v>70982228</v>
      </c>
      <c r="E95" s="122" t="s">
        <v>170</v>
      </c>
      <c r="F95" s="124">
        <v>3143</v>
      </c>
      <c r="G95" s="102" t="s">
        <v>280</v>
      </c>
      <c r="H95" s="140" t="s">
        <v>261</v>
      </c>
      <c r="I95" s="517">
        <v>258732</v>
      </c>
      <c r="J95" s="432">
        <v>191938</v>
      </c>
      <c r="K95" s="432">
        <v>0</v>
      </c>
      <c r="L95" s="44">
        <v>64875</v>
      </c>
      <c r="M95" s="44">
        <v>1919</v>
      </c>
      <c r="N95" s="44">
        <v>0</v>
      </c>
      <c r="O95" s="570">
        <v>0.36</v>
      </c>
      <c r="P95" s="579">
        <f t="shared" si="207"/>
        <v>0</v>
      </c>
      <c r="Q95" s="434">
        <v>0</v>
      </c>
      <c r="R95" s="434">
        <v>0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208"/>
        <v>0</v>
      </c>
      <c r="X95" s="434">
        <v>0</v>
      </c>
      <c r="Y95" s="434">
        <v>0</v>
      </c>
      <c r="Z95" s="434">
        <v>0</v>
      </c>
      <c r="AA95" s="434">
        <f t="shared" si="209"/>
        <v>0</v>
      </c>
      <c r="AB95" s="434">
        <f t="shared" si="210"/>
        <v>0</v>
      </c>
      <c r="AC95" s="435">
        <f t="shared" si="211"/>
        <v>0</v>
      </c>
      <c r="AD95" s="434">
        <v>0</v>
      </c>
      <c r="AE95" s="434">
        <f t="shared" si="212"/>
        <v>0</v>
      </c>
      <c r="AF95" s="435">
        <f t="shared" si="213"/>
        <v>0</v>
      </c>
      <c r="AG95" s="14">
        <v>0</v>
      </c>
      <c r="AH95" s="905">
        <f t="shared" si="214"/>
        <v>0</v>
      </c>
      <c r="AI95" s="870">
        <v>0</v>
      </c>
      <c r="AJ95" s="433">
        <v>0</v>
      </c>
      <c r="AK95" s="433">
        <v>0</v>
      </c>
      <c r="AL95" s="433">
        <v>0</v>
      </c>
      <c r="AM95" s="433">
        <v>0</v>
      </c>
      <c r="AN95" s="433">
        <v>0</v>
      </c>
      <c r="AO95" s="535">
        <f t="shared" si="215"/>
        <v>0</v>
      </c>
      <c r="AP95" s="854">
        <f t="shared" si="216"/>
        <v>258732</v>
      </c>
      <c r="AQ95" s="434">
        <f t="shared" si="217"/>
        <v>191938</v>
      </c>
      <c r="AR95" s="512">
        <f t="shared" si="218"/>
        <v>0</v>
      </c>
      <c r="AS95" s="434">
        <f t="shared" si="219"/>
        <v>64875</v>
      </c>
      <c r="AT95" s="434">
        <f t="shared" si="220"/>
        <v>1919</v>
      </c>
      <c r="AU95" s="434">
        <v>0</v>
      </c>
      <c r="AV95" s="535">
        <f t="shared" si="221"/>
        <v>0.36</v>
      </c>
      <c r="AW95" s="517">
        <f t="shared" si="222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s="135" customFormat="1" x14ac:dyDescent="0.2">
      <c r="A96" s="92">
        <v>17</v>
      </c>
      <c r="B96" s="15">
        <v>4479</v>
      </c>
      <c r="C96" s="15">
        <v>600075150</v>
      </c>
      <c r="D96" s="15">
        <v>70982228</v>
      </c>
      <c r="E96" s="101" t="s">
        <v>171</v>
      </c>
      <c r="F96" s="15"/>
      <c r="G96" s="91"/>
      <c r="H96" s="495"/>
      <c r="I96" s="614">
        <v>62022920</v>
      </c>
      <c r="J96" s="323">
        <v>46011069</v>
      </c>
      <c r="K96" s="323">
        <v>0</v>
      </c>
      <c r="L96" s="323">
        <v>15551741</v>
      </c>
      <c r="M96" s="323">
        <v>460110</v>
      </c>
      <c r="N96" s="323">
        <v>0</v>
      </c>
      <c r="O96" s="680">
        <v>71.820000000000007</v>
      </c>
      <c r="P96" s="614">
        <f t="shared" ref="P96:BC96" si="223">SUM(P87:P95)</f>
        <v>0</v>
      </c>
      <c r="Q96" s="323">
        <f t="shared" ref="Q96" si="224">SUM(Q87:Q95)</f>
        <v>0</v>
      </c>
      <c r="R96" s="323">
        <f t="shared" si="223"/>
        <v>0</v>
      </c>
      <c r="S96" s="323">
        <f t="shared" si="223"/>
        <v>0</v>
      </c>
      <c r="T96" s="323">
        <f t="shared" si="223"/>
        <v>0</v>
      </c>
      <c r="U96" s="323">
        <f t="shared" si="223"/>
        <v>0</v>
      </c>
      <c r="V96" s="323">
        <f t="shared" si="223"/>
        <v>21966</v>
      </c>
      <c r="W96" s="323">
        <f t="shared" si="223"/>
        <v>21966</v>
      </c>
      <c r="X96" s="323">
        <f t="shared" si="223"/>
        <v>0</v>
      </c>
      <c r="Y96" s="323">
        <f t="shared" si="223"/>
        <v>0</v>
      </c>
      <c r="Z96" s="323">
        <f t="shared" si="223"/>
        <v>0</v>
      </c>
      <c r="AA96" s="323">
        <f t="shared" si="223"/>
        <v>0</v>
      </c>
      <c r="AB96" s="323">
        <f t="shared" si="223"/>
        <v>21966</v>
      </c>
      <c r="AC96" s="323">
        <f t="shared" si="223"/>
        <v>7425</v>
      </c>
      <c r="AD96" s="323">
        <f t="shared" si="223"/>
        <v>0</v>
      </c>
      <c r="AE96" s="323">
        <f t="shared" si="223"/>
        <v>7425</v>
      </c>
      <c r="AF96" s="323">
        <f t="shared" si="223"/>
        <v>220</v>
      </c>
      <c r="AG96" s="323">
        <f t="shared" si="223"/>
        <v>0</v>
      </c>
      <c r="AH96" s="894">
        <f t="shared" si="223"/>
        <v>29611</v>
      </c>
      <c r="AI96" s="900">
        <f t="shared" si="223"/>
        <v>0</v>
      </c>
      <c r="AJ96" s="324">
        <f t="shared" si="223"/>
        <v>0</v>
      </c>
      <c r="AK96" s="324">
        <f t="shared" si="223"/>
        <v>0</v>
      </c>
      <c r="AL96" s="324">
        <f t="shared" si="223"/>
        <v>0</v>
      </c>
      <c r="AM96" s="324">
        <f t="shared" si="223"/>
        <v>0</v>
      </c>
      <c r="AN96" s="324">
        <f t="shared" si="223"/>
        <v>0</v>
      </c>
      <c r="AO96" s="25">
        <f t="shared" si="223"/>
        <v>0</v>
      </c>
      <c r="AP96" s="325">
        <f t="shared" si="223"/>
        <v>62052531</v>
      </c>
      <c r="AQ96" s="323">
        <f t="shared" si="223"/>
        <v>46033035</v>
      </c>
      <c r="AR96" s="323">
        <f t="shared" si="223"/>
        <v>0</v>
      </c>
      <c r="AS96" s="323">
        <f t="shared" si="223"/>
        <v>15559166</v>
      </c>
      <c r="AT96" s="323">
        <f t="shared" si="223"/>
        <v>460330</v>
      </c>
      <c r="AU96" s="323">
        <f t="shared" si="223"/>
        <v>0</v>
      </c>
      <c r="AV96" s="25">
        <f t="shared" si="223"/>
        <v>71.820000000000007</v>
      </c>
      <c r="AW96" s="825">
        <f t="shared" si="223"/>
        <v>0</v>
      </c>
      <c r="AX96" s="826">
        <f t="shared" si="223"/>
        <v>0</v>
      </c>
      <c r="AY96" s="826">
        <f t="shared" si="223"/>
        <v>0</v>
      </c>
      <c r="AZ96" s="826">
        <f t="shared" si="223"/>
        <v>0</v>
      </c>
      <c r="BA96" s="826">
        <f t="shared" si="223"/>
        <v>0</v>
      </c>
      <c r="BB96" s="826">
        <f t="shared" si="223"/>
        <v>0</v>
      </c>
      <c r="BC96" s="820">
        <f t="shared" si="223"/>
        <v>0</v>
      </c>
    </row>
    <row r="97" spans="1:55" s="135" customFormat="1" x14ac:dyDescent="0.2">
      <c r="A97" s="123">
        <v>18</v>
      </c>
      <c r="B97" s="124">
        <v>4473</v>
      </c>
      <c r="C97" s="124">
        <v>600075117</v>
      </c>
      <c r="D97" s="124">
        <v>62237021</v>
      </c>
      <c r="E97" s="122" t="s">
        <v>172</v>
      </c>
      <c r="F97" s="124">
        <v>3231</v>
      </c>
      <c r="G97" s="102" t="s">
        <v>279</v>
      </c>
      <c r="H97" s="500" t="s">
        <v>260</v>
      </c>
      <c r="I97" s="517">
        <v>33847769</v>
      </c>
      <c r="J97" s="432">
        <v>25109621</v>
      </c>
      <c r="K97" s="432">
        <v>0</v>
      </c>
      <c r="L97" s="44">
        <v>8487052</v>
      </c>
      <c r="M97" s="44">
        <v>251096</v>
      </c>
      <c r="N97" s="44">
        <v>0</v>
      </c>
      <c r="O97" s="570">
        <v>37.64</v>
      </c>
      <c r="P97" s="579">
        <f t="shared" si="207"/>
        <v>0</v>
      </c>
      <c r="Q97" s="434">
        <v>0</v>
      </c>
      <c r="R97" s="434">
        <v>0</v>
      </c>
      <c r="S97" s="434">
        <v>0</v>
      </c>
      <c r="T97" s="434">
        <v>0</v>
      </c>
      <c r="U97" s="434">
        <v>0</v>
      </c>
      <c r="V97" s="434">
        <v>0</v>
      </c>
      <c r="W97" s="434">
        <f t="shared" si="208"/>
        <v>0</v>
      </c>
      <c r="X97" s="434">
        <v>0</v>
      </c>
      <c r="Y97" s="434">
        <v>0</v>
      </c>
      <c r="Z97" s="434">
        <v>0</v>
      </c>
      <c r="AA97" s="434">
        <f t="shared" si="209"/>
        <v>0</v>
      </c>
      <c r="AB97" s="434">
        <f t="shared" si="210"/>
        <v>0</v>
      </c>
      <c r="AC97" s="435">
        <f>ROUND((W97+X97+Y97)*33.8%,0)</f>
        <v>0</v>
      </c>
      <c r="AD97" s="434">
        <v>0</v>
      </c>
      <c r="AE97" s="434">
        <f t="shared" si="212"/>
        <v>0</v>
      </c>
      <c r="AF97" s="435">
        <f t="shared" si="213"/>
        <v>0</v>
      </c>
      <c r="AG97" s="14">
        <v>0</v>
      </c>
      <c r="AH97" s="905">
        <f>AB97+AE97+AF97+AG97</f>
        <v>0</v>
      </c>
      <c r="AI97" s="870">
        <v>0</v>
      </c>
      <c r="AJ97" s="433">
        <v>0</v>
      </c>
      <c r="AK97" s="433">
        <v>0</v>
      </c>
      <c r="AL97" s="433">
        <v>0</v>
      </c>
      <c r="AM97" s="433">
        <v>0</v>
      </c>
      <c r="AN97" s="433">
        <v>0</v>
      </c>
      <c r="AO97" s="535">
        <f t="shared" si="215"/>
        <v>0</v>
      </c>
      <c r="AP97" s="854">
        <f>I97+AH97</f>
        <v>33847769</v>
      </c>
      <c r="AQ97" s="434">
        <f>J97+W97</f>
        <v>25109621</v>
      </c>
      <c r="AR97" s="512">
        <f>K97+AA97</f>
        <v>0</v>
      </c>
      <c r="AS97" s="434">
        <f>L97+AE97</f>
        <v>8487052</v>
      </c>
      <c r="AT97" s="434">
        <f>M97+AF97</f>
        <v>251096</v>
      </c>
      <c r="AU97" s="434">
        <v>0</v>
      </c>
      <c r="AV97" s="535">
        <f>O97+AO97</f>
        <v>37.64</v>
      </c>
      <c r="AW97" s="517">
        <f t="shared" si="222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600">
        <v>0</v>
      </c>
    </row>
    <row r="98" spans="1:55" s="135" customFormat="1" x14ac:dyDescent="0.2">
      <c r="A98" s="92">
        <v>18</v>
      </c>
      <c r="B98" s="15">
        <v>4473</v>
      </c>
      <c r="C98" s="15">
        <v>600075117</v>
      </c>
      <c r="D98" s="15">
        <v>62237021</v>
      </c>
      <c r="E98" s="101" t="s">
        <v>173</v>
      </c>
      <c r="F98" s="15"/>
      <c r="G98" s="91"/>
      <c r="H98" s="495"/>
      <c r="I98" s="614">
        <v>33847769</v>
      </c>
      <c r="J98" s="323">
        <v>25109621</v>
      </c>
      <c r="K98" s="323">
        <v>0</v>
      </c>
      <c r="L98" s="323">
        <v>8487052</v>
      </c>
      <c r="M98" s="323">
        <v>251096</v>
      </c>
      <c r="N98" s="323">
        <v>0</v>
      </c>
      <c r="O98" s="680">
        <v>37.64</v>
      </c>
      <c r="P98" s="614">
        <f t="shared" ref="P98:BC98" si="225">SUM(P97)</f>
        <v>0</v>
      </c>
      <c r="Q98" s="323">
        <f t="shared" ref="Q98" si="226">SUM(Q97)</f>
        <v>0</v>
      </c>
      <c r="R98" s="323">
        <f t="shared" si="225"/>
        <v>0</v>
      </c>
      <c r="S98" s="323">
        <f t="shared" si="225"/>
        <v>0</v>
      </c>
      <c r="T98" s="323">
        <f t="shared" si="225"/>
        <v>0</v>
      </c>
      <c r="U98" s="323">
        <f t="shared" si="225"/>
        <v>0</v>
      </c>
      <c r="V98" s="323">
        <f t="shared" si="225"/>
        <v>0</v>
      </c>
      <c r="W98" s="323">
        <f t="shared" si="225"/>
        <v>0</v>
      </c>
      <c r="X98" s="323">
        <f t="shared" si="225"/>
        <v>0</v>
      </c>
      <c r="Y98" s="323">
        <f t="shared" si="225"/>
        <v>0</v>
      </c>
      <c r="Z98" s="323">
        <f t="shared" si="225"/>
        <v>0</v>
      </c>
      <c r="AA98" s="323">
        <f t="shared" si="225"/>
        <v>0</v>
      </c>
      <c r="AB98" s="323">
        <f t="shared" si="225"/>
        <v>0</v>
      </c>
      <c r="AC98" s="323">
        <f t="shared" si="225"/>
        <v>0</v>
      </c>
      <c r="AD98" s="323">
        <f t="shared" si="225"/>
        <v>0</v>
      </c>
      <c r="AE98" s="323">
        <f t="shared" si="225"/>
        <v>0</v>
      </c>
      <c r="AF98" s="323">
        <f t="shared" si="225"/>
        <v>0</v>
      </c>
      <c r="AG98" s="323">
        <f t="shared" si="225"/>
        <v>0</v>
      </c>
      <c r="AH98" s="894">
        <f t="shared" si="225"/>
        <v>0</v>
      </c>
      <c r="AI98" s="900">
        <f t="shared" si="225"/>
        <v>0</v>
      </c>
      <c r="AJ98" s="324">
        <f t="shared" si="225"/>
        <v>0</v>
      </c>
      <c r="AK98" s="324">
        <f t="shared" si="225"/>
        <v>0</v>
      </c>
      <c r="AL98" s="324">
        <f t="shared" si="225"/>
        <v>0</v>
      </c>
      <c r="AM98" s="324">
        <f t="shared" si="225"/>
        <v>0</v>
      </c>
      <c r="AN98" s="324">
        <f t="shared" si="225"/>
        <v>0</v>
      </c>
      <c r="AO98" s="25">
        <f t="shared" si="225"/>
        <v>0</v>
      </c>
      <c r="AP98" s="325">
        <f t="shared" si="225"/>
        <v>33847769</v>
      </c>
      <c r="AQ98" s="323">
        <f t="shared" si="225"/>
        <v>25109621</v>
      </c>
      <c r="AR98" s="323">
        <f t="shared" si="225"/>
        <v>0</v>
      </c>
      <c r="AS98" s="323">
        <f t="shared" si="225"/>
        <v>8487052</v>
      </c>
      <c r="AT98" s="323">
        <f t="shared" si="225"/>
        <v>251096</v>
      </c>
      <c r="AU98" s="323">
        <f t="shared" si="225"/>
        <v>0</v>
      </c>
      <c r="AV98" s="25">
        <f t="shared" si="225"/>
        <v>37.64</v>
      </c>
      <c r="AW98" s="825">
        <f t="shared" si="225"/>
        <v>0</v>
      </c>
      <c r="AX98" s="826">
        <f t="shared" si="225"/>
        <v>0</v>
      </c>
      <c r="AY98" s="826">
        <f t="shared" si="225"/>
        <v>0</v>
      </c>
      <c r="AZ98" s="826">
        <f t="shared" si="225"/>
        <v>0</v>
      </c>
      <c r="BA98" s="826">
        <f t="shared" si="225"/>
        <v>0</v>
      </c>
      <c r="BB98" s="826">
        <f t="shared" si="225"/>
        <v>0</v>
      </c>
      <c r="BC98" s="820">
        <f t="shared" si="225"/>
        <v>0</v>
      </c>
    </row>
    <row r="99" spans="1:55" s="135" customFormat="1" x14ac:dyDescent="0.2">
      <c r="A99" s="123">
        <v>19</v>
      </c>
      <c r="B99" s="124">
        <v>4485</v>
      </c>
      <c r="C99" s="124">
        <v>600074102</v>
      </c>
      <c r="D99" s="124">
        <v>70695113</v>
      </c>
      <c r="E99" s="122" t="s">
        <v>174</v>
      </c>
      <c r="F99" s="124">
        <v>3111</v>
      </c>
      <c r="G99" s="102" t="s">
        <v>275</v>
      </c>
      <c r="H99" s="500" t="s">
        <v>260</v>
      </c>
      <c r="I99" s="517">
        <v>3138154</v>
      </c>
      <c r="J99" s="432">
        <v>2293267</v>
      </c>
      <c r="K99" s="432">
        <v>35000</v>
      </c>
      <c r="L99" s="44">
        <v>786954</v>
      </c>
      <c r="M99" s="44">
        <v>22933</v>
      </c>
      <c r="N99" s="44">
        <v>0</v>
      </c>
      <c r="O99" s="570">
        <v>3.95</v>
      </c>
      <c r="P99" s="579">
        <f t="shared" si="207"/>
        <v>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208"/>
        <v>0</v>
      </c>
      <c r="X99" s="434">
        <v>0</v>
      </c>
      <c r="Y99" s="434">
        <v>0</v>
      </c>
      <c r="Z99" s="434">
        <v>0</v>
      </c>
      <c r="AA99" s="434">
        <f t="shared" si="209"/>
        <v>0</v>
      </c>
      <c r="AB99" s="434">
        <f t="shared" si="210"/>
        <v>0</v>
      </c>
      <c r="AC99" s="435">
        <f t="shared" si="211"/>
        <v>0</v>
      </c>
      <c r="AD99" s="434">
        <v>0</v>
      </c>
      <c r="AE99" s="434">
        <f t="shared" si="212"/>
        <v>0</v>
      </c>
      <c r="AF99" s="435">
        <f t="shared" si="213"/>
        <v>0</v>
      </c>
      <c r="AG99" s="14">
        <v>0</v>
      </c>
      <c r="AH99" s="905">
        <f>AB99+AE99+AF99+AG99-1</f>
        <v>-1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215"/>
        <v>0</v>
      </c>
      <c r="AP99" s="854">
        <f>I99+AH99</f>
        <v>3138153</v>
      </c>
      <c r="AQ99" s="434">
        <f>J99+W99</f>
        <v>2293267</v>
      </c>
      <c r="AR99" s="512">
        <f t="shared" ref="AR99:AR100" si="227">K99+AA99</f>
        <v>35000</v>
      </c>
      <c r="AS99" s="434">
        <f>L99+AE99</f>
        <v>786954</v>
      </c>
      <c r="AT99" s="434">
        <f>M99+AF99</f>
        <v>22933</v>
      </c>
      <c r="AU99" s="434">
        <v>0</v>
      </c>
      <c r="AV99" s="535">
        <f t="shared" ref="AV99:AV100" si="228">O99+AO99</f>
        <v>3.95</v>
      </c>
      <c r="AW99" s="517">
        <f t="shared" si="222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s="135" customFormat="1" x14ac:dyDescent="0.2">
      <c r="A100" s="123">
        <v>19</v>
      </c>
      <c r="B100" s="124">
        <v>4485</v>
      </c>
      <c r="C100" s="124">
        <v>600074102</v>
      </c>
      <c r="D100" s="124">
        <v>70695113</v>
      </c>
      <c r="E100" s="122" t="s">
        <v>174</v>
      </c>
      <c r="F100" s="124">
        <v>3111</v>
      </c>
      <c r="G100" s="102" t="s">
        <v>276</v>
      </c>
      <c r="H100" s="500" t="s">
        <v>261</v>
      </c>
      <c r="I100" s="517">
        <v>401213</v>
      </c>
      <c r="J100" s="432">
        <v>297636</v>
      </c>
      <c r="K100" s="432">
        <v>0</v>
      </c>
      <c r="L100" s="44">
        <v>100601</v>
      </c>
      <c r="M100" s="44">
        <v>2976</v>
      </c>
      <c r="N100" s="44">
        <v>0</v>
      </c>
      <c r="O100" s="570">
        <v>0.75</v>
      </c>
      <c r="P100" s="579">
        <f t="shared" si="207"/>
        <v>0</v>
      </c>
      <c r="Q100" s="434">
        <v>0</v>
      </c>
      <c r="R100" s="434">
        <v>132282</v>
      </c>
      <c r="S100" s="434">
        <v>0</v>
      </c>
      <c r="T100" s="434">
        <v>0</v>
      </c>
      <c r="U100" s="434">
        <v>0</v>
      </c>
      <c r="V100" s="434">
        <v>0</v>
      </c>
      <c r="W100" s="434">
        <f t="shared" si="208"/>
        <v>132282</v>
      </c>
      <c r="X100" s="434">
        <v>0</v>
      </c>
      <c r="Y100" s="434">
        <v>0</v>
      </c>
      <c r="Z100" s="434">
        <v>0</v>
      </c>
      <c r="AA100" s="434">
        <f t="shared" si="209"/>
        <v>0</v>
      </c>
      <c r="AB100" s="434">
        <f t="shared" si="210"/>
        <v>132282</v>
      </c>
      <c r="AC100" s="435">
        <f t="shared" si="211"/>
        <v>44711</v>
      </c>
      <c r="AD100" s="434">
        <v>0</v>
      </c>
      <c r="AE100" s="434">
        <f t="shared" si="212"/>
        <v>44711</v>
      </c>
      <c r="AF100" s="435">
        <f t="shared" si="213"/>
        <v>1323</v>
      </c>
      <c r="AG100" s="14">
        <v>0</v>
      </c>
      <c r="AH100" s="905">
        <f t="shared" ref="AH100" si="229">AB100+AE100+AF100+AG100</f>
        <v>178316</v>
      </c>
      <c r="AI100" s="870">
        <v>0</v>
      </c>
      <c r="AJ100" s="433">
        <v>0.33</v>
      </c>
      <c r="AK100" s="433">
        <v>0</v>
      </c>
      <c r="AL100" s="433">
        <v>0</v>
      </c>
      <c r="AM100" s="433">
        <v>0</v>
      </c>
      <c r="AN100" s="433">
        <v>0</v>
      </c>
      <c r="AO100" s="535">
        <f t="shared" si="215"/>
        <v>0.33</v>
      </c>
      <c r="AP100" s="854">
        <f>I100+AH100</f>
        <v>579529</v>
      </c>
      <c r="AQ100" s="434">
        <f>J100+W100</f>
        <v>429918</v>
      </c>
      <c r="AR100" s="512">
        <f t="shared" si="227"/>
        <v>0</v>
      </c>
      <c r="AS100" s="434">
        <f>L100+AE100</f>
        <v>145312</v>
      </c>
      <c r="AT100" s="434">
        <f>M100+AF100</f>
        <v>4299</v>
      </c>
      <c r="AU100" s="434">
        <v>0</v>
      </c>
      <c r="AV100" s="535">
        <f t="shared" si="228"/>
        <v>1.08</v>
      </c>
      <c r="AW100" s="517">
        <f t="shared" si="222"/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s="135" customFormat="1" x14ac:dyDescent="0.2">
      <c r="A101" s="92">
        <v>19</v>
      </c>
      <c r="B101" s="15">
        <v>4485</v>
      </c>
      <c r="C101" s="15">
        <v>600074102</v>
      </c>
      <c r="D101" s="15">
        <v>70695113</v>
      </c>
      <c r="E101" s="101" t="s">
        <v>175</v>
      </c>
      <c r="F101" s="15"/>
      <c r="G101" s="91"/>
      <c r="H101" s="495"/>
      <c r="I101" s="614">
        <v>3539367</v>
      </c>
      <c r="J101" s="323">
        <v>2590903</v>
      </c>
      <c r="K101" s="323">
        <v>35000</v>
      </c>
      <c r="L101" s="323">
        <v>887555</v>
      </c>
      <c r="M101" s="323">
        <v>25909</v>
      </c>
      <c r="N101" s="323">
        <v>0</v>
      </c>
      <c r="O101" s="680">
        <v>4.7</v>
      </c>
      <c r="P101" s="614">
        <f t="shared" ref="P101:BC101" si="230">SUM(P99:P100)</f>
        <v>0</v>
      </c>
      <c r="Q101" s="323">
        <f t="shared" ref="Q101" si="231">SUM(Q99:Q100)</f>
        <v>0</v>
      </c>
      <c r="R101" s="323">
        <f t="shared" si="230"/>
        <v>132282</v>
      </c>
      <c r="S101" s="323">
        <f t="shared" si="230"/>
        <v>0</v>
      </c>
      <c r="T101" s="323">
        <f t="shared" si="230"/>
        <v>0</v>
      </c>
      <c r="U101" s="323">
        <f t="shared" si="230"/>
        <v>0</v>
      </c>
      <c r="V101" s="323">
        <f t="shared" si="230"/>
        <v>0</v>
      </c>
      <c r="W101" s="323">
        <f t="shared" si="230"/>
        <v>132282</v>
      </c>
      <c r="X101" s="323">
        <f t="shared" si="230"/>
        <v>0</v>
      </c>
      <c r="Y101" s="323">
        <f t="shared" si="230"/>
        <v>0</v>
      </c>
      <c r="Z101" s="323">
        <f t="shared" si="230"/>
        <v>0</v>
      </c>
      <c r="AA101" s="323">
        <f t="shared" si="230"/>
        <v>0</v>
      </c>
      <c r="AB101" s="323">
        <f t="shared" si="230"/>
        <v>132282</v>
      </c>
      <c r="AC101" s="323">
        <f t="shared" si="230"/>
        <v>44711</v>
      </c>
      <c r="AD101" s="323">
        <f t="shared" si="230"/>
        <v>0</v>
      </c>
      <c r="AE101" s="323">
        <f t="shared" si="230"/>
        <v>44711</v>
      </c>
      <c r="AF101" s="323">
        <f t="shared" si="230"/>
        <v>1323</v>
      </c>
      <c r="AG101" s="323">
        <f t="shared" si="230"/>
        <v>0</v>
      </c>
      <c r="AH101" s="894">
        <f t="shared" si="230"/>
        <v>178315</v>
      </c>
      <c r="AI101" s="900">
        <f t="shared" si="230"/>
        <v>0</v>
      </c>
      <c r="AJ101" s="324">
        <f t="shared" si="230"/>
        <v>0.33</v>
      </c>
      <c r="AK101" s="324">
        <f t="shared" si="230"/>
        <v>0</v>
      </c>
      <c r="AL101" s="324">
        <f t="shared" si="230"/>
        <v>0</v>
      </c>
      <c r="AM101" s="324">
        <f t="shared" si="230"/>
        <v>0</v>
      </c>
      <c r="AN101" s="324">
        <f t="shared" si="230"/>
        <v>0</v>
      </c>
      <c r="AO101" s="25">
        <f t="shared" si="230"/>
        <v>0.33</v>
      </c>
      <c r="AP101" s="325">
        <f t="shared" si="230"/>
        <v>3717682</v>
      </c>
      <c r="AQ101" s="323">
        <f t="shared" si="230"/>
        <v>2723185</v>
      </c>
      <c r="AR101" s="323">
        <f t="shared" si="230"/>
        <v>35000</v>
      </c>
      <c r="AS101" s="323">
        <f t="shared" si="230"/>
        <v>932266</v>
      </c>
      <c r="AT101" s="323">
        <f t="shared" si="230"/>
        <v>27232</v>
      </c>
      <c r="AU101" s="323">
        <f t="shared" si="230"/>
        <v>0</v>
      </c>
      <c r="AV101" s="25">
        <f t="shared" si="230"/>
        <v>5.03</v>
      </c>
      <c r="AW101" s="825">
        <f t="shared" si="230"/>
        <v>0</v>
      </c>
      <c r="AX101" s="826">
        <f t="shared" si="230"/>
        <v>0</v>
      </c>
      <c r="AY101" s="826">
        <f t="shared" si="230"/>
        <v>0</v>
      </c>
      <c r="AZ101" s="826">
        <f t="shared" si="230"/>
        <v>0</v>
      </c>
      <c r="BA101" s="826">
        <f t="shared" si="230"/>
        <v>0</v>
      </c>
      <c r="BB101" s="826">
        <f t="shared" si="230"/>
        <v>0</v>
      </c>
      <c r="BC101" s="820">
        <f t="shared" si="230"/>
        <v>0</v>
      </c>
    </row>
    <row r="102" spans="1:55" s="135" customFormat="1" x14ac:dyDescent="0.2">
      <c r="A102" s="123">
        <v>20</v>
      </c>
      <c r="B102" s="124">
        <v>4435</v>
      </c>
      <c r="C102" s="124">
        <v>650034295</v>
      </c>
      <c r="D102" s="124">
        <v>72744669</v>
      </c>
      <c r="E102" s="122" t="s">
        <v>176</v>
      </c>
      <c r="F102" s="124">
        <v>3111</v>
      </c>
      <c r="G102" s="102" t="s">
        <v>275</v>
      </c>
      <c r="H102" s="500" t="s">
        <v>260</v>
      </c>
      <c r="I102" s="517">
        <v>3149593</v>
      </c>
      <c r="J102" s="432">
        <v>2316642</v>
      </c>
      <c r="K102" s="432">
        <v>20000</v>
      </c>
      <c r="L102" s="44">
        <v>789785</v>
      </c>
      <c r="M102" s="44">
        <v>23166</v>
      </c>
      <c r="N102" s="44">
        <v>0</v>
      </c>
      <c r="O102" s="570">
        <v>4</v>
      </c>
      <c r="P102" s="579">
        <f t="shared" si="207"/>
        <v>0</v>
      </c>
      <c r="Q102" s="434">
        <v>0</v>
      </c>
      <c r="R102" s="434">
        <v>0</v>
      </c>
      <c r="S102" s="434">
        <v>0</v>
      </c>
      <c r="T102" s="434">
        <v>0</v>
      </c>
      <c r="U102" s="434">
        <v>0</v>
      </c>
      <c r="V102" s="434">
        <v>0</v>
      </c>
      <c r="W102" s="434">
        <f t="shared" si="208"/>
        <v>0</v>
      </c>
      <c r="X102" s="434">
        <v>0</v>
      </c>
      <c r="Y102" s="434">
        <v>0</v>
      </c>
      <c r="Z102" s="434">
        <v>0</v>
      </c>
      <c r="AA102" s="434">
        <f t="shared" si="209"/>
        <v>0</v>
      </c>
      <c r="AB102" s="434">
        <f t="shared" si="210"/>
        <v>0</v>
      </c>
      <c r="AC102" s="435">
        <f t="shared" si="211"/>
        <v>0</v>
      </c>
      <c r="AD102" s="434">
        <v>0</v>
      </c>
      <c r="AE102" s="434">
        <f t="shared" si="212"/>
        <v>0</v>
      </c>
      <c r="AF102" s="435">
        <f t="shared" si="213"/>
        <v>0</v>
      </c>
      <c r="AG102" s="14">
        <v>0</v>
      </c>
      <c r="AH102" s="905">
        <f t="shared" ref="AH102:AH105" si="232">AB102+AE102+AF102+AG102</f>
        <v>0</v>
      </c>
      <c r="AI102" s="870">
        <v>0</v>
      </c>
      <c r="AJ102" s="433">
        <v>0</v>
      </c>
      <c r="AK102" s="433">
        <v>0</v>
      </c>
      <c r="AL102" s="433">
        <v>0</v>
      </c>
      <c r="AM102" s="433">
        <v>0</v>
      </c>
      <c r="AN102" s="433">
        <v>0</v>
      </c>
      <c r="AO102" s="535">
        <f t="shared" si="215"/>
        <v>0</v>
      </c>
      <c r="AP102" s="854">
        <f>I102+AH102</f>
        <v>3149593</v>
      </c>
      <c r="AQ102" s="434">
        <f>J102+W102</f>
        <v>2316642</v>
      </c>
      <c r="AR102" s="512">
        <f t="shared" ref="AR102:AR105" si="233">K102+AA102</f>
        <v>20000</v>
      </c>
      <c r="AS102" s="434">
        <f t="shared" ref="AS102:AT105" si="234">L102+AE102</f>
        <v>789785</v>
      </c>
      <c r="AT102" s="434">
        <f t="shared" si="234"/>
        <v>23166</v>
      </c>
      <c r="AU102" s="434">
        <v>0</v>
      </c>
      <c r="AV102" s="535">
        <f t="shared" ref="AV102:AV105" si="235">O102+AO102</f>
        <v>4</v>
      </c>
      <c r="AW102" s="517">
        <f t="shared" si="222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600">
        <v>0</v>
      </c>
    </row>
    <row r="103" spans="1:55" s="135" customFormat="1" x14ac:dyDescent="0.2">
      <c r="A103" s="123">
        <v>20</v>
      </c>
      <c r="B103" s="124">
        <v>4435</v>
      </c>
      <c r="C103" s="124">
        <v>650034295</v>
      </c>
      <c r="D103" s="124">
        <v>72744669</v>
      </c>
      <c r="E103" s="122" t="s">
        <v>176</v>
      </c>
      <c r="F103" s="124">
        <v>3117</v>
      </c>
      <c r="G103" s="102" t="s">
        <v>278</v>
      </c>
      <c r="H103" s="500" t="s">
        <v>260</v>
      </c>
      <c r="I103" s="517">
        <v>5000350</v>
      </c>
      <c r="J103" s="432">
        <v>3679681</v>
      </c>
      <c r="K103" s="432">
        <v>30000</v>
      </c>
      <c r="L103" s="44">
        <v>1253872</v>
      </c>
      <c r="M103" s="44">
        <v>36797</v>
      </c>
      <c r="N103" s="44">
        <v>0</v>
      </c>
      <c r="O103" s="570">
        <v>5.57</v>
      </c>
      <c r="P103" s="579">
        <f t="shared" si="207"/>
        <v>0</v>
      </c>
      <c r="Q103" s="434">
        <v>0</v>
      </c>
      <c r="R103" s="434">
        <v>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208"/>
        <v>0</v>
      </c>
      <c r="X103" s="434">
        <v>0</v>
      </c>
      <c r="Y103" s="434">
        <v>0</v>
      </c>
      <c r="Z103" s="434">
        <v>0</v>
      </c>
      <c r="AA103" s="434">
        <f t="shared" si="209"/>
        <v>0</v>
      </c>
      <c r="AB103" s="434">
        <f t="shared" si="210"/>
        <v>0</v>
      </c>
      <c r="AC103" s="435">
        <f t="shared" si="211"/>
        <v>0</v>
      </c>
      <c r="AD103" s="434">
        <v>0</v>
      </c>
      <c r="AE103" s="434">
        <f t="shared" si="212"/>
        <v>0</v>
      </c>
      <c r="AF103" s="435">
        <f t="shared" si="213"/>
        <v>0</v>
      </c>
      <c r="AG103" s="14">
        <v>0</v>
      </c>
      <c r="AH103" s="905">
        <f>AB103+AE103+AF103+AG103+1</f>
        <v>1</v>
      </c>
      <c r="AI103" s="870">
        <v>0</v>
      </c>
      <c r="AJ103" s="433">
        <v>0</v>
      </c>
      <c r="AK103" s="433">
        <v>0</v>
      </c>
      <c r="AL103" s="433">
        <v>0</v>
      </c>
      <c r="AM103" s="433">
        <v>0</v>
      </c>
      <c r="AN103" s="433">
        <v>0</v>
      </c>
      <c r="AO103" s="535">
        <f t="shared" si="215"/>
        <v>0</v>
      </c>
      <c r="AP103" s="854">
        <f>I103+AH103</f>
        <v>5000351</v>
      </c>
      <c r="AQ103" s="434">
        <f>J103+W103</f>
        <v>3679681</v>
      </c>
      <c r="AR103" s="512">
        <f t="shared" si="233"/>
        <v>30000</v>
      </c>
      <c r="AS103" s="434">
        <f t="shared" si="234"/>
        <v>1253872</v>
      </c>
      <c r="AT103" s="434">
        <f t="shared" si="234"/>
        <v>36797</v>
      </c>
      <c r="AU103" s="434">
        <v>0</v>
      </c>
      <c r="AV103" s="535">
        <f t="shared" si="235"/>
        <v>5.57</v>
      </c>
      <c r="AW103" s="517">
        <f t="shared" si="222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600">
        <v>0</v>
      </c>
    </row>
    <row r="104" spans="1:55" s="135" customFormat="1" x14ac:dyDescent="0.2">
      <c r="A104" s="123">
        <v>20</v>
      </c>
      <c r="B104" s="124">
        <v>4435</v>
      </c>
      <c r="C104" s="124">
        <v>650034295</v>
      </c>
      <c r="D104" s="124">
        <v>72744669</v>
      </c>
      <c r="E104" s="122" t="s">
        <v>176</v>
      </c>
      <c r="F104" s="124">
        <v>3117</v>
      </c>
      <c r="G104" s="102" t="s">
        <v>276</v>
      </c>
      <c r="H104" s="500" t="s">
        <v>261</v>
      </c>
      <c r="I104" s="517">
        <v>802426</v>
      </c>
      <c r="J104" s="432">
        <v>595271</v>
      </c>
      <c r="K104" s="432">
        <v>0</v>
      </c>
      <c r="L104" s="44">
        <v>201202</v>
      </c>
      <c r="M104" s="44">
        <v>5953</v>
      </c>
      <c r="N104" s="44">
        <v>0</v>
      </c>
      <c r="O104" s="570">
        <v>1.5</v>
      </c>
      <c r="P104" s="579">
        <f t="shared" si="207"/>
        <v>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208"/>
        <v>0</v>
      </c>
      <c r="X104" s="434">
        <v>0</v>
      </c>
      <c r="Y104" s="434">
        <v>0</v>
      </c>
      <c r="Z104" s="434">
        <v>0</v>
      </c>
      <c r="AA104" s="434">
        <f t="shared" si="209"/>
        <v>0</v>
      </c>
      <c r="AB104" s="434">
        <f t="shared" si="210"/>
        <v>0</v>
      </c>
      <c r="AC104" s="435">
        <f t="shared" si="211"/>
        <v>0</v>
      </c>
      <c r="AD104" s="434">
        <v>0</v>
      </c>
      <c r="AE104" s="434">
        <f t="shared" si="212"/>
        <v>0</v>
      </c>
      <c r="AF104" s="435">
        <f t="shared" si="213"/>
        <v>0</v>
      </c>
      <c r="AG104" s="14">
        <v>0</v>
      </c>
      <c r="AH104" s="905">
        <f t="shared" si="232"/>
        <v>0</v>
      </c>
      <c r="AI104" s="870">
        <v>0</v>
      </c>
      <c r="AJ104" s="433">
        <v>0</v>
      </c>
      <c r="AK104" s="433">
        <v>0</v>
      </c>
      <c r="AL104" s="433">
        <v>0</v>
      </c>
      <c r="AM104" s="433">
        <v>0</v>
      </c>
      <c r="AN104" s="433">
        <v>0</v>
      </c>
      <c r="AO104" s="535">
        <f t="shared" si="215"/>
        <v>0</v>
      </c>
      <c r="AP104" s="854">
        <f>I104+AH104</f>
        <v>802426</v>
      </c>
      <c r="AQ104" s="434">
        <f>J104+W104</f>
        <v>595271</v>
      </c>
      <c r="AR104" s="512">
        <f t="shared" si="233"/>
        <v>0</v>
      </c>
      <c r="AS104" s="434">
        <f t="shared" si="234"/>
        <v>201202</v>
      </c>
      <c r="AT104" s="434">
        <f t="shared" si="234"/>
        <v>5953</v>
      </c>
      <c r="AU104" s="434">
        <v>0</v>
      </c>
      <c r="AV104" s="535">
        <f t="shared" si="235"/>
        <v>1.5</v>
      </c>
      <c r="AW104" s="517">
        <f t="shared" si="222"/>
        <v>0</v>
      </c>
      <c r="AX104" s="432">
        <v>0</v>
      </c>
      <c r="AY104" s="432">
        <v>0</v>
      </c>
      <c r="AZ104" s="432">
        <v>0</v>
      </c>
      <c r="BA104" s="432">
        <v>0</v>
      </c>
      <c r="BB104" s="432">
        <v>0</v>
      </c>
      <c r="BC104" s="600">
        <v>0</v>
      </c>
    </row>
    <row r="105" spans="1:55" s="135" customFormat="1" x14ac:dyDescent="0.2">
      <c r="A105" s="123">
        <v>20</v>
      </c>
      <c r="B105" s="124">
        <v>4435</v>
      </c>
      <c r="C105" s="124">
        <v>650034295</v>
      </c>
      <c r="D105" s="124">
        <v>72744669</v>
      </c>
      <c r="E105" s="122" t="s">
        <v>176</v>
      </c>
      <c r="F105" s="124">
        <v>3143</v>
      </c>
      <c r="G105" s="102" t="s">
        <v>785</v>
      </c>
      <c r="H105" s="140" t="s">
        <v>260</v>
      </c>
      <c r="I105" s="517">
        <v>677707</v>
      </c>
      <c r="J105" s="432">
        <v>492824</v>
      </c>
      <c r="K105" s="432">
        <v>10000</v>
      </c>
      <c r="L105" s="44">
        <v>169955</v>
      </c>
      <c r="M105" s="44">
        <v>4928</v>
      </c>
      <c r="N105" s="44">
        <v>0</v>
      </c>
      <c r="O105" s="570">
        <v>0.94</v>
      </c>
      <c r="P105" s="579">
        <f t="shared" si="207"/>
        <v>0</v>
      </c>
      <c r="Q105" s="434">
        <v>0</v>
      </c>
      <c r="R105" s="434">
        <v>0</v>
      </c>
      <c r="S105" s="434">
        <v>0</v>
      </c>
      <c r="T105" s="434">
        <v>0</v>
      </c>
      <c r="U105" s="434">
        <v>0</v>
      </c>
      <c r="V105" s="434">
        <v>0</v>
      </c>
      <c r="W105" s="434">
        <f t="shared" si="208"/>
        <v>0</v>
      </c>
      <c r="X105" s="434">
        <v>0</v>
      </c>
      <c r="Y105" s="434">
        <v>0</v>
      </c>
      <c r="Z105" s="434">
        <v>0</v>
      </c>
      <c r="AA105" s="434">
        <f t="shared" si="209"/>
        <v>0</v>
      </c>
      <c r="AB105" s="434">
        <f t="shared" si="210"/>
        <v>0</v>
      </c>
      <c r="AC105" s="435">
        <f t="shared" si="211"/>
        <v>0</v>
      </c>
      <c r="AD105" s="434">
        <v>0</v>
      </c>
      <c r="AE105" s="434">
        <f t="shared" si="212"/>
        <v>0</v>
      </c>
      <c r="AF105" s="435">
        <f t="shared" si="213"/>
        <v>0</v>
      </c>
      <c r="AG105" s="14">
        <v>0</v>
      </c>
      <c r="AH105" s="905">
        <f t="shared" si="232"/>
        <v>0</v>
      </c>
      <c r="AI105" s="870">
        <v>0</v>
      </c>
      <c r="AJ105" s="433">
        <v>0</v>
      </c>
      <c r="AK105" s="433">
        <v>0</v>
      </c>
      <c r="AL105" s="433">
        <v>0</v>
      </c>
      <c r="AM105" s="433">
        <v>0</v>
      </c>
      <c r="AN105" s="433">
        <v>0</v>
      </c>
      <c r="AO105" s="535">
        <f t="shared" si="215"/>
        <v>0</v>
      </c>
      <c r="AP105" s="854">
        <f>I105+AH105</f>
        <v>677707</v>
      </c>
      <c r="AQ105" s="434">
        <f>J105+W105</f>
        <v>492824</v>
      </c>
      <c r="AR105" s="512">
        <f t="shared" si="233"/>
        <v>10000</v>
      </c>
      <c r="AS105" s="434">
        <f t="shared" si="234"/>
        <v>169955</v>
      </c>
      <c r="AT105" s="434">
        <f t="shared" si="234"/>
        <v>4928</v>
      </c>
      <c r="AU105" s="434">
        <v>0</v>
      </c>
      <c r="AV105" s="535">
        <f t="shared" si="235"/>
        <v>0.94</v>
      </c>
      <c r="AW105" s="517">
        <f t="shared" si="222"/>
        <v>0</v>
      </c>
      <c r="AX105" s="432">
        <v>0</v>
      </c>
      <c r="AY105" s="432">
        <v>0</v>
      </c>
      <c r="AZ105" s="432">
        <v>0</v>
      </c>
      <c r="BA105" s="432">
        <v>0</v>
      </c>
      <c r="BB105" s="432">
        <v>0</v>
      </c>
      <c r="BC105" s="600">
        <v>0</v>
      </c>
    </row>
    <row r="106" spans="1:55" s="135" customFormat="1" x14ac:dyDescent="0.2">
      <c r="A106" s="92">
        <v>20</v>
      </c>
      <c r="B106" s="15">
        <v>4435</v>
      </c>
      <c r="C106" s="15">
        <v>650034295</v>
      </c>
      <c r="D106" s="15">
        <v>72744669</v>
      </c>
      <c r="E106" s="101" t="s">
        <v>177</v>
      </c>
      <c r="F106" s="15"/>
      <c r="G106" s="91"/>
      <c r="H106" s="495"/>
      <c r="I106" s="614">
        <v>9630076</v>
      </c>
      <c r="J106" s="323">
        <v>7084418</v>
      </c>
      <c r="K106" s="323">
        <v>60000</v>
      </c>
      <c r="L106" s="323">
        <v>2414814</v>
      </c>
      <c r="M106" s="323">
        <v>70844</v>
      </c>
      <c r="N106" s="323">
        <v>0</v>
      </c>
      <c r="O106" s="680">
        <v>12.01</v>
      </c>
      <c r="P106" s="614">
        <f t="shared" ref="P106:BC106" si="236">SUM(P102:P105)</f>
        <v>0</v>
      </c>
      <c r="Q106" s="323">
        <f t="shared" ref="Q106" si="237">SUM(Q102:Q105)</f>
        <v>0</v>
      </c>
      <c r="R106" s="323">
        <f t="shared" si="236"/>
        <v>0</v>
      </c>
      <c r="S106" s="323">
        <f t="shared" si="236"/>
        <v>0</v>
      </c>
      <c r="T106" s="323">
        <f t="shared" si="236"/>
        <v>0</v>
      </c>
      <c r="U106" s="323">
        <f t="shared" si="236"/>
        <v>0</v>
      </c>
      <c r="V106" s="323">
        <f t="shared" si="236"/>
        <v>0</v>
      </c>
      <c r="W106" s="323">
        <f t="shared" si="236"/>
        <v>0</v>
      </c>
      <c r="X106" s="323">
        <f t="shared" si="236"/>
        <v>0</v>
      </c>
      <c r="Y106" s="323">
        <f t="shared" si="236"/>
        <v>0</v>
      </c>
      <c r="Z106" s="323">
        <f t="shared" si="236"/>
        <v>0</v>
      </c>
      <c r="AA106" s="323">
        <f t="shared" si="236"/>
        <v>0</v>
      </c>
      <c r="AB106" s="323">
        <f t="shared" si="236"/>
        <v>0</v>
      </c>
      <c r="AC106" s="323">
        <f t="shared" si="236"/>
        <v>0</v>
      </c>
      <c r="AD106" s="323">
        <f t="shared" si="236"/>
        <v>0</v>
      </c>
      <c r="AE106" s="323">
        <f t="shared" si="236"/>
        <v>0</v>
      </c>
      <c r="AF106" s="323">
        <f t="shared" si="236"/>
        <v>0</v>
      </c>
      <c r="AG106" s="323">
        <f t="shared" si="236"/>
        <v>0</v>
      </c>
      <c r="AH106" s="894">
        <f t="shared" si="236"/>
        <v>1</v>
      </c>
      <c r="AI106" s="900">
        <f t="shared" si="236"/>
        <v>0</v>
      </c>
      <c r="AJ106" s="324">
        <f t="shared" si="236"/>
        <v>0</v>
      </c>
      <c r="AK106" s="324">
        <f t="shared" si="236"/>
        <v>0</v>
      </c>
      <c r="AL106" s="324">
        <f t="shared" si="236"/>
        <v>0</v>
      </c>
      <c r="AM106" s="324">
        <f t="shared" si="236"/>
        <v>0</v>
      </c>
      <c r="AN106" s="324">
        <f t="shared" si="236"/>
        <v>0</v>
      </c>
      <c r="AO106" s="25">
        <f t="shared" si="236"/>
        <v>0</v>
      </c>
      <c r="AP106" s="325">
        <f t="shared" si="236"/>
        <v>9630077</v>
      </c>
      <c r="AQ106" s="323">
        <f t="shared" si="236"/>
        <v>7084418</v>
      </c>
      <c r="AR106" s="323">
        <f t="shared" si="236"/>
        <v>60000</v>
      </c>
      <c r="AS106" s="323">
        <f t="shared" si="236"/>
        <v>2414814</v>
      </c>
      <c r="AT106" s="323">
        <f t="shared" si="236"/>
        <v>70844</v>
      </c>
      <c r="AU106" s="323">
        <f t="shared" si="236"/>
        <v>0</v>
      </c>
      <c r="AV106" s="25">
        <f t="shared" si="236"/>
        <v>12.01</v>
      </c>
      <c r="AW106" s="825">
        <f t="shared" si="236"/>
        <v>0</v>
      </c>
      <c r="AX106" s="826">
        <f t="shared" si="236"/>
        <v>0</v>
      </c>
      <c r="AY106" s="826">
        <f t="shared" si="236"/>
        <v>0</v>
      </c>
      <c r="AZ106" s="826">
        <f t="shared" si="236"/>
        <v>0</v>
      </c>
      <c r="BA106" s="826">
        <f t="shared" si="236"/>
        <v>0</v>
      </c>
      <c r="BB106" s="826">
        <f t="shared" si="236"/>
        <v>0</v>
      </c>
      <c r="BC106" s="820">
        <f t="shared" si="236"/>
        <v>0</v>
      </c>
    </row>
    <row r="107" spans="1:55" s="135" customFormat="1" x14ac:dyDescent="0.2">
      <c r="A107" s="123">
        <v>21</v>
      </c>
      <c r="B107" s="124">
        <v>4412</v>
      </c>
      <c r="C107" s="124">
        <v>600074447</v>
      </c>
      <c r="D107" s="124">
        <v>70698554</v>
      </c>
      <c r="E107" s="122" t="s">
        <v>178</v>
      </c>
      <c r="F107" s="124">
        <v>3111</v>
      </c>
      <c r="G107" s="102" t="s">
        <v>275</v>
      </c>
      <c r="H107" s="500" t="s">
        <v>260</v>
      </c>
      <c r="I107" s="517">
        <v>3513566</v>
      </c>
      <c r="J107" s="432">
        <v>2606503</v>
      </c>
      <c r="K107" s="432">
        <v>0</v>
      </c>
      <c r="L107" s="44">
        <v>880998</v>
      </c>
      <c r="M107" s="44">
        <v>26065</v>
      </c>
      <c r="N107" s="44">
        <v>0</v>
      </c>
      <c r="O107" s="570">
        <v>4</v>
      </c>
      <c r="P107" s="579">
        <f t="shared" si="207"/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208"/>
        <v>0</v>
      </c>
      <c r="X107" s="434">
        <v>0</v>
      </c>
      <c r="Y107" s="434">
        <v>0</v>
      </c>
      <c r="Z107" s="434">
        <v>0</v>
      </c>
      <c r="AA107" s="434">
        <f t="shared" si="209"/>
        <v>0</v>
      </c>
      <c r="AB107" s="434">
        <f t="shared" si="210"/>
        <v>0</v>
      </c>
      <c r="AC107" s="435">
        <f t="shared" si="211"/>
        <v>0</v>
      </c>
      <c r="AD107" s="434">
        <v>0</v>
      </c>
      <c r="AE107" s="434">
        <f t="shared" si="212"/>
        <v>0</v>
      </c>
      <c r="AF107" s="435">
        <f t="shared" si="213"/>
        <v>0</v>
      </c>
      <c r="AG107" s="14">
        <v>0</v>
      </c>
      <c r="AH107" s="905">
        <f t="shared" ref="AH107:AH108" si="238">AB107+AE107+AF107+AG107</f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 t="shared" si="215"/>
        <v>0</v>
      </c>
      <c r="AP107" s="854">
        <f>I107+AH107</f>
        <v>3513566</v>
      </c>
      <c r="AQ107" s="434">
        <f>J107+W107</f>
        <v>2606503</v>
      </c>
      <c r="AR107" s="512">
        <f t="shared" ref="AR107:AR108" si="239">K107+AA107</f>
        <v>0</v>
      </c>
      <c r="AS107" s="434">
        <f>L107+AE107</f>
        <v>880998</v>
      </c>
      <c r="AT107" s="434">
        <f>M107+AF107</f>
        <v>26065</v>
      </c>
      <c r="AU107" s="434">
        <v>0</v>
      </c>
      <c r="AV107" s="535">
        <f t="shared" ref="AV107:AV108" si="240">O107+AO107</f>
        <v>4</v>
      </c>
      <c r="AW107" s="517">
        <f t="shared" si="222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s="135" customFormat="1" x14ac:dyDescent="0.2">
      <c r="A108" s="123">
        <v>21</v>
      </c>
      <c r="B108" s="124">
        <v>4412</v>
      </c>
      <c r="C108" s="124">
        <v>600074447</v>
      </c>
      <c r="D108" s="124">
        <v>70698554</v>
      </c>
      <c r="E108" s="122" t="s">
        <v>178</v>
      </c>
      <c r="F108" s="124">
        <v>3111</v>
      </c>
      <c r="G108" s="102" t="s">
        <v>276</v>
      </c>
      <c r="H108" s="500" t="s">
        <v>261</v>
      </c>
      <c r="I108" s="517">
        <v>1069900</v>
      </c>
      <c r="J108" s="432">
        <v>793694</v>
      </c>
      <c r="K108" s="432">
        <v>0</v>
      </c>
      <c r="L108" s="44">
        <v>268269</v>
      </c>
      <c r="M108" s="44">
        <v>7937</v>
      </c>
      <c r="N108" s="44">
        <v>0</v>
      </c>
      <c r="O108" s="570">
        <v>2</v>
      </c>
      <c r="P108" s="579">
        <f t="shared" si="207"/>
        <v>0</v>
      </c>
      <c r="Q108" s="434">
        <v>0</v>
      </c>
      <c r="R108" s="434">
        <v>0</v>
      </c>
      <c r="S108" s="434">
        <v>0</v>
      </c>
      <c r="T108" s="434">
        <v>0</v>
      </c>
      <c r="U108" s="434">
        <v>0</v>
      </c>
      <c r="V108" s="434">
        <v>0</v>
      </c>
      <c r="W108" s="434">
        <f t="shared" si="208"/>
        <v>0</v>
      </c>
      <c r="X108" s="434">
        <v>0</v>
      </c>
      <c r="Y108" s="434">
        <v>0</v>
      </c>
      <c r="Z108" s="434">
        <v>0</v>
      </c>
      <c r="AA108" s="434">
        <f t="shared" si="209"/>
        <v>0</v>
      </c>
      <c r="AB108" s="434">
        <f t="shared" si="210"/>
        <v>0</v>
      </c>
      <c r="AC108" s="435">
        <f t="shared" si="211"/>
        <v>0</v>
      </c>
      <c r="AD108" s="434">
        <v>0</v>
      </c>
      <c r="AE108" s="434">
        <f t="shared" si="212"/>
        <v>0</v>
      </c>
      <c r="AF108" s="435">
        <f t="shared" si="213"/>
        <v>0</v>
      </c>
      <c r="AG108" s="14">
        <v>0</v>
      </c>
      <c r="AH108" s="905">
        <f t="shared" si="238"/>
        <v>0</v>
      </c>
      <c r="AI108" s="870">
        <v>0</v>
      </c>
      <c r="AJ108" s="433">
        <v>0</v>
      </c>
      <c r="AK108" s="433">
        <v>0</v>
      </c>
      <c r="AL108" s="433">
        <v>0</v>
      </c>
      <c r="AM108" s="433">
        <v>0</v>
      </c>
      <c r="AN108" s="433">
        <v>0</v>
      </c>
      <c r="AO108" s="535">
        <f t="shared" si="215"/>
        <v>0</v>
      </c>
      <c r="AP108" s="854">
        <f>I108+AH108</f>
        <v>1069900</v>
      </c>
      <c r="AQ108" s="434">
        <f>J108+W108</f>
        <v>793694</v>
      </c>
      <c r="AR108" s="512">
        <f t="shared" si="239"/>
        <v>0</v>
      </c>
      <c r="AS108" s="434">
        <f>L108+AE108</f>
        <v>268269</v>
      </c>
      <c r="AT108" s="434">
        <f>M108+AF108</f>
        <v>7937</v>
      </c>
      <c r="AU108" s="434">
        <v>0</v>
      </c>
      <c r="AV108" s="535">
        <f t="shared" si="240"/>
        <v>2</v>
      </c>
      <c r="AW108" s="517">
        <f t="shared" si="222"/>
        <v>0</v>
      </c>
      <c r="AX108" s="432">
        <v>0</v>
      </c>
      <c r="AY108" s="432">
        <v>0</v>
      </c>
      <c r="AZ108" s="432">
        <v>0</v>
      </c>
      <c r="BA108" s="432">
        <v>0</v>
      </c>
      <c r="BB108" s="432">
        <v>0</v>
      </c>
      <c r="BC108" s="600">
        <v>0</v>
      </c>
    </row>
    <row r="109" spans="1:55" s="135" customFormat="1" x14ac:dyDescent="0.2">
      <c r="A109" s="92">
        <v>21</v>
      </c>
      <c r="B109" s="15">
        <v>4412</v>
      </c>
      <c r="C109" s="15">
        <v>600074447</v>
      </c>
      <c r="D109" s="15">
        <v>70698554</v>
      </c>
      <c r="E109" s="101" t="s">
        <v>179</v>
      </c>
      <c r="F109" s="15"/>
      <c r="G109" s="91"/>
      <c r="H109" s="495"/>
      <c r="I109" s="614">
        <v>4583466</v>
      </c>
      <c r="J109" s="323">
        <v>3400197</v>
      </c>
      <c r="K109" s="323">
        <v>0</v>
      </c>
      <c r="L109" s="323">
        <v>1149267</v>
      </c>
      <c r="M109" s="323">
        <v>34002</v>
      </c>
      <c r="N109" s="323">
        <v>0</v>
      </c>
      <c r="O109" s="680">
        <v>6</v>
      </c>
      <c r="P109" s="614">
        <f t="shared" ref="P109:BC109" si="241">SUM(P107:P108)</f>
        <v>0</v>
      </c>
      <c r="Q109" s="323">
        <f t="shared" ref="Q109" si="242">SUM(Q107:Q108)</f>
        <v>0</v>
      </c>
      <c r="R109" s="323">
        <f t="shared" si="241"/>
        <v>0</v>
      </c>
      <c r="S109" s="323">
        <f t="shared" si="241"/>
        <v>0</v>
      </c>
      <c r="T109" s="323">
        <f t="shared" si="241"/>
        <v>0</v>
      </c>
      <c r="U109" s="323">
        <f t="shared" si="241"/>
        <v>0</v>
      </c>
      <c r="V109" s="323">
        <f t="shared" si="241"/>
        <v>0</v>
      </c>
      <c r="W109" s="323">
        <f t="shared" si="241"/>
        <v>0</v>
      </c>
      <c r="X109" s="323">
        <f t="shared" si="241"/>
        <v>0</v>
      </c>
      <c r="Y109" s="323">
        <f t="shared" si="241"/>
        <v>0</v>
      </c>
      <c r="Z109" s="323">
        <f t="shared" si="241"/>
        <v>0</v>
      </c>
      <c r="AA109" s="323">
        <f t="shared" si="241"/>
        <v>0</v>
      </c>
      <c r="AB109" s="323">
        <f t="shared" si="241"/>
        <v>0</v>
      </c>
      <c r="AC109" s="323">
        <f t="shared" si="241"/>
        <v>0</v>
      </c>
      <c r="AD109" s="323">
        <f t="shared" si="241"/>
        <v>0</v>
      </c>
      <c r="AE109" s="323">
        <f t="shared" si="241"/>
        <v>0</v>
      </c>
      <c r="AF109" s="323">
        <f t="shared" si="241"/>
        <v>0</v>
      </c>
      <c r="AG109" s="323">
        <f t="shared" si="241"/>
        <v>0</v>
      </c>
      <c r="AH109" s="894">
        <f t="shared" si="241"/>
        <v>0</v>
      </c>
      <c r="AI109" s="900">
        <f t="shared" si="241"/>
        <v>0</v>
      </c>
      <c r="AJ109" s="324">
        <f t="shared" si="241"/>
        <v>0</v>
      </c>
      <c r="AK109" s="324">
        <f t="shared" si="241"/>
        <v>0</v>
      </c>
      <c r="AL109" s="324">
        <f t="shared" si="241"/>
        <v>0</v>
      </c>
      <c r="AM109" s="324">
        <f t="shared" si="241"/>
        <v>0</v>
      </c>
      <c r="AN109" s="324">
        <f t="shared" si="241"/>
        <v>0</v>
      </c>
      <c r="AO109" s="25">
        <f t="shared" si="241"/>
        <v>0</v>
      </c>
      <c r="AP109" s="325">
        <f t="shared" si="241"/>
        <v>4583466</v>
      </c>
      <c r="AQ109" s="323">
        <f t="shared" si="241"/>
        <v>3400197</v>
      </c>
      <c r="AR109" s="323">
        <f t="shared" si="241"/>
        <v>0</v>
      </c>
      <c r="AS109" s="323">
        <f t="shared" si="241"/>
        <v>1149267</v>
      </c>
      <c r="AT109" s="323">
        <f t="shared" si="241"/>
        <v>34002</v>
      </c>
      <c r="AU109" s="323">
        <f t="shared" si="241"/>
        <v>0</v>
      </c>
      <c r="AV109" s="25">
        <f t="shared" si="241"/>
        <v>6</v>
      </c>
      <c r="AW109" s="825">
        <f t="shared" si="241"/>
        <v>0</v>
      </c>
      <c r="AX109" s="826">
        <f t="shared" si="241"/>
        <v>0</v>
      </c>
      <c r="AY109" s="826">
        <f t="shared" si="241"/>
        <v>0</v>
      </c>
      <c r="AZ109" s="826">
        <f t="shared" si="241"/>
        <v>0</v>
      </c>
      <c r="BA109" s="826">
        <f t="shared" si="241"/>
        <v>0</v>
      </c>
      <c r="BB109" s="826">
        <f t="shared" si="241"/>
        <v>0</v>
      </c>
      <c r="BC109" s="820">
        <f t="shared" si="241"/>
        <v>0</v>
      </c>
    </row>
    <row r="110" spans="1:55" s="135" customFormat="1" x14ac:dyDescent="0.2">
      <c r="A110" s="123">
        <v>22</v>
      </c>
      <c r="B110" s="124">
        <v>4413</v>
      </c>
      <c r="C110" s="124">
        <v>600074455</v>
      </c>
      <c r="D110" s="124">
        <v>70695369</v>
      </c>
      <c r="E110" s="122" t="s">
        <v>180</v>
      </c>
      <c r="F110" s="124">
        <v>3111</v>
      </c>
      <c r="G110" s="102" t="s">
        <v>275</v>
      </c>
      <c r="H110" s="500" t="s">
        <v>260</v>
      </c>
      <c r="I110" s="517">
        <v>9301225</v>
      </c>
      <c r="J110" s="432">
        <v>6900019</v>
      </c>
      <c r="K110" s="432">
        <v>0</v>
      </c>
      <c r="L110" s="44">
        <v>2332206</v>
      </c>
      <c r="M110" s="44">
        <v>69000</v>
      </c>
      <c r="N110" s="44">
        <v>0</v>
      </c>
      <c r="O110" s="570">
        <v>11</v>
      </c>
      <c r="P110" s="579">
        <f t="shared" si="207"/>
        <v>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208"/>
        <v>0</v>
      </c>
      <c r="X110" s="434">
        <v>0</v>
      </c>
      <c r="Y110" s="434">
        <v>0</v>
      </c>
      <c r="Z110" s="434">
        <v>0</v>
      </c>
      <c r="AA110" s="434">
        <f t="shared" si="209"/>
        <v>0</v>
      </c>
      <c r="AB110" s="434">
        <f t="shared" si="210"/>
        <v>0</v>
      </c>
      <c r="AC110" s="435">
        <f t="shared" si="211"/>
        <v>0</v>
      </c>
      <c r="AD110" s="434">
        <v>0</v>
      </c>
      <c r="AE110" s="434">
        <f t="shared" si="212"/>
        <v>0</v>
      </c>
      <c r="AF110" s="435">
        <f t="shared" si="213"/>
        <v>0</v>
      </c>
      <c r="AG110" s="14">
        <v>0</v>
      </c>
      <c r="AH110" s="905">
        <f t="shared" ref="AH110:AH112" si="243">AB110+AE110+AF110+AG110</f>
        <v>0</v>
      </c>
      <c r="AI110" s="870">
        <v>0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 t="shared" si="215"/>
        <v>0</v>
      </c>
      <c r="AP110" s="854">
        <f>I110+AH110</f>
        <v>9301225</v>
      </c>
      <c r="AQ110" s="434">
        <f>J110+W110</f>
        <v>6900019</v>
      </c>
      <c r="AR110" s="512">
        <f t="shared" ref="AR110:AR112" si="244">K110+AA110</f>
        <v>0</v>
      </c>
      <c r="AS110" s="434">
        <f t="shared" ref="AS110:AT112" si="245">L110+AE110</f>
        <v>2332206</v>
      </c>
      <c r="AT110" s="434">
        <f t="shared" si="245"/>
        <v>69000</v>
      </c>
      <c r="AU110" s="434">
        <v>0</v>
      </c>
      <c r="AV110" s="535">
        <f t="shared" ref="AV110:AV112" si="246">O110+AO110</f>
        <v>11</v>
      </c>
      <c r="AW110" s="517">
        <f t="shared" si="222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600">
        <v>0</v>
      </c>
    </row>
    <row r="111" spans="1:55" s="135" customFormat="1" x14ac:dyDescent="0.2">
      <c r="A111" s="123">
        <v>22</v>
      </c>
      <c r="B111" s="124">
        <v>4413</v>
      </c>
      <c r="C111" s="124">
        <v>600074455</v>
      </c>
      <c r="D111" s="124">
        <v>70695369</v>
      </c>
      <c r="E111" s="122" t="s">
        <v>180</v>
      </c>
      <c r="F111" s="124">
        <v>3111</v>
      </c>
      <c r="G111" s="102" t="s">
        <v>276</v>
      </c>
      <c r="H111" s="500" t="s">
        <v>261</v>
      </c>
      <c r="I111" s="517">
        <v>2541012</v>
      </c>
      <c r="J111" s="432">
        <v>1885024</v>
      </c>
      <c r="K111" s="432">
        <v>0</v>
      </c>
      <c r="L111" s="44">
        <v>637138</v>
      </c>
      <c r="M111" s="44">
        <v>18850</v>
      </c>
      <c r="N111" s="44">
        <v>0</v>
      </c>
      <c r="O111" s="570">
        <v>4.75</v>
      </c>
      <c r="P111" s="579">
        <f t="shared" si="207"/>
        <v>0</v>
      </c>
      <c r="Q111" s="434">
        <v>0</v>
      </c>
      <c r="R111" s="434">
        <v>-14696</v>
      </c>
      <c r="S111" s="434">
        <v>0</v>
      </c>
      <c r="T111" s="434">
        <v>0</v>
      </c>
      <c r="U111" s="434">
        <v>0</v>
      </c>
      <c r="V111" s="434">
        <v>0</v>
      </c>
      <c r="W111" s="434">
        <f t="shared" si="208"/>
        <v>-14696</v>
      </c>
      <c r="X111" s="434">
        <v>0</v>
      </c>
      <c r="Y111" s="434">
        <v>0</v>
      </c>
      <c r="Z111" s="434">
        <v>0</v>
      </c>
      <c r="AA111" s="434">
        <f t="shared" si="209"/>
        <v>0</v>
      </c>
      <c r="AB111" s="434">
        <f t="shared" si="210"/>
        <v>-14696</v>
      </c>
      <c r="AC111" s="435">
        <f t="shared" si="211"/>
        <v>-4967</v>
      </c>
      <c r="AD111" s="434">
        <v>0</v>
      </c>
      <c r="AE111" s="434">
        <f t="shared" si="212"/>
        <v>-4967</v>
      </c>
      <c r="AF111" s="435">
        <f t="shared" si="213"/>
        <v>-147</v>
      </c>
      <c r="AG111" s="14">
        <v>0</v>
      </c>
      <c r="AH111" s="905">
        <f t="shared" si="243"/>
        <v>-19810</v>
      </c>
      <c r="AI111" s="870">
        <v>0</v>
      </c>
      <c r="AJ111" s="433">
        <v>-0.03</v>
      </c>
      <c r="AK111" s="433">
        <v>0</v>
      </c>
      <c r="AL111" s="433">
        <v>0</v>
      </c>
      <c r="AM111" s="433">
        <v>0</v>
      </c>
      <c r="AN111" s="433">
        <v>0</v>
      </c>
      <c r="AO111" s="535">
        <f t="shared" si="215"/>
        <v>-0.03</v>
      </c>
      <c r="AP111" s="854">
        <f>I111+AH111</f>
        <v>2521202</v>
      </c>
      <c r="AQ111" s="434">
        <f>J111+W111</f>
        <v>1870328</v>
      </c>
      <c r="AR111" s="512">
        <f t="shared" si="244"/>
        <v>0</v>
      </c>
      <c r="AS111" s="434">
        <f t="shared" si="245"/>
        <v>632171</v>
      </c>
      <c r="AT111" s="434">
        <f t="shared" si="245"/>
        <v>18703</v>
      </c>
      <c r="AU111" s="434">
        <v>0</v>
      </c>
      <c r="AV111" s="535">
        <f t="shared" si="246"/>
        <v>4.72</v>
      </c>
      <c r="AW111" s="517">
        <f t="shared" si="222"/>
        <v>0</v>
      </c>
      <c r="AX111" s="432">
        <v>0</v>
      </c>
      <c r="AY111" s="432">
        <v>0</v>
      </c>
      <c r="AZ111" s="432">
        <v>0</v>
      </c>
      <c r="BA111" s="432">
        <v>0</v>
      </c>
      <c r="BB111" s="432">
        <v>0</v>
      </c>
      <c r="BC111" s="600">
        <v>0</v>
      </c>
    </row>
    <row r="112" spans="1:55" s="135" customFormat="1" x14ac:dyDescent="0.2">
      <c r="A112" s="123">
        <v>22</v>
      </c>
      <c r="B112" s="124">
        <v>4413</v>
      </c>
      <c r="C112" s="124">
        <v>600074455</v>
      </c>
      <c r="D112" s="124">
        <v>70695369</v>
      </c>
      <c r="E112" s="122" t="s">
        <v>180</v>
      </c>
      <c r="F112" s="124">
        <v>3143</v>
      </c>
      <c r="G112" s="102" t="s">
        <v>784</v>
      </c>
      <c r="H112" s="140" t="s">
        <v>260</v>
      </c>
      <c r="I112" s="517">
        <v>1341239</v>
      </c>
      <c r="J112" s="432">
        <v>994984</v>
      </c>
      <c r="K112" s="432">
        <v>0</v>
      </c>
      <c r="L112" s="44">
        <v>336305</v>
      </c>
      <c r="M112" s="44">
        <v>9950</v>
      </c>
      <c r="N112" s="44">
        <v>0</v>
      </c>
      <c r="O112" s="570">
        <v>2</v>
      </c>
      <c r="P112" s="579">
        <f t="shared" si="207"/>
        <v>0</v>
      </c>
      <c r="Q112" s="434">
        <v>0</v>
      </c>
      <c r="R112" s="434">
        <v>0</v>
      </c>
      <c r="S112" s="434">
        <v>0</v>
      </c>
      <c r="T112" s="434">
        <v>0</v>
      </c>
      <c r="U112" s="434">
        <v>0</v>
      </c>
      <c r="V112" s="434">
        <v>0</v>
      </c>
      <c r="W112" s="434">
        <f t="shared" si="208"/>
        <v>0</v>
      </c>
      <c r="X112" s="434">
        <v>0</v>
      </c>
      <c r="Y112" s="434">
        <v>0</v>
      </c>
      <c r="Z112" s="434">
        <v>0</v>
      </c>
      <c r="AA112" s="434">
        <f t="shared" si="209"/>
        <v>0</v>
      </c>
      <c r="AB112" s="434">
        <f t="shared" si="210"/>
        <v>0</v>
      </c>
      <c r="AC112" s="435">
        <f t="shared" si="211"/>
        <v>0</v>
      </c>
      <c r="AD112" s="434">
        <v>0</v>
      </c>
      <c r="AE112" s="434">
        <f t="shared" si="212"/>
        <v>0</v>
      </c>
      <c r="AF112" s="435">
        <f t="shared" si="213"/>
        <v>0</v>
      </c>
      <c r="AG112" s="14">
        <v>0</v>
      </c>
      <c r="AH112" s="905">
        <f t="shared" si="243"/>
        <v>0</v>
      </c>
      <c r="AI112" s="870">
        <v>0</v>
      </c>
      <c r="AJ112" s="433">
        <v>0</v>
      </c>
      <c r="AK112" s="433">
        <v>0</v>
      </c>
      <c r="AL112" s="433">
        <v>0</v>
      </c>
      <c r="AM112" s="433">
        <v>0</v>
      </c>
      <c r="AN112" s="433">
        <v>0</v>
      </c>
      <c r="AO112" s="535">
        <f t="shared" si="215"/>
        <v>0</v>
      </c>
      <c r="AP112" s="854">
        <f>I112+AH112</f>
        <v>1341239</v>
      </c>
      <c r="AQ112" s="434">
        <f>J112+W112</f>
        <v>994984</v>
      </c>
      <c r="AR112" s="512">
        <f t="shared" si="244"/>
        <v>0</v>
      </c>
      <c r="AS112" s="434">
        <f t="shared" si="245"/>
        <v>336305</v>
      </c>
      <c r="AT112" s="434">
        <f t="shared" si="245"/>
        <v>9950</v>
      </c>
      <c r="AU112" s="434">
        <v>0</v>
      </c>
      <c r="AV112" s="535">
        <f t="shared" si="246"/>
        <v>2</v>
      </c>
      <c r="AW112" s="517">
        <f t="shared" si="222"/>
        <v>0</v>
      </c>
      <c r="AX112" s="432">
        <v>0</v>
      </c>
      <c r="AY112" s="432">
        <v>0</v>
      </c>
      <c r="AZ112" s="432">
        <v>0</v>
      </c>
      <c r="BA112" s="432">
        <v>0</v>
      </c>
      <c r="BB112" s="432">
        <v>0</v>
      </c>
      <c r="BC112" s="600">
        <v>0</v>
      </c>
    </row>
    <row r="113" spans="1:55" s="135" customFormat="1" x14ac:dyDescent="0.2">
      <c r="A113" s="92">
        <v>22</v>
      </c>
      <c r="B113" s="15">
        <v>4413</v>
      </c>
      <c r="C113" s="15">
        <v>600074455</v>
      </c>
      <c r="D113" s="15">
        <v>70695369</v>
      </c>
      <c r="E113" s="101" t="s">
        <v>181</v>
      </c>
      <c r="F113" s="15"/>
      <c r="G113" s="91"/>
      <c r="H113" s="495"/>
      <c r="I113" s="614">
        <v>13183476</v>
      </c>
      <c r="J113" s="323">
        <v>9780027</v>
      </c>
      <c r="K113" s="323">
        <v>0</v>
      </c>
      <c r="L113" s="323">
        <v>3305649</v>
      </c>
      <c r="M113" s="323">
        <v>97800</v>
      </c>
      <c r="N113" s="323">
        <v>0</v>
      </c>
      <c r="O113" s="680">
        <v>17.75</v>
      </c>
      <c r="P113" s="614">
        <f t="shared" ref="P113:BC113" si="247">SUM(P110:P112)</f>
        <v>0</v>
      </c>
      <c r="Q113" s="323">
        <f t="shared" ref="Q113" si="248">SUM(Q110:Q112)</f>
        <v>0</v>
      </c>
      <c r="R113" s="323">
        <f t="shared" si="247"/>
        <v>-14696</v>
      </c>
      <c r="S113" s="323">
        <f t="shared" si="247"/>
        <v>0</v>
      </c>
      <c r="T113" s="323">
        <f t="shared" si="247"/>
        <v>0</v>
      </c>
      <c r="U113" s="323">
        <f t="shared" si="247"/>
        <v>0</v>
      </c>
      <c r="V113" s="323">
        <f t="shared" si="247"/>
        <v>0</v>
      </c>
      <c r="W113" s="323">
        <f t="shared" si="247"/>
        <v>-14696</v>
      </c>
      <c r="X113" s="323">
        <f t="shared" si="247"/>
        <v>0</v>
      </c>
      <c r="Y113" s="323">
        <f t="shared" si="247"/>
        <v>0</v>
      </c>
      <c r="Z113" s="323">
        <f t="shared" si="247"/>
        <v>0</v>
      </c>
      <c r="AA113" s="323">
        <f t="shared" si="247"/>
        <v>0</v>
      </c>
      <c r="AB113" s="323">
        <f t="shared" si="247"/>
        <v>-14696</v>
      </c>
      <c r="AC113" s="323">
        <f t="shared" si="247"/>
        <v>-4967</v>
      </c>
      <c r="AD113" s="323">
        <f t="shared" si="247"/>
        <v>0</v>
      </c>
      <c r="AE113" s="323">
        <f t="shared" si="247"/>
        <v>-4967</v>
      </c>
      <c r="AF113" s="323">
        <f t="shared" si="247"/>
        <v>-147</v>
      </c>
      <c r="AG113" s="323">
        <f t="shared" si="247"/>
        <v>0</v>
      </c>
      <c r="AH113" s="894">
        <f t="shared" si="247"/>
        <v>-19810</v>
      </c>
      <c r="AI113" s="900">
        <f t="shared" si="247"/>
        <v>0</v>
      </c>
      <c r="AJ113" s="324">
        <f t="shared" si="247"/>
        <v>-0.03</v>
      </c>
      <c r="AK113" s="324">
        <f t="shared" si="247"/>
        <v>0</v>
      </c>
      <c r="AL113" s="324">
        <f t="shared" si="247"/>
        <v>0</v>
      </c>
      <c r="AM113" s="324">
        <f t="shared" si="247"/>
        <v>0</v>
      </c>
      <c r="AN113" s="324">
        <f t="shared" si="247"/>
        <v>0</v>
      </c>
      <c r="AO113" s="25">
        <f t="shared" si="247"/>
        <v>-0.03</v>
      </c>
      <c r="AP113" s="325">
        <f t="shared" si="247"/>
        <v>13163666</v>
      </c>
      <c r="AQ113" s="323">
        <f t="shared" si="247"/>
        <v>9765331</v>
      </c>
      <c r="AR113" s="323">
        <f t="shared" si="247"/>
        <v>0</v>
      </c>
      <c r="AS113" s="323">
        <f t="shared" si="247"/>
        <v>3300682</v>
      </c>
      <c r="AT113" s="323">
        <f t="shared" si="247"/>
        <v>97653</v>
      </c>
      <c r="AU113" s="323">
        <f t="shared" si="247"/>
        <v>0</v>
      </c>
      <c r="AV113" s="25">
        <f t="shared" si="247"/>
        <v>17.72</v>
      </c>
      <c r="AW113" s="825">
        <f t="shared" si="247"/>
        <v>0</v>
      </c>
      <c r="AX113" s="826">
        <f t="shared" si="247"/>
        <v>0</v>
      </c>
      <c r="AY113" s="826">
        <f t="shared" si="247"/>
        <v>0</v>
      </c>
      <c r="AZ113" s="826">
        <f t="shared" si="247"/>
        <v>0</v>
      </c>
      <c r="BA113" s="826">
        <f t="shared" si="247"/>
        <v>0</v>
      </c>
      <c r="BB113" s="826">
        <f t="shared" si="247"/>
        <v>0</v>
      </c>
      <c r="BC113" s="820">
        <f t="shared" si="247"/>
        <v>0</v>
      </c>
    </row>
    <row r="114" spans="1:55" s="135" customFormat="1" x14ac:dyDescent="0.2">
      <c r="A114" s="123">
        <v>23</v>
      </c>
      <c r="B114" s="124">
        <v>4429</v>
      </c>
      <c r="C114" s="124">
        <v>600074595</v>
      </c>
      <c r="D114" s="124">
        <v>70698520</v>
      </c>
      <c r="E114" s="122" t="s">
        <v>182</v>
      </c>
      <c r="F114" s="124">
        <v>3111</v>
      </c>
      <c r="G114" s="102" t="s">
        <v>275</v>
      </c>
      <c r="H114" s="500" t="s">
        <v>260</v>
      </c>
      <c r="I114" s="517">
        <v>1535534</v>
      </c>
      <c r="J114" s="432">
        <v>1134157</v>
      </c>
      <c r="K114" s="432">
        <v>5000</v>
      </c>
      <c r="L114" s="44">
        <v>385035</v>
      </c>
      <c r="M114" s="44">
        <v>11342</v>
      </c>
      <c r="N114" s="44">
        <v>0</v>
      </c>
      <c r="O114" s="570">
        <v>1.99</v>
      </c>
      <c r="P114" s="579">
        <f t="shared" si="207"/>
        <v>5000</v>
      </c>
      <c r="Q114" s="434">
        <v>0</v>
      </c>
      <c r="R114" s="434">
        <v>0</v>
      </c>
      <c r="S114" s="434">
        <v>0</v>
      </c>
      <c r="T114" s="434">
        <v>0</v>
      </c>
      <c r="U114" s="434">
        <v>0</v>
      </c>
      <c r="V114" s="434">
        <v>0</v>
      </c>
      <c r="W114" s="434">
        <f t="shared" si="208"/>
        <v>5000</v>
      </c>
      <c r="X114" s="434">
        <v>-5000</v>
      </c>
      <c r="Y114" s="434">
        <v>0</v>
      </c>
      <c r="Z114" s="434">
        <v>0</v>
      </c>
      <c r="AA114" s="434">
        <f t="shared" si="209"/>
        <v>-5000</v>
      </c>
      <c r="AB114" s="434">
        <f t="shared" si="210"/>
        <v>0</v>
      </c>
      <c r="AC114" s="435">
        <f t="shared" si="211"/>
        <v>0</v>
      </c>
      <c r="AD114" s="434">
        <v>0</v>
      </c>
      <c r="AE114" s="434">
        <f t="shared" si="212"/>
        <v>0</v>
      </c>
      <c r="AF114" s="435">
        <f t="shared" si="213"/>
        <v>50</v>
      </c>
      <c r="AG114" s="14">
        <v>0</v>
      </c>
      <c r="AH114" s="905">
        <f t="shared" ref="AH114:AH117" si="249">AB114+AE114+AF114+AG114</f>
        <v>50</v>
      </c>
      <c r="AI114" s="870">
        <v>0.01</v>
      </c>
      <c r="AJ114" s="433">
        <v>0</v>
      </c>
      <c r="AK114" s="433">
        <v>0</v>
      </c>
      <c r="AL114" s="433">
        <v>0</v>
      </c>
      <c r="AM114" s="433">
        <v>0</v>
      </c>
      <c r="AN114" s="433">
        <v>0</v>
      </c>
      <c r="AO114" s="535">
        <f t="shared" si="215"/>
        <v>0.01</v>
      </c>
      <c r="AP114" s="854">
        <f>I114+AH114</f>
        <v>1535584</v>
      </c>
      <c r="AQ114" s="434">
        <f>J114+W114</f>
        <v>1139157</v>
      </c>
      <c r="AR114" s="512">
        <f t="shared" ref="AR114:AR117" si="250">K114+AA114</f>
        <v>0</v>
      </c>
      <c r="AS114" s="434">
        <f t="shared" ref="AS114:AT117" si="251">L114+AE114</f>
        <v>385035</v>
      </c>
      <c r="AT114" s="434">
        <f t="shared" si="251"/>
        <v>11392</v>
      </c>
      <c r="AU114" s="434">
        <v>0</v>
      </c>
      <c r="AV114" s="535">
        <f t="shared" ref="AV114:AV117" si="252">O114+AO114</f>
        <v>2</v>
      </c>
      <c r="AW114" s="517">
        <f t="shared" si="222"/>
        <v>0</v>
      </c>
      <c r="AX114" s="432">
        <v>0</v>
      </c>
      <c r="AY114" s="432">
        <v>0</v>
      </c>
      <c r="AZ114" s="432">
        <v>0</v>
      </c>
      <c r="BA114" s="432">
        <v>0</v>
      </c>
      <c r="BB114" s="432">
        <v>0</v>
      </c>
      <c r="BC114" s="600">
        <v>0</v>
      </c>
    </row>
    <row r="115" spans="1:55" s="135" customFormat="1" x14ac:dyDescent="0.2">
      <c r="A115" s="123">
        <v>23</v>
      </c>
      <c r="B115" s="124">
        <v>4429</v>
      </c>
      <c r="C115" s="124">
        <v>600074595</v>
      </c>
      <c r="D115" s="124">
        <v>70698520</v>
      </c>
      <c r="E115" s="122" t="s">
        <v>182</v>
      </c>
      <c r="F115" s="124">
        <v>3117</v>
      </c>
      <c r="G115" s="102" t="s">
        <v>278</v>
      </c>
      <c r="H115" s="500" t="s">
        <v>260</v>
      </c>
      <c r="I115" s="517">
        <v>3036292</v>
      </c>
      <c r="J115" s="432">
        <v>2237554</v>
      </c>
      <c r="K115" s="432">
        <v>15000</v>
      </c>
      <c r="L115" s="44">
        <v>761363</v>
      </c>
      <c r="M115" s="44">
        <v>22375</v>
      </c>
      <c r="N115" s="44">
        <v>0</v>
      </c>
      <c r="O115" s="570">
        <v>3.4300000000000006</v>
      </c>
      <c r="P115" s="579">
        <f t="shared" si="207"/>
        <v>-5000</v>
      </c>
      <c r="Q115" s="434">
        <v>0</v>
      </c>
      <c r="R115" s="434">
        <v>0</v>
      </c>
      <c r="S115" s="434">
        <v>0</v>
      </c>
      <c r="T115" s="434">
        <v>0</v>
      </c>
      <c r="U115" s="434">
        <v>0</v>
      </c>
      <c r="V115" s="434">
        <v>0</v>
      </c>
      <c r="W115" s="434">
        <f t="shared" si="208"/>
        <v>-5000</v>
      </c>
      <c r="X115" s="434">
        <v>5000</v>
      </c>
      <c r="Y115" s="434">
        <v>0</v>
      </c>
      <c r="Z115" s="434">
        <v>0</v>
      </c>
      <c r="AA115" s="434">
        <f t="shared" si="209"/>
        <v>5000</v>
      </c>
      <c r="AB115" s="434">
        <f t="shared" si="210"/>
        <v>0</v>
      </c>
      <c r="AC115" s="435">
        <f t="shared" si="211"/>
        <v>0</v>
      </c>
      <c r="AD115" s="434">
        <v>0</v>
      </c>
      <c r="AE115" s="434">
        <f t="shared" si="212"/>
        <v>0</v>
      </c>
      <c r="AF115" s="435">
        <f t="shared" si="213"/>
        <v>-50</v>
      </c>
      <c r="AG115" s="14">
        <v>0</v>
      </c>
      <c r="AH115" s="905">
        <f t="shared" si="249"/>
        <v>-50</v>
      </c>
      <c r="AI115" s="870">
        <v>-0.01</v>
      </c>
      <c r="AJ115" s="433">
        <v>0</v>
      </c>
      <c r="AK115" s="433">
        <v>0</v>
      </c>
      <c r="AL115" s="433">
        <v>0</v>
      </c>
      <c r="AM115" s="433">
        <v>0</v>
      </c>
      <c r="AN115" s="433">
        <v>0</v>
      </c>
      <c r="AO115" s="535">
        <f t="shared" si="215"/>
        <v>-0.01</v>
      </c>
      <c r="AP115" s="854">
        <f>I115+AH115</f>
        <v>3036242</v>
      </c>
      <c r="AQ115" s="434">
        <f>J115+W115</f>
        <v>2232554</v>
      </c>
      <c r="AR115" s="512">
        <f t="shared" si="250"/>
        <v>20000</v>
      </c>
      <c r="AS115" s="434">
        <f t="shared" si="251"/>
        <v>761363</v>
      </c>
      <c r="AT115" s="434">
        <f t="shared" si="251"/>
        <v>22325</v>
      </c>
      <c r="AU115" s="434">
        <v>0</v>
      </c>
      <c r="AV115" s="535">
        <f t="shared" si="252"/>
        <v>3.4200000000000008</v>
      </c>
      <c r="AW115" s="517">
        <f t="shared" si="222"/>
        <v>0</v>
      </c>
      <c r="AX115" s="432">
        <v>0</v>
      </c>
      <c r="AY115" s="432">
        <v>0</v>
      </c>
      <c r="AZ115" s="432">
        <v>0</v>
      </c>
      <c r="BA115" s="432">
        <v>0</v>
      </c>
      <c r="BB115" s="432">
        <v>0</v>
      </c>
      <c r="BC115" s="600">
        <v>0</v>
      </c>
    </row>
    <row r="116" spans="1:55" s="135" customFormat="1" x14ac:dyDescent="0.2">
      <c r="A116" s="123">
        <v>23</v>
      </c>
      <c r="B116" s="124">
        <v>4429</v>
      </c>
      <c r="C116" s="124">
        <v>600074595</v>
      </c>
      <c r="D116" s="124">
        <v>70698520</v>
      </c>
      <c r="E116" s="122" t="s">
        <v>182</v>
      </c>
      <c r="F116" s="124">
        <v>3117</v>
      </c>
      <c r="G116" s="102" t="s">
        <v>276</v>
      </c>
      <c r="H116" s="500" t="s">
        <v>261</v>
      </c>
      <c r="I116" s="517">
        <v>936165</v>
      </c>
      <c r="J116" s="432">
        <v>694484</v>
      </c>
      <c r="K116" s="432">
        <v>0</v>
      </c>
      <c r="L116" s="44">
        <v>234736</v>
      </c>
      <c r="M116" s="44">
        <v>6945</v>
      </c>
      <c r="N116" s="44">
        <v>0</v>
      </c>
      <c r="O116" s="570">
        <v>1.75</v>
      </c>
      <c r="P116" s="579">
        <f t="shared" si="207"/>
        <v>0</v>
      </c>
      <c r="Q116" s="434">
        <v>0</v>
      </c>
      <c r="R116" s="434">
        <v>51445</v>
      </c>
      <c r="S116" s="434">
        <v>0</v>
      </c>
      <c r="T116" s="434">
        <v>0</v>
      </c>
      <c r="U116" s="434">
        <v>0</v>
      </c>
      <c r="V116" s="434">
        <v>0</v>
      </c>
      <c r="W116" s="434">
        <f t="shared" si="208"/>
        <v>51445</v>
      </c>
      <c r="X116" s="434">
        <v>0</v>
      </c>
      <c r="Y116" s="434">
        <v>0</v>
      </c>
      <c r="Z116" s="434">
        <v>0</v>
      </c>
      <c r="AA116" s="434">
        <f t="shared" si="209"/>
        <v>0</v>
      </c>
      <c r="AB116" s="434">
        <f t="shared" si="210"/>
        <v>51445</v>
      </c>
      <c r="AC116" s="435">
        <f t="shared" si="211"/>
        <v>17388</v>
      </c>
      <c r="AD116" s="434">
        <v>0</v>
      </c>
      <c r="AE116" s="434">
        <f t="shared" si="212"/>
        <v>17388</v>
      </c>
      <c r="AF116" s="435">
        <f t="shared" si="213"/>
        <v>514</v>
      </c>
      <c r="AG116" s="14">
        <v>0</v>
      </c>
      <c r="AH116" s="905">
        <f t="shared" si="249"/>
        <v>69347</v>
      </c>
      <c r="AI116" s="870">
        <v>0</v>
      </c>
      <c r="AJ116" s="433">
        <v>0.11</v>
      </c>
      <c r="AK116" s="433">
        <v>0</v>
      </c>
      <c r="AL116" s="433">
        <v>0</v>
      </c>
      <c r="AM116" s="433">
        <v>0</v>
      </c>
      <c r="AN116" s="433">
        <v>0</v>
      </c>
      <c r="AO116" s="535">
        <f t="shared" si="215"/>
        <v>0.11</v>
      </c>
      <c r="AP116" s="854">
        <f>I116+AH116</f>
        <v>1005512</v>
      </c>
      <c r="AQ116" s="434">
        <f>J116+W116</f>
        <v>745929</v>
      </c>
      <c r="AR116" s="512">
        <f t="shared" si="250"/>
        <v>0</v>
      </c>
      <c r="AS116" s="434">
        <f t="shared" si="251"/>
        <v>252124</v>
      </c>
      <c r="AT116" s="434">
        <f t="shared" si="251"/>
        <v>7459</v>
      </c>
      <c r="AU116" s="434">
        <v>0</v>
      </c>
      <c r="AV116" s="535">
        <f t="shared" si="252"/>
        <v>1.86</v>
      </c>
      <c r="AW116" s="517">
        <f t="shared" si="222"/>
        <v>0</v>
      </c>
      <c r="AX116" s="432">
        <v>0</v>
      </c>
      <c r="AY116" s="432">
        <v>0</v>
      </c>
      <c r="AZ116" s="432">
        <v>0</v>
      </c>
      <c r="BA116" s="432">
        <v>0</v>
      </c>
      <c r="BB116" s="432">
        <v>0</v>
      </c>
      <c r="BC116" s="600">
        <v>0</v>
      </c>
    </row>
    <row r="117" spans="1:55" s="135" customFormat="1" x14ac:dyDescent="0.2">
      <c r="A117" s="123">
        <v>23</v>
      </c>
      <c r="B117" s="124">
        <v>4429</v>
      </c>
      <c r="C117" s="124">
        <v>600074595</v>
      </c>
      <c r="D117" s="124">
        <v>70698520</v>
      </c>
      <c r="E117" s="122" t="s">
        <v>182</v>
      </c>
      <c r="F117" s="124">
        <v>3143</v>
      </c>
      <c r="G117" s="102" t="s">
        <v>784</v>
      </c>
      <c r="H117" s="140" t="s">
        <v>260</v>
      </c>
      <c r="I117" s="517">
        <v>1006901</v>
      </c>
      <c r="J117" s="432">
        <v>741996</v>
      </c>
      <c r="K117" s="432">
        <v>5000</v>
      </c>
      <c r="L117" s="44">
        <v>252485</v>
      </c>
      <c r="M117" s="44">
        <v>7420</v>
      </c>
      <c r="N117" s="44">
        <v>0</v>
      </c>
      <c r="O117" s="570">
        <v>1.53</v>
      </c>
      <c r="P117" s="579">
        <f t="shared" si="207"/>
        <v>5000</v>
      </c>
      <c r="Q117" s="434">
        <v>0</v>
      </c>
      <c r="R117" s="434">
        <v>0</v>
      </c>
      <c r="S117" s="434">
        <v>0</v>
      </c>
      <c r="T117" s="434">
        <v>0</v>
      </c>
      <c r="U117" s="434">
        <v>0</v>
      </c>
      <c r="V117" s="434">
        <v>0</v>
      </c>
      <c r="W117" s="434">
        <f t="shared" si="208"/>
        <v>5000</v>
      </c>
      <c r="X117" s="434">
        <v>-5000</v>
      </c>
      <c r="Y117" s="434">
        <v>0</v>
      </c>
      <c r="Z117" s="434">
        <v>0</v>
      </c>
      <c r="AA117" s="434">
        <f t="shared" si="209"/>
        <v>-5000</v>
      </c>
      <c r="AB117" s="434">
        <f t="shared" si="210"/>
        <v>0</v>
      </c>
      <c r="AC117" s="435">
        <f t="shared" si="211"/>
        <v>0</v>
      </c>
      <c r="AD117" s="434">
        <v>0</v>
      </c>
      <c r="AE117" s="434">
        <f t="shared" si="212"/>
        <v>0</v>
      </c>
      <c r="AF117" s="435">
        <f t="shared" si="213"/>
        <v>50</v>
      </c>
      <c r="AG117" s="14">
        <v>0</v>
      </c>
      <c r="AH117" s="905">
        <f t="shared" si="249"/>
        <v>50</v>
      </c>
      <c r="AI117" s="870">
        <v>0.01</v>
      </c>
      <c r="AJ117" s="433">
        <v>0</v>
      </c>
      <c r="AK117" s="433">
        <v>0</v>
      </c>
      <c r="AL117" s="433">
        <v>0</v>
      </c>
      <c r="AM117" s="433">
        <v>0</v>
      </c>
      <c r="AN117" s="433">
        <v>0</v>
      </c>
      <c r="AO117" s="535">
        <f t="shared" si="215"/>
        <v>0.01</v>
      </c>
      <c r="AP117" s="854">
        <f>I117+AH117</f>
        <v>1006951</v>
      </c>
      <c r="AQ117" s="434">
        <f>J117+W117</f>
        <v>746996</v>
      </c>
      <c r="AR117" s="512">
        <f t="shared" si="250"/>
        <v>0</v>
      </c>
      <c r="AS117" s="434">
        <f t="shared" si="251"/>
        <v>252485</v>
      </c>
      <c r="AT117" s="434">
        <f t="shared" si="251"/>
        <v>7470</v>
      </c>
      <c r="AU117" s="434">
        <v>0</v>
      </c>
      <c r="AV117" s="535">
        <f t="shared" si="252"/>
        <v>1.54</v>
      </c>
      <c r="AW117" s="517">
        <f t="shared" si="222"/>
        <v>0</v>
      </c>
      <c r="AX117" s="432">
        <v>0</v>
      </c>
      <c r="AY117" s="432">
        <v>0</v>
      </c>
      <c r="AZ117" s="432">
        <v>0</v>
      </c>
      <c r="BA117" s="432">
        <v>0</v>
      </c>
      <c r="BB117" s="432">
        <v>0</v>
      </c>
      <c r="BC117" s="600">
        <v>0</v>
      </c>
    </row>
    <row r="118" spans="1:55" s="135" customFormat="1" x14ac:dyDescent="0.2">
      <c r="A118" s="92">
        <v>23</v>
      </c>
      <c r="B118" s="15">
        <v>4429</v>
      </c>
      <c r="C118" s="15">
        <v>600074595</v>
      </c>
      <c r="D118" s="15">
        <v>70698520</v>
      </c>
      <c r="E118" s="101" t="s">
        <v>183</v>
      </c>
      <c r="F118" s="15"/>
      <c r="G118" s="91"/>
      <c r="H118" s="495"/>
      <c r="I118" s="614">
        <v>6514892</v>
      </c>
      <c r="J118" s="323">
        <v>4808191</v>
      </c>
      <c r="K118" s="323">
        <v>25000</v>
      </c>
      <c r="L118" s="323">
        <v>1633619</v>
      </c>
      <c r="M118" s="323">
        <v>48082</v>
      </c>
      <c r="N118" s="323">
        <v>0</v>
      </c>
      <c r="O118" s="680">
        <v>8.7000000000000011</v>
      </c>
      <c r="P118" s="614">
        <f t="shared" ref="P118:BC118" si="253">SUM(P114:P117)</f>
        <v>5000</v>
      </c>
      <c r="Q118" s="323">
        <f t="shared" ref="Q118" si="254">SUM(Q114:Q117)</f>
        <v>0</v>
      </c>
      <c r="R118" s="323">
        <f t="shared" si="253"/>
        <v>51445</v>
      </c>
      <c r="S118" s="323">
        <f t="shared" si="253"/>
        <v>0</v>
      </c>
      <c r="T118" s="323">
        <f t="shared" si="253"/>
        <v>0</v>
      </c>
      <c r="U118" s="323">
        <f t="shared" si="253"/>
        <v>0</v>
      </c>
      <c r="V118" s="323">
        <f t="shared" si="253"/>
        <v>0</v>
      </c>
      <c r="W118" s="323">
        <f t="shared" si="253"/>
        <v>56445</v>
      </c>
      <c r="X118" s="323">
        <f t="shared" si="253"/>
        <v>-5000</v>
      </c>
      <c r="Y118" s="323">
        <f t="shared" si="253"/>
        <v>0</v>
      </c>
      <c r="Z118" s="323">
        <f t="shared" si="253"/>
        <v>0</v>
      </c>
      <c r="AA118" s="323">
        <f t="shared" si="253"/>
        <v>-5000</v>
      </c>
      <c r="AB118" s="323">
        <f t="shared" si="253"/>
        <v>51445</v>
      </c>
      <c r="AC118" s="323">
        <f t="shared" si="253"/>
        <v>17388</v>
      </c>
      <c r="AD118" s="323">
        <f t="shared" si="253"/>
        <v>0</v>
      </c>
      <c r="AE118" s="323">
        <f t="shared" si="253"/>
        <v>17388</v>
      </c>
      <c r="AF118" s="323">
        <f t="shared" si="253"/>
        <v>564</v>
      </c>
      <c r="AG118" s="323">
        <f t="shared" si="253"/>
        <v>0</v>
      </c>
      <c r="AH118" s="894">
        <f t="shared" si="253"/>
        <v>69397</v>
      </c>
      <c r="AI118" s="900">
        <f t="shared" si="253"/>
        <v>0.01</v>
      </c>
      <c r="AJ118" s="324">
        <f t="shared" si="253"/>
        <v>0.11</v>
      </c>
      <c r="AK118" s="324">
        <f t="shared" si="253"/>
        <v>0</v>
      </c>
      <c r="AL118" s="324">
        <f t="shared" si="253"/>
        <v>0</v>
      </c>
      <c r="AM118" s="324">
        <f t="shared" si="253"/>
        <v>0</v>
      </c>
      <c r="AN118" s="324">
        <f t="shared" si="253"/>
        <v>0</v>
      </c>
      <c r="AO118" s="25">
        <f t="shared" si="253"/>
        <v>0.12</v>
      </c>
      <c r="AP118" s="325">
        <f t="shared" si="253"/>
        <v>6584289</v>
      </c>
      <c r="AQ118" s="323">
        <f t="shared" si="253"/>
        <v>4864636</v>
      </c>
      <c r="AR118" s="323">
        <f t="shared" si="253"/>
        <v>20000</v>
      </c>
      <c r="AS118" s="323">
        <f t="shared" si="253"/>
        <v>1651007</v>
      </c>
      <c r="AT118" s="323">
        <f t="shared" si="253"/>
        <v>48646</v>
      </c>
      <c r="AU118" s="323">
        <f t="shared" si="253"/>
        <v>0</v>
      </c>
      <c r="AV118" s="25">
        <f t="shared" si="253"/>
        <v>8.82</v>
      </c>
      <c r="AW118" s="825">
        <f t="shared" si="253"/>
        <v>0</v>
      </c>
      <c r="AX118" s="826">
        <f t="shared" si="253"/>
        <v>0</v>
      </c>
      <c r="AY118" s="826">
        <f t="shared" si="253"/>
        <v>0</v>
      </c>
      <c r="AZ118" s="826">
        <f t="shared" si="253"/>
        <v>0</v>
      </c>
      <c r="BA118" s="826">
        <f t="shared" si="253"/>
        <v>0</v>
      </c>
      <c r="BB118" s="826">
        <f t="shared" si="253"/>
        <v>0</v>
      </c>
      <c r="BC118" s="820">
        <f t="shared" si="253"/>
        <v>0</v>
      </c>
    </row>
    <row r="119" spans="1:55" s="135" customFormat="1" x14ac:dyDescent="0.2">
      <c r="A119" s="123">
        <v>24</v>
      </c>
      <c r="B119" s="124">
        <v>4452</v>
      </c>
      <c r="C119" s="124">
        <v>600074919</v>
      </c>
      <c r="D119" s="124">
        <v>70698511</v>
      </c>
      <c r="E119" s="122" t="s">
        <v>184</v>
      </c>
      <c r="F119" s="124">
        <v>3113</v>
      </c>
      <c r="G119" s="102" t="s">
        <v>278</v>
      </c>
      <c r="H119" s="500" t="s">
        <v>260</v>
      </c>
      <c r="I119" s="517">
        <v>30048217</v>
      </c>
      <c r="J119" s="432">
        <v>22217520</v>
      </c>
      <c r="K119" s="432">
        <v>0</v>
      </c>
      <c r="L119" s="44">
        <v>7509522</v>
      </c>
      <c r="M119" s="44">
        <v>222175</v>
      </c>
      <c r="N119" s="44">
        <v>99000</v>
      </c>
      <c r="O119" s="570">
        <v>28.64</v>
      </c>
      <c r="P119" s="579">
        <f t="shared" si="207"/>
        <v>0</v>
      </c>
      <c r="Q119" s="434">
        <v>0</v>
      </c>
      <c r="R119" s="434">
        <v>0</v>
      </c>
      <c r="S119" s="434">
        <v>0</v>
      </c>
      <c r="T119" s="434">
        <v>0</v>
      </c>
      <c r="U119" s="434">
        <v>0</v>
      </c>
      <c r="V119" s="434">
        <v>0</v>
      </c>
      <c r="W119" s="434">
        <f t="shared" si="208"/>
        <v>0</v>
      </c>
      <c r="X119" s="434">
        <v>0</v>
      </c>
      <c r="Y119" s="434">
        <v>0</v>
      </c>
      <c r="Z119" s="434">
        <v>0</v>
      </c>
      <c r="AA119" s="434">
        <f t="shared" si="209"/>
        <v>0</v>
      </c>
      <c r="AB119" s="434">
        <f t="shared" si="210"/>
        <v>0</v>
      </c>
      <c r="AC119" s="435">
        <f t="shared" si="211"/>
        <v>0</v>
      </c>
      <c r="AD119" s="434">
        <v>0</v>
      </c>
      <c r="AE119" s="434">
        <f t="shared" si="212"/>
        <v>0</v>
      </c>
      <c r="AF119" s="435">
        <f t="shared" si="213"/>
        <v>0</v>
      </c>
      <c r="AG119" s="14">
        <v>0</v>
      </c>
      <c r="AH119" s="905">
        <f t="shared" ref="AH119:AH123" si="255">AB119+AE119+AF119+AG119</f>
        <v>0</v>
      </c>
      <c r="AI119" s="870">
        <v>0</v>
      </c>
      <c r="AJ119" s="433">
        <v>0</v>
      </c>
      <c r="AK119" s="433">
        <v>0</v>
      </c>
      <c r="AL119" s="433">
        <v>0</v>
      </c>
      <c r="AM119" s="433">
        <v>0</v>
      </c>
      <c r="AN119" s="433">
        <v>0</v>
      </c>
      <c r="AO119" s="535">
        <f t="shared" si="215"/>
        <v>0</v>
      </c>
      <c r="AP119" s="854">
        <f>I119+AH119</f>
        <v>30048217</v>
      </c>
      <c r="AQ119" s="434">
        <f>J119+W119</f>
        <v>22217520</v>
      </c>
      <c r="AR119" s="512">
        <f t="shared" ref="AR119:AR123" si="256">K119+AA119</f>
        <v>0</v>
      </c>
      <c r="AS119" s="434">
        <f>L119+AE119</f>
        <v>7509522</v>
      </c>
      <c r="AT119" s="434">
        <f>M119+AF119</f>
        <v>222175</v>
      </c>
      <c r="AU119" s="434">
        <f>N119+AG119</f>
        <v>99000</v>
      </c>
      <c r="AV119" s="535">
        <f t="shared" ref="AV119:AV123" si="257">O119+AO119</f>
        <v>28.64</v>
      </c>
      <c r="AW119" s="517">
        <f t="shared" si="222"/>
        <v>99000</v>
      </c>
      <c r="AX119" s="432">
        <v>0</v>
      </c>
      <c r="AY119" s="432">
        <v>0</v>
      </c>
      <c r="AZ119" s="432">
        <v>0</v>
      </c>
      <c r="BA119" s="432">
        <v>0</v>
      </c>
      <c r="BB119" s="432">
        <v>99000</v>
      </c>
      <c r="BC119" s="600">
        <v>0</v>
      </c>
    </row>
    <row r="120" spans="1:55" s="135" customFormat="1" x14ac:dyDescent="0.2">
      <c r="A120" s="123">
        <v>24</v>
      </c>
      <c r="B120" s="124">
        <v>4452</v>
      </c>
      <c r="C120" s="124">
        <v>600074919</v>
      </c>
      <c r="D120" s="124">
        <v>70698511</v>
      </c>
      <c r="E120" s="122" t="s">
        <v>184</v>
      </c>
      <c r="F120" s="124">
        <v>3113</v>
      </c>
      <c r="G120" s="102" t="s">
        <v>277</v>
      </c>
      <c r="H120" s="500" t="s">
        <v>260</v>
      </c>
      <c r="I120" s="517">
        <v>774252</v>
      </c>
      <c r="J120" s="432">
        <v>574371</v>
      </c>
      <c r="K120" s="432">
        <v>0</v>
      </c>
      <c r="L120" s="44">
        <v>194137</v>
      </c>
      <c r="M120" s="44">
        <v>5744</v>
      </c>
      <c r="N120" s="44">
        <v>0</v>
      </c>
      <c r="O120" s="570">
        <v>1.28</v>
      </c>
      <c r="P120" s="579">
        <f t="shared" si="207"/>
        <v>0</v>
      </c>
      <c r="Q120" s="434">
        <v>0</v>
      </c>
      <c r="R120" s="434">
        <v>0</v>
      </c>
      <c r="S120" s="434">
        <v>0</v>
      </c>
      <c r="T120" s="434">
        <v>0</v>
      </c>
      <c r="U120" s="434">
        <v>0</v>
      </c>
      <c r="V120" s="434">
        <v>0</v>
      </c>
      <c r="W120" s="434">
        <f t="shared" si="208"/>
        <v>0</v>
      </c>
      <c r="X120" s="434">
        <v>0</v>
      </c>
      <c r="Y120" s="434">
        <v>0</v>
      </c>
      <c r="Z120" s="434">
        <v>0</v>
      </c>
      <c r="AA120" s="434">
        <f t="shared" si="209"/>
        <v>0</v>
      </c>
      <c r="AB120" s="434">
        <f t="shared" si="210"/>
        <v>0</v>
      </c>
      <c r="AC120" s="435">
        <f t="shared" si="211"/>
        <v>0</v>
      </c>
      <c r="AD120" s="434">
        <v>0</v>
      </c>
      <c r="AE120" s="434">
        <f t="shared" si="212"/>
        <v>0</v>
      </c>
      <c r="AF120" s="435">
        <f t="shared" si="213"/>
        <v>0</v>
      </c>
      <c r="AG120" s="14">
        <v>0</v>
      </c>
      <c r="AH120" s="905">
        <f t="shared" si="255"/>
        <v>0</v>
      </c>
      <c r="AI120" s="870">
        <v>0</v>
      </c>
      <c r="AJ120" s="433">
        <v>0</v>
      </c>
      <c r="AK120" s="433">
        <v>0</v>
      </c>
      <c r="AL120" s="433">
        <v>0</v>
      </c>
      <c r="AM120" s="433">
        <v>0</v>
      </c>
      <c r="AN120" s="433">
        <v>0</v>
      </c>
      <c r="AO120" s="535">
        <f t="shared" si="215"/>
        <v>0</v>
      </c>
      <c r="AP120" s="854">
        <f>I120+AH120</f>
        <v>774252</v>
      </c>
      <c r="AQ120" s="434">
        <f>J120+W120</f>
        <v>574371</v>
      </c>
      <c r="AR120" s="512">
        <f t="shared" si="256"/>
        <v>0</v>
      </c>
      <c r="AS120" s="434">
        <f t="shared" ref="AS120:AT123" si="258">L120+AE120</f>
        <v>194137</v>
      </c>
      <c r="AT120" s="434">
        <f t="shared" si="258"/>
        <v>5744</v>
      </c>
      <c r="AU120" s="434">
        <v>0</v>
      </c>
      <c r="AV120" s="535">
        <f t="shared" si="257"/>
        <v>1.28</v>
      </c>
      <c r="AW120" s="517">
        <f t="shared" si="222"/>
        <v>0</v>
      </c>
      <c r="AX120" s="432">
        <v>0</v>
      </c>
      <c r="AY120" s="432">
        <v>0</v>
      </c>
      <c r="AZ120" s="432">
        <v>0</v>
      </c>
      <c r="BA120" s="432">
        <v>0</v>
      </c>
      <c r="BB120" s="432">
        <v>0</v>
      </c>
      <c r="BC120" s="600">
        <v>0</v>
      </c>
    </row>
    <row r="121" spans="1:55" s="135" customFormat="1" x14ac:dyDescent="0.2">
      <c r="A121" s="123">
        <v>24</v>
      </c>
      <c r="B121" s="124">
        <v>4452</v>
      </c>
      <c r="C121" s="124">
        <v>600074919</v>
      </c>
      <c r="D121" s="124">
        <v>70698511</v>
      </c>
      <c r="E121" s="122" t="s">
        <v>184</v>
      </c>
      <c r="F121" s="124">
        <v>3113</v>
      </c>
      <c r="G121" s="102" t="s">
        <v>828</v>
      </c>
      <c r="H121" s="500" t="s">
        <v>260</v>
      </c>
      <c r="I121" s="517">
        <v>0</v>
      </c>
      <c r="J121" s="432">
        <v>0</v>
      </c>
      <c r="K121" s="432">
        <v>0</v>
      </c>
      <c r="L121" s="44">
        <v>0</v>
      </c>
      <c r="M121" s="44">
        <v>0</v>
      </c>
      <c r="N121" s="44">
        <v>0</v>
      </c>
      <c r="O121" s="570">
        <v>0</v>
      </c>
      <c r="P121" s="579">
        <f t="shared" ref="P121" si="259">X121*-1</f>
        <v>0</v>
      </c>
      <c r="Q121" s="434">
        <v>0</v>
      </c>
      <c r="R121" s="434">
        <v>0</v>
      </c>
      <c r="S121" s="434">
        <v>0</v>
      </c>
      <c r="T121" s="434">
        <v>0</v>
      </c>
      <c r="U121" s="434">
        <v>157114</v>
      </c>
      <c r="V121" s="434">
        <v>0</v>
      </c>
      <c r="W121" s="434">
        <f t="shared" ref="W121" si="260">SUM(P121:V121)</f>
        <v>157114</v>
      </c>
      <c r="X121" s="434">
        <v>0</v>
      </c>
      <c r="Y121" s="434">
        <v>0</v>
      </c>
      <c r="Z121" s="434">
        <v>0</v>
      </c>
      <c r="AA121" s="434">
        <f t="shared" ref="AA121" si="261">X121+Y121+Z121</f>
        <v>0</v>
      </c>
      <c r="AB121" s="434">
        <f t="shared" ref="AB121" si="262">W121+AA121</f>
        <v>157114</v>
      </c>
      <c r="AC121" s="435">
        <f t="shared" ref="AC121" si="263">ROUND((W121+X121+Y121)*33.8%,0)</f>
        <v>53105</v>
      </c>
      <c r="AD121" s="434">
        <v>0</v>
      </c>
      <c r="AE121" s="434">
        <f t="shared" ref="AE121" si="264">AC121+AD121</f>
        <v>53105</v>
      </c>
      <c r="AF121" s="435">
        <f t="shared" ref="AF121" si="265">ROUND(W121*1%,0)</f>
        <v>1571</v>
      </c>
      <c r="AG121" s="14">
        <v>0</v>
      </c>
      <c r="AH121" s="905">
        <f t="shared" ref="AH121" si="266">AB121+AE121+AF121+AG121</f>
        <v>211790</v>
      </c>
      <c r="AI121" s="870">
        <v>0</v>
      </c>
      <c r="AJ121" s="433">
        <v>0</v>
      </c>
      <c r="AK121" s="433">
        <v>0</v>
      </c>
      <c r="AL121" s="433">
        <v>0</v>
      </c>
      <c r="AM121" s="433">
        <v>0.37</v>
      </c>
      <c r="AN121" s="433">
        <v>0</v>
      </c>
      <c r="AO121" s="535">
        <f t="shared" ref="AO121" si="267">SUM(AI121:AN121)</f>
        <v>0.37</v>
      </c>
      <c r="AP121" s="854">
        <f>I121+AH121</f>
        <v>211790</v>
      </c>
      <c r="AQ121" s="434">
        <f>J121+W121</f>
        <v>157114</v>
      </c>
      <c r="AR121" s="512">
        <f t="shared" ref="AR121" si="268">K121+AA121</f>
        <v>0</v>
      </c>
      <c r="AS121" s="434">
        <f t="shared" ref="AS121" si="269">L121+AE121</f>
        <v>53105</v>
      </c>
      <c r="AT121" s="434">
        <f t="shared" ref="AT121" si="270">M121+AF121</f>
        <v>1571</v>
      </c>
      <c r="AU121" s="434">
        <v>0</v>
      </c>
      <c r="AV121" s="535">
        <f t="shared" ref="AV121" si="271">O121+AO121</f>
        <v>0.37</v>
      </c>
      <c r="AW121" s="517">
        <f t="shared" ref="AW121" si="272">SUM(AX121:BB121)</f>
        <v>0</v>
      </c>
      <c r="AX121" s="432">
        <v>0</v>
      </c>
      <c r="AY121" s="432">
        <v>0</v>
      </c>
      <c r="AZ121" s="432">
        <v>0</v>
      </c>
      <c r="BA121" s="432">
        <v>0</v>
      </c>
      <c r="BB121" s="432">
        <v>0</v>
      </c>
      <c r="BC121" s="600">
        <v>0</v>
      </c>
    </row>
    <row r="122" spans="1:55" s="135" customFormat="1" x14ac:dyDescent="0.2">
      <c r="A122" s="123">
        <v>24</v>
      </c>
      <c r="B122" s="124">
        <v>4452</v>
      </c>
      <c r="C122" s="124">
        <v>600074919</v>
      </c>
      <c r="D122" s="124">
        <v>70698511</v>
      </c>
      <c r="E122" s="122" t="s">
        <v>184</v>
      </c>
      <c r="F122" s="124">
        <v>3113</v>
      </c>
      <c r="G122" s="102" t="s">
        <v>276</v>
      </c>
      <c r="H122" s="500" t="s">
        <v>261</v>
      </c>
      <c r="I122" s="517">
        <v>2006308</v>
      </c>
      <c r="J122" s="432">
        <v>1488359</v>
      </c>
      <c r="K122" s="432">
        <v>0</v>
      </c>
      <c r="L122" s="44">
        <v>503065</v>
      </c>
      <c r="M122" s="44">
        <v>14884</v>
      </c>
      <c r="N122" s="44">
        <v>0</v>
      </c>
      <c r="O122" s="570">
        <v>3.67</v>
      </c>
      <c r="P122" s="579">
        <f t="shared" si="207"/>
        <v>0</v>
      </c>
      <c r="Q122" s="434">
        <v>0</v>
      </c>
      <c r="R122" s="434">
        <v>0</v>
      </c>
      <c r="S122" s="434">
        <v>0</v>
      </c>
      <c r="T122" s="434">
        <v>0</v>
      </c>
      <c r="U122" s="434">
        <v>0</v>
      </c>
      <c r="V122" s="434">
        <v>0</v>
      </c>
      <c r="W122" s="434">
        <f t="shared" si="208"/>
        <v>0</v>
      </c>
      <c r="X122" s="434">
        <v>0</v>
      </c>
      <c r="Y122" s="434">
        <v>0</v>
      </c>
      <c r="Z122" s="434">
        <v>0</v>
      </c>
      <c r="AA122" s="434">
        <f t="shared" si="209"/>
        <v>0</v>
      </c>
      <c r="AB122" s="434">
        <f t="shared" si="210"/>
        <v>0</v>
      </c>
      <c r="AC122" s="435">
        <f t="shared" si="211"/>
        <v>0</v>
      </c>
      <c r="AD122" s="434">
        <v>0</v>
      </c>
      <c r="AE122" s="434">
        <f t="shared" si="212"/>
        <v>0</v>
      </c>
      <c r="AF122" s="435">
        <f t="shared" si="213"/>
        <v>0</v>
      </c>
      <c r="AG122" s="14">
        <v>0</v>
      </c>
      <c r="AH122" s="905">
        <f t="shared" si="255"/>
        <v>0</v>
      </c>
      <c r="AI122" s="870">
        <v>0</v>
      </c>
      <c r="AJ122" s="433">
        <v>0</v>
      </c>
      <c r="AK122" s="433">
        <v>0</v>
      </c>
      <c r="AL122" s="433">
        <v>0</v>
      </c>
      <c r="AM122" s="433">
        <v>0</v>
      </c>
      <c r="AN122" s="433">
        <v>0</v>
      </c>
      <c r="AO122" s="535">
        <f t="shared" si="215"/>
        <v>0</v>
      </c>
      <c r="AP122" s="854">
        <f>I122+AH122</f>
        <v>2006308</v>
      </c>
      <c r="AQ122" s="434">
        <f>J122+W122</f>
        <v>1488359</v>
      </c>
      <c r="AR122" s="512">
        <f t="shared" si="256"/>
        <v>0</v>
      </c>
      <c r="AS122" s="434">
        <f t="shared" si="258"/>
        <v>503065</v>
      </c>
      <c r="AT122" s="434">
        <f t="shared" si="258"/>
        <v>14884</v>
      </c>
      <c r="AU122" s="434">
        <v>0</v>
      </c>
      <c r="AV122" s="535">
        <f t="shared" si="257"/>
        <v>3.67</v>
      </c>
      <c r="AW122" s="517">
        <f t="shared" si="222"/>
        <v>0</v>
      </c>
      <c r="AX122" s="432">
        <v>0</v>
      </c>
      <c r="AY122" s="432">
        <v>0</v>
      </c>
      <c r="AZ122" s="432">
        <v>0</v>
      </c>
      <c r="BA122" s="432">
        <v>0</v>
      </c>
      <c r="BB122" s="432">
        <v>0</v>
      </c>
      <c r="BC122" s="600">
        <v>0</v>
      </c>
    </row>
    <row r="123" spans="1:55" s="135" customFormat="1" x14ac:dyDescent="0.2">
      <c r="A123" s="123">
        <v>24</v>
      </c>
      <c r="B123" s="124">
        <v>4452</v>
      </c>
      <c r="C123" s="124">
        <v>600074919</v>
      </c>
      <c r="D123" s="124">
        <v>70698511</v>
      </c>
      <c r="E123" s="118" t="s">
        <v>184</v>
      </c>
      <c r="F123" s="124">
        <v>3143</v>
      </c>
      <c r="G123" s="102" t="s">
        <v>784</v>
      </c>
      <c r="H123" s="140" t="s">
        <v>260</v>
      </c>
      <c r="I123" s="517">
        <v>1667049</v>
      </c>
      <c r="J123" s="432">
        <v>1236683</v>
      </c>
      <c r="K123" s="432">
        <v>0</v>
      </c>
      <c r="L123" s="44">
        <v>417999</v>
      </c>
      <c r="M123" s="44">
        <v>12367</v>
      </c>
      <c r="N123" s="44">
        <v>0</v>
      </c>
      <c r="O123" s="570">
        <v>2.27</v>
      </c>
      <c r="P123" s="579">
        <f t="shared" si="207"/>
        <v>0</v>
      </c>
      <c r="Q123" s="434">
        <v>0</v>
      </c>
      <c r="R123" s="434">
        <v>0</v>
      </c>
      <c r="S123" s="434">
        <v>0</v>
      </c>
      <c r="T123" s="434">
        <v>0</v>
      </c>
      <c r="U123" s="434">
        <v>0</v>
      </c>
      <c r="V123" s="434">
        <v>0</v>
      </c>
      <c r="W123" s="434">
        <f t="shared" si="208"/>
        <v>0</v>
      </c>
      <c r="X123" s="434">
        <v>0</v>
      </c>
      <c r="Y123" s="434">
        <v>0</v>
      </c>
      <c r="Z123" s="434">
        <v>0</v>
      </c>
      <c r="AA123" s="434">
        <f t="shared" si="209"/>
        <v>0</v>
      </c>
      <c r="AB123" s="434">
        <f t="shared" si="210"/>
        <v>0</v>
      </c>
      <c r="AC123" s="435">
        <f t="shared" si="211"/>
        <v>0</v>
      </c>
      <c r="AD123" s="434">
        <v>0</v>
      </c>
      <c r="AE123" s="434">
        <f t="shared" si="212"/>
        <v>0</v>
      </c>
      <c r="AF123" s="435">
        <f t="shared" si="213"/>
        <v>0</v>
      </c>
      <c r="AG123" s="14">
        <v>0</v>
      </c>
      <c r="AH123" s="905">
        <f t="shared" si="255"/>
        <v>0</v>
      </c>
      <c r="AI123" s="870">
        <v>0</v>
      </c>
      <c r="AJ123" s="433">
        <v>0</v>
      </c>
      <c r="AK123" s="433">
        <v>0</v>
      </c>
      <c r="AL123" s="433">
        <v>0</v>
      </c>
      <c r="AM123" s="433">
        <v>0</v>
      </c>
      <c r="AN123" s="433">
        <v>0</v>
      </c>
      <c r="AO123" s="535">
        <f t="shared" si="215"/>
        <v>0</v>
      </c>
      <c r="AP123" s="854">
        <f>I123+AH123</f>
        <v>1667049</v>
      </c>
      <c r="AQ123" s="434">
        <f>J123+W123</f>
        <v>1236683</v>
      </c>
      <c r="AR123" s="512">
        <f t="shared" si="256"/>
        <v>0</v>
      </c>
      <c r="AS123" s="434">
        <f t="shared" si="258"/>
        <v>417999</v>
      </c>
      <c r="AT123" s="434">
        <f t="shared" si="258"/>
        <v>12367</v>
      </c>
      <c r="AU123" s="434">
        <v>0</v>
      </c>
      <c r="AV123" s="535">
        <f t="shared" si="257"/>
        <v>2.27</v>
      </c>
      <c r="AW123" s="517">
        <f t="shared" si="222"/>
        <v>0</v>
      </c>
      <c r="AX123" s="432">
        <v>0</v>
      </c>
      <c r="AY123" s="432">
        <v>0</v>
      </c>
      <c r="AZ123" s="432">
        <v>0</v>
      </c>
      <c r="BA123" s="432">
        <v>0</v>
      </c>
      <c r="BB123" s="432">
        <v>0</v>
      </c>
      <c r="BC123" s="600">
        <v>0</v>
      </c>
    </row>
    <row r="124" spans="1:55" s="135" customFormat="1" x14ac:dyDescent="0.2">
      <c r="A124" s="92">
        <v>24</v>
      </c>
      <c r="B124" s="15">
        <v>4452</v>
      </c>
      <c r="C124" s="15">
        <v>600074919</v>
      </c>
      <c r="D124" s="15">
        <v>70698511</v>
      </c>
      <c r="E124" s="101" t="s">
        <v>185</v>
      </c>
      <c r="F124" s="15"/>
      <c r="G124" s="91"/>
      <c r="H124" s="495"/>
      <c r="I124" s="614">
        <v>34495826</v>
      </c>
      <c r="J124" s="323">
        <v>25516933</v>
      </c>
      <c r="K124" s="323">
        <v>0</v>
      </c>
      <c r="L124" s="323">
        <v>8624723</v>
      </c>
      <c r="M124" s="323">
        <v>255170</v>
      </c>
      <c r="N124" s="323">
        <v>99000</v>
      </c>
      <c r="O124" s="680">
        <v>35.860000000000007</v>
      </c>
      <c r="P124" s="614">
        <f t="shared" ref="P124:BC124" si="273">SUM(P119:P123)</f>
        <v>0</v>
      </c>
      <c r="Q124" s="323">
        <f t="shared" ref="Q124" si="274">SUM(Q119:Q123)</f>
        <v>0</v>
      </c>
      <c r="R124" s="323">
        <f t="shared" si="273"/>
        <v>0</v>
      </c>
      <c r="S124" s="323">
        <f t="shared" si="273"/>
        <v>0</v>
      </c>
      <c r="T124" s="323">
        <f t="shared" si="273"/>
        <v>0</v>
      </c>
      <c r="U124" s="323">
        <f t="shared" si="273"/>
        <v>157114</v>
      </c>
      <c r="V124" s="323">
        <f t="shared" si="273"/>
        <v>0</v>
      </c>
      <c r="W124" s="323">
        <f t="shared" si="273"/>
        <v>157114</v>
      </c>
      <c r="X124" s="323">
        <f t="shared" si="273"/>
        <v>0</v>
      </c>
      <c r="Y124" s="323">
        <f t="shared" si="273"/>
        <v>0</v>
      </c>
      <c r="Z124" s="323">
        <f t="shared" si="273"/>
        <v>0</v>
      </c>
      <c r="AA124" s="323">
        <f t="shared" si="273"/>
        <v>0</v>
      </c>
      <c r="AB124" s="323">
        <f t="shared" si="273"/>
        <v>157114</v>
      </c>
      <c r="AC124" s="323">
        <f t="shared" si="273"/>
        <v>53105</v>
      </c>
      <c r="AD124" s="323">
        <f t="shared" si="273"/>
        <v>0</v>
      </c>
      <c r="AE124" s="323">
        <f t="shared" si="273"/>
        <v>53105</v>
      </c>
      <c r="AF124" s="323">
        <f t="shared" si="273"/>
        <v>1571</v>
      </c>
      <c r="AG124" s="323">
        <f t="shared" si="273"/>
        <v>0</v>
      </c>
      <c r="AH124" s="894">
        <f t="shared" si="273"/>
        <v>211790</v>
      </c>
      <c r="AI124" s="900">
        <f t="shared" si="273"/>
        <v>0</v>
      </c>
      <c r="AJ124" s="324">
        <f t="shared" si="273"/>
        <v>0</v>
      </c>
      <c r="AK124" s="324">
        <f t="shared" si="273"/>
        <v>0</v>
      </c>
      <c r="AL124" s="324">
        <f t="shared" si="273"/>
        <v>0</v>
      </c>
      <c r="AM124" s="324">
        <f t="shared" si="273"/>
        <v>0.37</v>
      </c>
      <c r="AN124" s="324">
        <f t="shared" si="273"/>
        <v>0</v>
      </c>
      <c r="AO124" s="25">
        <f t="shared" si="273"/>
        <v>0.37</v>
      </c>
      <c r="AP124" s="325">
        <f t="shared" si="273"/>
        <v>34707616</v>
      </c>
      <c r="AQ124" s="323">
        <f t="shared" si="273"/>
        <v>25674047</v>
      </c>
      <c r="AR124" s="323">
        <f t="shared" si="273"/>
        <v>0</v>
      </c>
      <c r="AS124" s="323">
        <f t="shared" si="273"/>
        <v>8677828</v>
      </c>
      <c r="AT124" s="323">
        <f t="shared" si="273"/>
        <v>256741</v>
      </c>
      <c r="AU124" s="323">
        <f t="shared" si="273"/>
        <v>99000</v>
      </c>
      <c r="AV124" s="25">
        <f t="shared" si="273"/>
        <v>36.230000000000004</v>
      </c>
      <c r="AW124" s="825">
        <f t="shared" si="273"/>
        <v>99000</v>
      </c>
      <c r="AX124" s="826">
        <f t="shared" si="273"/>
        <v>0</v>
      </c>
      <c r="AY124" s="826">
        <f t="shared" si="273"/>
        <v>0</v>
      </c>
      <c r="AZ124" s="826">
        <f t="shared" si="273"/>
        <v>0</v>
      </c>
      <c r="BA124" s="826">
        <f t="shared" si="273"/>
        <v>0</v>
      </c>
      <c r="BB124" s="826">
        <f t="shared" si="273"/>
        <v>99000</v>
      </c>
      <c r="BC124" s="820">
        <f t="shared" si="273"/>
        <v>0</v>
      </c>
    </row>
    <row r="125" spans="1:55" s="135" customFormat="1" x14ac:dyDescent="0.2">
      <c r="A125" s="123">
        <v>25</v>
      </c>
      <c r="B125" s="124">
        <v>4468</v>
      </c>
      <c r="C125" s="124">
        <v>600075052</v>
      </c>
      <c r="D125" s="124">
        <v>70698546</v>
      </c>
      <c r="E125" s="122" t="s">
        <v>186</v>
      </c>
      <c r="F125" s="124">
        <v>3231</v>
      </c>
      <c r="G125" s="102" t="s">
        <v>279</v>
      </c>
      <c r="H125" s="500" t="s">
        <v>260</v>
      </c>
      <c r="I125" s="517">
        <v>8518287</v>
      </c>
      <c r="J125" s="432">
        <v>6319204</v>
      </c>
      <c r="K125" s="432">
        <v>0</v>
      </c>
      <c r="L125" s="44">
        <v>2135891</v>
      </c>
      <c r="M125" s="44">
        <v>63192</v>
      </c>
      <c r="N125" s="44">
        <v>0</v>
      </c>
      <c r="O125" s="570">
        <v>9.4600000000000009</v>
      </c>
      <c r="P125" s="579">
        <f t="shared" si="207"/>
        <v>-19800</v>
      </c>
      <c r="Q125" s="434">
        <v>0</v>
      </c>
      <c r="R125" s="434">
        <v>0</v>
      </c>
      <c r="S125" s="434">
        <v>0</v>
      </c>
      <c r="T125" s="434">
        <v>0</v>
      </c>
      <c r="U125" s="434">
        <v>0</v>
      </c>
      <c r="V125" s="434">
        <v>0</v>
      </c>
      <c r="W125" s="434">
        <f t="shared" si="208"/>
        <v>-19800</v>
      </c>
      <c r="X125" s="434">
        <v>19800</v>
      </c>
      <c r="Y125" s="434">
        <v>0</v>
      </c>
      <c r="Z125" s="434">
        <v>0</v>
      </c>
      <c r="AA125" s="434">
        <f t="shared" si="209"/>
        <v>19800</v>
      </c>
      <c r="AB125" s="434">
        <f t="shared" si="210"/>
        <v>0</v>
      </c>
      <c r="AC125" s="435">
        <f t="shared" si="211"/>
        <v>0</v>
      </c>
      <c r="AD125" s="434">
        <v>0</v>
      </c>
      <c r="AE125" s="434">
        <f t="shared" si="212"/>
        <v>0</v>
      </c>
      <c r="AF125" s="435">
        <f t="shared" si="213"/>
        <v>-198</v>
      </c>
      <c r="AG125" s="14">
        <v>0</v>
      </c>
      <c r="AH125" s="905">
        <f>AB125+AE125+AF125+AG125</f>
        <v>-198</v>
      </c>
      <c r="AI125" s="870">
        <v>0</v>
      </c>
      <c r="AJ125" s="433">
        <v>0</v>
      </c>
      <c r="AK125" s="433">
        <v>0</v>
      </c>
      <c r="AL125" s="433">
        <v>0</v>
      </c>
      <c r="AM125" s="433">
        <v>0</v>
      </c>
      <c r="AN125" s="433">
        <v>0</v>
      </c>
      <c r="AO125" s="535">
        <f t="shared" si="215"/>
        <v>0</v>
      </c>
      <c r="AP125" s="854">
        <f>I125+AH125</f>
        <v>8518089</v>
      </c>
      <c r="AQ125" s="434">
        <f>J125+W125</f>
        <v>6299404</v>
      </c>
      <c r="AR125" s="512">
        <f>K125+AA125</f>
        <v>19800</v>
      </c>
      <c r="AS125" s="434">
        <f>L125+AE125</f>
        <v>2135891</v>
      </c>
      <c r="AT125" s="434">
        <f>M125+AF125</f>
        <v>62994</v>
      </c>
      <c r="AU125" s="434">
        <v>0</v>
      </c>
      <c r="AV125" s="535">
        <f>O125+AO125</f>
        <v>9.4600000000000009</v>
      </c>
      <c r="AW125" s="517">
        <f t="shared" si="222"/>
        <v>0</v>
      </c>
      <c r="AX125" s="432">
        <v>0</v>
      </c>
      <c r="AY125" s="432">
        <v>0</v>
      </c>
      <c r="AZ125" s="432">
        <v>0</v>
      </c>
      <c r="BA125" s="432">
        <v>0</v>
      </c>
      <c r="BB125" s="432">
        <v>0</v>
      </c>
      <c r="BC125" s="600">
        <v>0</v>
      </c>
    </row>
    <row r="126" spans="1:55" s="135" customFormat="1" x14ac:dyDescent="0.2">
      <c r="A126" s="92">
        <v>25</v>
      </c>
      <c r="B126" s="15">
        <v>4468</v>
      </c>
      <c r="C126" s="15">
        <v>600075052</v>
      </c>
      <c r="D126" s="15">
        <v>70698546</v>
      </c>
      <c r="E126" s="101" t="s">
        <v>187</v>
      </c>
      <c r="F126" s="15"/>
      <c r="G126" s="91"/>
      <c r="H126" s="495"/>
      <c r="I126" s="614">
        <v>8518287</v>
      </c>
      <c r="J126" s="323">
        <v>6319204</v>
      </c>
      <c r="K126" s="323">
        <v>0</v>
      </c>
      <c r="L126" s="323">
        <v>2135891</v>
      </c>
      <c r="M126" s="323">
        <v>63192</v>
      </c>
      <c r="N126" s="323">
        <v>0</v>
      </c>
      <c r="O126" s="680">
        <v>9.4600000000000009</v>
      </c>
      <c r="P126" s="614">
        <f t="shared" ref="P126:BC126" si="275">SUM(P125)</f>
        <v>-19800</v>
      </c>
      <c r="Q126" s="323">
        <f t="shared" ref="Q126" si="276">SUM(Q125)</f>
        <v>0</v>
      </c>
      <c r="R126" s="323">
        <f t="shared" si="275"/>
        <v>0</v>
      </c>
      <c r="S126" s="323">
        <f t="shared" si="275"/>
        <v>0</v>
      </c>
      <c r="T126" s="323">
        <f t="shared" si="275"/>
        <v>0</v>
      </c>
      <c r="U126" s="323">
        <f t="shared" si="275"/>
        <v>0</v>
      </c>
      <c r="V126" s="323">
        <f t="shared" si="275"/>
        <v>0</v>
      </c>
      <c r="W126" s="323">
        <f t="shared" si="275"/>
        <v>-19800</v>
      </c>
      <c r="X126" s="323">
        <f t="shared" si="275"/>
        <v>19800</v>
      </c>
      <c r="Y126" s="323">
        <f t="shared" si="275"/>
        <v>0</v>
      </c>
      <c r="Z126" s="323">
        <f t="shared" si="275"/>
        <v>0</v>
      </c>
      <c r="AA126" s="323">
        <f t="shared" si="275"/>
        <v>19800</v>
      </c>
      <c r="AB126" s="323">
        <f t="shared" si="275"/>
        <v>0</v>
      </c>
      <c r="AC126" s="323">
        <f t="shared" si="275"/>
        <v>0</v>
      </c>
      <c r="AD126" s="323">
        <f t="shared" si="275"/>
        <v>0</v>
      </c>
      <c r="AE126" s="323">
        <f t="shared" si="275"/>
        <v>0</v>
      </c>
      <c r="AF126" s="323">
        <f t="shared" si="275"/>
        <v>-198</v>
      </c>
      <c r="AG126" s="323">
        <f t="shared" si="275"/>
        <v>0</v>
      </c>
      <c r="AH126" s="894">
        <f t="shared" si="275"/>
        <v>-198</v>
      </c>
      <c r="AI126" s="900">
        <f t="shared" si="275"/>
        <v>0</v>
      </c>
      <c r="AJ126" s="324">
        <f t="shared" si="275"/>
        <v>0</v>
      </c>
      <c r="AK126" s="324">
        <f t="shared" si="275"/>
        <v>0</v>
      </c>
      <c r="AL126" s="324">
        <f t="shared" si="275"/>
        <v>0</v>
      </c>
      <c r="AM126" s="324">
        <f t="shared" si="275"/>
        <v>0</v>
      </c>
      <c r="AN126" s="324">
        <f t="shared" si="275"/>
        <v>0</v>
      </c>
      <c r="AO126" s="25">
        <f t="shared" si="275"/>
        <v>0</v>
      </c>
      <c r="AP126" s="325">
        <f t="shared" si="275"/>
        <v>8518089</v>
      </c>
      <c r="AQ126" s="323">
        <f t="shared" si="275"/>
        <v>6299404</v>
      </c>
      <c r="AR126" s="323">
        <f t="shared" si="275"/>
        <v>19800</v>
      </c>
      <c r="AS126" s="323">
        <f t="shared" si="275"/>
        <v>2135891</v>
      </c>
      <c r="AT126" s="323">
        <f t="shared" si="275"/>
        <v>62994</v>
      </c>
      <c r="AU126" s="323">
        <f t="shared" si="275"/>
        <v>0</v>
      </c>
      <c r="AV126" s="25">
        <f t="shared" si="275"/>
        <v>9.4600000000000009</v>
      </c>
      <c r="AW126" s="825">
        <f t="shared" si="275"/>
        <v>0</v>
      </c>
      <c r="AX126" s="826">
        <f t="shared" si="275"/>
        <v>0</v>
      </c>
      <c r="AY126" s="826">
        <f t="shared" si="275"/>
        <v>0</v>
      </c>
      <c r="AZ126" s="826">
        <f t="shared" si="275"/>
        <v>0</v>
      </c>
      <c r="BA126" s="826">
        <f t="shared" si="275"/>
        <v>0</v>
      </c>
      <c r="BB126" s="826">
        <f t="shared" si="275"/>
        <v>0</v>
      </c>
      <c r="BC126" s="820">
        <f t="shared" si="275"/>
        <v>0</v>
      </c>
    </row>
    <row r="127" spans="1:55" s="135" customFormat="1" x14ac:dyDescent="0.2">
      <c r="A127" s="123">
        <v>26</v>
      </c>
      <c r="B127" s="124">
        <v>4414</v>
      </c>
      <c r="C127" s="124">
        <v>600074307</v>
      </c>
      <c r="D127" s="124">
        <v>70695831</v>
      </c>
      <c r="E127" s="122" t="s">
        <v>188</v>
      </c>
      <c r="F127" s="124">
        <v>3111</v>
      </c>
      <c r="G127" s="102" t="s">
        <v>275</v>
      </c>
      <c r="H127" s="500" t="s">
        <v>260</v>
      </c>
      <c r="I127" s="517">
        <v>5173593</v>
      </c>
      <c r="J127" s="432">
        <v>3837977</v>
      </c>
      <c r="K127" s="432">
        <v>0</v>
      </c>
      <c r="L127" s="44">
        <v>1297236</v>
      </c>
      <c r="M127" s="44">
        <v>38380</v>
      </c>
      <c r="N127" s="44">
        <v>0</v>
      </c>
      <c r="O127" s="570">
        <v>6.21</v>
      </c>
      <c r="P127" s="579">
        <f t="shared" si="207"/>
        <v>-10000</v>
      </c>
      <c r="Q127" s="434">
        <v>0</v>
      </c>
      <c r="R127" s="434">
        <v>0</v>
      </c>
      <c r="S127" s="434">
        <v>0</v>
      </c>
      <c r="T127" s="434">
        <v>0</v>
      </c>
      <c r="U127" s="434">
        <v>0</v>
      </c>
      <c r="V127" s="434">
        <v>0</v>
      </c>
      <c r="W127" s="434">
        <f t="shared" si="208"/>
        <v>-10000</v>
      </c>
      <c r="X127" s="434">
        <v>10000</v>
      </c>
      <c r="Y127" s="434">
        <v>0</v>
      </c>
      <c r="Z127" s="434">
        <v>0</v>
      </c>
      <c r="AA127" s="434">
        <f t="shared" si="209"/>
        <v>10000</v>
      </c>
      <c r="AB127" s="434">
        <f t="shared" si="210"/>
        <v>0</v>
      </c>
      <c r="AC127" s="435">
        <f t="shared" si="211"/>
        <v>0</v>
      </c>
      <c r="AD127" s="434">
        <v>0</v>
      </c>
      <c r="AE127" s="434">
        <f t="shared" si="212"/>
        <v>0</v>
      </c>
      <c r="AF127" s="435">
        <f t="shared" si="213"/>
        <v>-100</v>
      </c>
      <c r="AG127" s="14">
        <v>0</v>
      </c>
      <c r="AH127" s="905">
        <f t="shared" ref="AH127:AH128" si="277">AB127+AE127+AF127+AG127</f>
        <v>-100</v>
      </c>
      <c r="AI127" s="870">
        <v>0</v>
      </c>
      <c r="AJ127" s="433">
        <v>0</v>
      </c>
      <c r="AK127" s="433">
        <v>0</v>
      </c>
      <c r="AL127" s="433">
        <v>0</v>
      </c>
      <c r="AM127" s="433">
        <v>0</v>
      </c>
      <c r="AN127" s="433">
        <v>0</v>
      </c>
      <c r="AO127" s="535">
        <f t="shared" si="215"/>
        <v>0</v>
      </c>
      <c r="AP127" s="854">
        <f>I127+AH127</f>
        <v>5173493</v>
      </c>
      <c r="AQ127" s="434">
        <f>J127+W127</f>
        <v>3827977</v>
      </c>
      <c r="AR127" s="512">
        <f t="shared" ref="AR127:AR128" si="278">K127+AA127</f>
        <v>10000</v>
      </c>
      <c r="AS127" s="434">
        <f>L127+AE127</f>
        <v>1297236</v>
      </c>
      <c r="AT127" s="434">
        <f>M127+AF127</f>
        <v>38280</v>
      </c>
      <c r="AU127" s="434">
        <v>0</v>
      </c>
      <c r="AV127" s="535">
        <f t="shared" ref="AV127:AV128" si="279">O127+AO127</f>
        <v>6.21</v>
      </c>
      <c r="AW127" s="517">
        <f t="shared" si="222"/>
        <v>0</v>
      </c>
      <c r="AX127" s="432">
        <v>0</v>
      </c>
      <c r="AY127" s="432">
        <v>0</v>
      </c>
      <c r="AZ127" s="432">
        <v>0</v>
      </c>
      <c r="BA127" s="432">
        <v>0</v>
      </c>
      <c r="BB127" s="432">
        <v>0</v>
      </c>
      <c r="BC127" s="600">
        <v>0</v>
      </c>
    </row>
    <row r="128" spans="1:55" s="135" customFormat="1" x14ac:dyDescent="0.2">
      <c r="A128" s="123">
        <v>26</v>
      </c>
      <c r="B128" s="124">
        <v>4414</v>
      </c>
      <c r="C128" s="124">
        <v>600074307</v>
      </c>
      <c r="D128" s="124">
        <v>70695831</v>
      </c>
      <c r="E128" s="122" t="s">
        <v>188</v>
      </c>
      <c r="F128" s="124">
        <v>3111</v>
      </c>
      <c r="G128" s="102" t="s">
        <v>276</v>
      </c>
      <c r="H128" s="500" t="s">
        <v>261</v>
      </c>
      <c r="I128" s="517">
        <v>1366441</v>
      </c>
      <c r="J128" s="432">
        <v>1013680</v>
      </c>
      <c r="K128" s="432">
        <v>0</v>
      </c>
      <c r="L128" s="44">
        <v>342624</v>
      </c>
      <c r="M128" s="44">
        <v>10137</v>
      </c>
      <c r="N128" s="44">
        <v>0</v>
      </c>
      <c r="O128" s="570">
        <v>2.73</v>
      </c>
      <c r="P128" s="579">
        <f t="shared" si="207"/>
        <v>0</v>
      </c>
      <c r="Q128" s="434">
        <v>0</v>
      </c>
      <c r="R128" s="434">
        <v>117586</v>
      </c>
      <c r="S128" s="434">
        <v>0</v>
      </c>
      <c r="T128" s="434">
        <v>0</v>
      </c>
      <c r="U128" s="434">
        <v>0</v>
      </c>
      <c r="V128" s="434">
        <v>0</v>
      </c>
      <c r="W128" s="434">
        <f t="shared" si="208"/>
        <v>117586</v>
      </c>
      <c r="X128" s="434">
        <v>0</v>
      </c>
      <c r="Y128" s="434">
        <v>0</v>
      </c>
      <c r="Z128" s="434">
        <v>0</v>
      </c>
      <c r="AA128" s="434">
        <f t="shared" si="209"/>
        <v>0</v>
      </c>
      <c r="AB128" s="434">
        <f t="shared" si="210"/>
        <v>117586</v>
      </c>
      <c r="AC128" s="435">
        <f t="shared" si="211"/>
        <v>39744</v>
      </c>
      <c r="AD128" s="434">
        <v>0</v>
      </c>
      <c r="AE128" s="434">
        <f t="shared" si="212"/>
        <v>39744</v>
      </c>
      <c r="AF128" s="435">
        <f t="shared" si="213"/>
        <v>1176</v>
      </c>
      <c r="AG128" s="14">
        <v>0</v>
      </c>
      <c r="AH128" s="905">
        <f t="shared" si="277"/>
        <v>158506</v>
      </c>
      <c r="AI128" s="870">
        <v>0</v>
      </c>
      <c r="AJ128" s="433">
        <v>0.3</v>
      </c>
      <c r="AK128" s="433">
        <v>0</v>
      </c>
      <c r="AL128" s="433">
        <v>0</v>
      </c>
      <c r="AM128" s="433">
        <v>0</v>
      </c>
      <c r="AN128" s="433">
        <v>0</v>
      </c>
      <c r="AO128" s="535">
        <f t="shared" si="215"/>
        <v>0.3</v>
      </c>
      <c r="AP128" s="854">
        <f>I128+AH128</f>
        <v>1524947</v>
      </c>
      <c r="AQ128" s="434">
        <f>J128+W128</f>
        <v>1131266</v>
      </c>
      <c r="AR128" s="512">
        <f t="shared" si="278"/>
        <v>0</v>
      </c>
      <c r="AS128" s="434">
        <f>L128+AE128</f>
        <v>382368</v>
      </c>
      <c r="AT128" s="434">
        <f>M128+AF128</f>
        <v>11313</v>
      </c>
      <c r="AU128" s="434">
        <v>0</v>
      </c>
      <c r="AV128" s="535">
        <f t="shared" si="279"/>
        <v>3.03</v>
      </c>
      <c r="AW128" s="517">
        <f t="shared" si="222"/>
        <v>0</v>
      </c>
      <c r="AX128" s="432">
        <v>0</v>
      </c>
      <c r="AY128" s="432">
        <v>0</v>
      </c>
      <c r="AZ128" s="432">
        <v>0</v>
      </c>
      <c r="BA128" s="432">
        <v>0</v>
      </c>
      <c r="BB128" s="432">
        <v>0</v>
      </c>
      <c r="BC128" s="600">
        <v>0</v>
      </c>
    </row>
    <row r="129" spans="1:55" s="135" customFormat="1" x14ac:dyDescent="0.2">
      <c r="A129" s="92">
        <v>26</v>
      </c>
      <c r="B129" s="15">
        <v>4414</v>
      </c>
      <c r="C129" s="15">
        <v>600074307</v>
      </c>
      <c r="D129" s="15">
        <v>70695831</v>
      </c>
      <c r="E129" s="101" t="s">
        <v>189</v>
      </c>
      <c r="F129" s="15"/>
      <c r="G129" s="91"/>
      <c r="H129" s="495"/>
      <c r="I129" s="614">
        <v>6540034</v>
      </c>
      <c r="J129" s="323">
        <v>4851657</v>
      </c>
      <c r="K129" s="323">
        <v>0</v>
      </c>
      <c r="L129" s="323">
        <v>1639860</v>
      </c>
      <c r="M129" s="323">
        <v>48517</v>
      </c>
      <c r="N129" s="323">
        <v>0</v>
      </c>
      <c r="O129" s="680">
        <v>8.94</v>
      </c>
      <c r="P129" s="614">
        <f t="shared" ref="P129:BC129" si="280">SUM(P127:P128)</f>
        <v>-10000</v>
      </c>
      <c r="Q129" s="323">
        <f t="shared" ref="Q129" si="281">SUM(Q127:Q128)</f>
        <v>0</v>
      </c>
      <c r="R129" s="323">
        <f t="shared" si="280"/>
        <v>117586</v>
      </c>
      <c r="S129" s="323">
        <f t="shared" si="280"/>
        <v>0</v>
      </c>
      <c r="T129" s="323">
        <f t="shared" si="280"/>
        <v>0</v>
      </c>
      <c r="U129" s="323">
        <f t="shared" si="280"/>
        <v>0</v>
      </c>
      <c r="V129" s="323">
        <f t="shared" si="280"/>
        <v>0</v>
      </c>
      <c r="W129" s="323">
        <f t="shared" si="280"/>
        <v>107586</v>
      </c>
      <c r="X129" s="323">
        <f t="shared" si="280"/>
        <v>10000</v>
      </c>
      <c r="Y129" s="323">
        <f t="shared" si="280"/>
        <v>0</v>
      </c>
      <c r="Z129" s="323">
        <f t="shared" si="280"/>
        <v>0</v>
      </c>
      <c r="AA129" s="323">
        <f t="shared" si="280"/>
        <v>10000</v>
      </c>
      <c r="AB129" s="323">
        <f t="shared" si="280"/>
        <v>117586</v>
      </c>
      <c r="AC129" s="323">
        <f t="shared" si="280"/>
        <v>39744</v>
      </c>
      <c r="AD129" s="323">
        <f t="shared" si="280"/>
        <v>0</v>
      </c>
      <c r="AE129" s="323">
        <f t="shared" si="280"/>
        <v>39744</v>
      </c>
      <c r="AF129" s="323">
        <f t="shared" si="280"/>
        <v>1076</v>
      </c>
      <c r="AG129" s="323">
        <f t="shared" si="280"/>
        <v>0</v>
      </c>
      <c r="AH129" s="894">
        <f t="shared" si="280"/>
        <v>158406</v>
      </c>
      <c r="AI129" s="900">
        <f t="shared" si="280"/>
        <v>0</v>
      </c>
      <c r="AJ129" s="324">
        <f t="shared" si="280"/>
        <v>0.3</v>
      </c>
      <c r="AK129" s="324">
        <f t="shared" si="280"/>
        <v>0</v>
      </c>
      <c r="AL129" s="324">
        <f t="shared" si="280"/>
        <v>0</v>
      </c>
      <c r="AM129" s="324">
        <f t="shared" si="280"/>
        <v>0</v>
      </c>
      <c r="AN129" s="324">
        <f t="shared" si="280"/>
        <v>0</v>
      </c>
      <c r="AO129" s="25">
        <f t="shared" si="280"/>
        <v>0.3</v>
      </c>
      <c r="AP129" s="325">
        <f t="shared" si="280"/>
        <v>6698440</v>
      </c>
      <c r="AQ129" s="323">
        <f t="shared" si="280"/>
        <v>4959243</v>
      </c>
      <c r="AR129" s="323">
        <f t="shared" si="280"/>
        <v>10000</v>
      </c>
      <c r="AS129" s="323">
        <f t="shared" si="280"/>
        <v>1679604</v>
      </c>
      <c r="AT129" s="323">
        <f t="shared" si="280"/>
        <v>49593</v>
      </c>
      <c r="AU129" s="323">
        <f t="shared" si="280"/>
        <v>0</v>
      </c>
      <c r="AV129" s="25">
        <f t="shared" si="280"/>
        <v>9.24</v>
      </c>
      <c r="AW129" s="825">
        <f t="shared" si="280"/>
        <v>0</v>
      </c>
      <c r="AX129" s="826">
        <f t="shared" si="280"/>
        <v>0</v>
      </c>
      <c r="AY129" s="826">
        <f t="shared" si="280"/>
        <v>0</v>
      </c>
      <c r="AZ129" s="826">
        <f t="shared" si="280"/>
        <v>0</v>
      </c>
      <c r="BA129" s="826">
        <f t="shared" si="280"/>
        <v>0</v>
      </c>
      <c r="BB129" s="826">
        <f t="shared" si="280"/>
        <v>0</v>
      </c>
      <c r="BC129" s="820">
        <f t="shared" si="280"/>
        <v>0</v>
      </c>
    </row>
    <row r="130" spans="1:55" s="135" customFormat="1" x14ac:dyDescent="0.2">
      <c r="A130" s="123">
        <v>27</v>
      </c>
      <c r="B130" s="124">
        <v>4444</v>
      </c>
      <c r="C130" s="124">
        <v>600074731</v>
      </c>
      <c r="D130" s="124">
        <v>48282979</v>
      </c>
      <c r="E130" s="122" t="s">
        <v>190</v>
      </c>
      <c r="F130" s="124">
        <v>3113</v>
      </c>
      <c r="G130" s="102" t="s">
        <v>278</v>
      </c>
      <c r="H130" s="500" t="s">
        <v>260</v>
      </c>
      <c r="I130" s="517">
        <v>14169136</v>
      </c>
      <c r="J130" s="432">
        <v>10511229</v>
      </c>
      <c r="K130" s="432">
        <v>0</v>
      </c>
      <c r="L130" s="44">
        <v>3552795</v>
      </c>
      <c r="M130" s="44">
        <v>105112</v>
      </c>
      <c r="N130" s="44">
        <v>0</v>
      </c>
      <c r="O130" s="570">
        <v>14.59</v>
      </c>
      <c r="P130" s="579">
        <f t="shared" si="207"/>
        <v>0</v>
      </c>
      <c r="Q130" s="434">
        <v>0</v>
      </c>
      <c r="R130" s="434">
        <v>0</v>
      </c>
      <c r="S130" s="434">
        <v>0</v>
      </c>
      <c r="T130" s="434">
        <v>0</v>
      </c>
      <c r="U130" s="434">
        <v>0</v>
      </c>
      <c r="V130" s="434">
        <v>0</v>
      </c>
      <c r="W130" s="434">
        <f t="shared" si="208"/>
        <v>0</v>
      </c>
      <c r="X130" s="434">
        <v>0</v>
      </c>
      <c r="Y130" s="434">
        <v>0</v>
      </c>
      <c r="Z130" s="434">
        <v>0</v>
      </c>
      <c r="AA130" s="434">
        <f t="shared" si="209"/>
        <v>0</v>
      </c>
      <c r="AB130" s="434">
        <f t="shared" si="210"/>
        <v>0</v>
      </c>
      <c r="AC130" s="435">
        <f t="shared" si="211"/>
        <v>0</v>
      </c>
      <c r="AD130" s="434">
        <v>0</v>
      </c>
      <c r="AE130" s="434">
        <f t="shared" si="212"/>
        <v>0</v>
      </c>
      <c r="AF130" s="435">
        <f t="shared" si="213"/>
        <v>0</v>
      </c>
      <c r="AG130" s="14">
        <v>0</v>
      </c>
      <c r="AH130" s="905">
        <f t="shared" ref="AH130:AH133" si="282">AB130+AE130+AF130+AG130</f>
        <v>0</v>
      </c>
      <c r="AI130" s="870">
        <v>0</v>
      </c>
      <c r="AJ130" s="433">
        <v>0</v>
      </c>
      <c r="AK130" s="433">
        <v>0</v>
      </c>
      <c r="AL130" s="433">
        <v>0</v>
      </c>
      <c r="AM130" s="433">
        <v>0</v>
      </c>
      <c r="AN130" s="433">
        <v>0</v>
      </c>
      <c r="AO130" s="535">
        <f t="shared" si="215"/>
        <v>0</v>
      </c>
      <c r="AP130" s="854">
        <f>I130+AH130</f>
        <v>14169136</v>
      </c>
      <c r="AQ130" s="434">
        <f>J130+W130</f>
        <v>10511229</v>
      </c>
      <c r="AR130" s="512">
        <f t="shared" ref="AR130:AR133" si="283">K130+AA130</f>
        <v>0</v>
      </c>
      <c r="AS130" s="434">
        <f t="shared" ref="AS130:AT133" si="284">L130+AE130</f>
        <v>3552795</v>
      </c>
      <c r="AT130" s="434">
        <f t="shared" si="284"/>
        <v>105112</v>
      </c>
      <c r="AU130" s="434">
        <v>0</v>
      </c>
      <c r="AV130" s="535">
        <f t="shared" ref="AV130:AV133" si="285">O130+AO130</f>
        <v>14.59</v>
      </c>
      <c r="AW130" s="517">
        <f t="shared" si="222"/>
        <v>0</v>
      </c>
      <c r="AX130" s="432">
        <v>0</v>
      </c>
      <c r="AY130" s="432">
        <v>0</v>
      </c>
      <c r="AZ130" s="432">
        <v>0</v>
      </c>
      <c r="BA130" s="432">
        <v>0</v>
      </c>
      <c r="BB130" s="432">
        <v>0</v>
      </c>
      <c r="BC130" s="600">
        <v>0</v>
      </c>
    </row>
    <row r="131" spans="1:55" s="135" customFormat="1" x14ac:dyDescent="0.2">
      <c r="A131" s="123">
        <v>27</v>
      </c>
      <c r="B131" s="124">
        <v>4444</v>
      </c>
      <c r="C131" s="124">
        <v>600074731</v>
      </c>
      <c r="D131" s="124">
        <v>48282979</v>
      </c>
      <c r="E131" s="122" t="s">
        <v>190</v>
      </c>
      <c r="F131" s="124">
        <v>3113</v>
      </c>
      <c r="G131" s="102" t="s">
        <v>282</v>
      </c>
      <c r="H131" s="500" t="s">
        <v>261</v>
      </c>
      <c r="I131" s="517">
        <v>2823362</v>
      </c>
      <c r="J131" s="432">
        <v>2094482</v>
      </c>
      <c r="K131" s="432">
        <v>0</v>
      </c>
      <c r="L131" s="44">
        <v>707935</v>
      </c>
      <c r="M131" s="44">
        <v>20945</v>
      </c>
      <c r="N131" s="44">
        <v>0</v>
      </c>
      <c r="O131" s="570">
        <v>5.28</v>
      </c>
      <c r="P131" s="579">
        <f t="shared" si="207"/>
        <v>0</v>
      </c>
      <c r="Q131" s="434">
        <v>0</v>
      </c>
      <c r="R131" s="434">
        <v>-18373</v>
      </c>
      <c r="S131" s="434">
        <v>0</v>
      </c>
      <c r="T131" s="434">
        <v>0</v>
      </c>
      <c r="U131" s="434">
        <v>0</v>
      </c>
      <c r="V131" s="434">
        <v>0</v>
      </c>
      <c r="W131" s="434">
        <f t="shared" si="208"/>
        <v>-18373</v>
      </c>
      <c r="X131" s="434">
        <v>0</v>
      </c>
      <c r="Y131" s="434">
        <v>0</v>
      </c>
      <c r="Z131" s="434">
        <v>0</v>
      </c>
      <c r="AA131" s="434">
        <f t="shared" si="209"/>
        <v>0</v>
      </c>
      <c r="AB131" s="434">
        <f t="shared" si="210"/>
        <v>-18373</v>
      </c>
      <c r="AC131" s="435">
        <f t="shared" si="211"/>
        <v>-6210</v>
      </c>
      <c r="AD131" s="434">
        <v>0</v>
      </c>
      <c r="AE131" s="434">
        <f t="shared" si="212"/>
        <v>-6210</v>
      </c>
      <c r="AF131" s="435">
        <f t="shared" si="213"/>
        <v>-184</v>
      </c>
      <c r="AG131" s="14">
        <v>0</v>
      </c>
      <c r="AH131" s="905">
        <f t="shared" si="282"/>
        <v>-24767</v>
      </c>
      <c r="AI131" s="870">
        <v>0</v>
      </c>
      <c r="AJ131" s="433">
        <v>-0.04</v>
      </c>
      <c r="AK131" s="433">
        <v>0</v>
      </c>
      <c r="AL131" s="433">
        <v>0</v>
      </c>
      <c r="AM131" s="433">
        <v>0</v>
      </c>
      <c r="AN131" s="433">
        <v>0</v>
      </c>
      <c r="AO131" s="535">
        <f t="shared" si="215"/>
        <v>-0.04</v>
      </c>
      <c r="AP131" s="854">
        <f>I131+AH131</f>
        <v>2798595</v>
      </c>
      <c r="AQ131" s="434">
        <f>J131+W131</f>
        <v>2076109</v>
      </c>
      <c r="AR131" s="512">
        <f t="shared" si="283"/>
        <v>0</v>
      </c>
      <c r="AS131" s="434">
        <f t="shared" si="284"/>
        <v>701725</v>
      </c>
      <c r="AT131" s="434">
        <f t="shared" si="284"/>
        <v>20761</v>
      </c>
      <c r="AU131" s="434">
        <v>0</v>
      </c>
      <c r="AV131" s="535">
        <f t="shared" si="285"/>
        <v>5.24</v>
      </c>
      <c r="AW131" s="517">
        <f t="shared" si="222"/>
        <v>0</v>
      </c>
      <c r="AX131" s="432">
        <v>0</v>
      </c>
      <c r="AY131" s="432">
        <v>0</v>
      </c>
      <c r="AZ131" s="432">
        <v>0</v>
      </c>
      <c r="BA131" s="432">
        <v>0</v>
      </c>
      <c r="BB131" s="432">
        <v>0</v>
      </c>
      <c r="BC131" s="600">
        <v>0</v>
      </c>
    </row>
    <row r="132" spans="1:55" s="135" customFormat="1" x14ac:dyDescent="0.2">
      <c r="A132" s="123">
        <v>27</v>
      </c>
      <c r="B132" s="124">
        <v>4444</v>
      </c>
      <c r="C132" s="124">
        <v>600074731</v>
      </c>
      <c r="D132" s="124">
        <v>48282979</v>
      </c>
      <c r="E132" s="122" t="s">
        <v>190</v>
      </c>
      <c r="F132" s="124">
        <v>3143</v>
      </c>
      <c r="G132" s="102" t="s">
        <v>784</v>
      </c>
      <c r="H132" s="140" t="s">
        <v>260</v>
      </c>
      <c r="I132" s="517">
        <v>1712293</v>
      </c>
      <c r="J132" s="432">
        <v>1200766</v>
      </c>
      <c r="K132" s="432">
        <v>70000</v>
      </c>
      <c r="L132" s="44">
        <v>429519</v>
      </c>
      <c r="M132" s="44">
        <v>12008</v>
      </c>
      <c r="N132" s="44">
        <v>0</v>
      </c>
      <c r="O132" s="570">
        <v>2.34</v>
      </c>
      <c r="P132" s="579">
        <f t="shared" si="207"/>
        <v>10000</v>
      </c>
      <c r="Q132" s="434">
        <v>0</v>
      </c>
      <c r="R132" s="434">
        <v>0</v>
      </c>
      <c r="S132" s="434">
        <v>0</v>
      </c>
      <c r="T132" s="434">
        <v>0</v>
      </c>
      <c r="U132" s="434">
        <v>0</v>
      </c>
      <c r="V132" s="434">
        <v>0</v>
      </c>
      <c r="W132" s="434">
        <f t="shared" si="208"/>
        <v>10000</v>
      </c>
      <c r="X132" s="434">
        <v>-10000</v>
      </c>
      <c r="Y132" s="434">
        <v>0</v>
      </c>
      <c r="Z132" s="434">
        <v>0</v>
      </c>
      <c r="AA132" s="434">
        <f t="shared" si="209"/>
        <v>-10000</v>
      </c>
      <c r="AB132" s="434">
        <f t="shared" si="210"/>
        <v>0</v>
      </c>
      <c r="AC132" s="435">
        <f t="shared" si="211"/>
        <v>0</v>
      </c>
      <c r="AD132" s="434">
        <v>0</v>
      </c>
      <c r="AE132" s="434">
        <f t="shared" si="212"/>
        <v>0</v>
      </c>
      <c r="AF132" s="435">
        <f t="shared" si="213"/>
        <v>100</v>
      </c>
      <c r="AG132" s="14">
        <v>0</v>
      </c>
      <c r="AH132" s="905">
        <f t="shared" si="282"/>
        <v>100</v>
      </c>
      <c r="AI132" s="870">
        <v>0.02</v>
      </c>
      <c r="AJ132" s="433">
        <v>0</v>
      </c>
      <c r="AK132" s="433">
        <v>0</v>
      </c>
      <c r="AL132" s="433">
        <v>0</v>
      </c>
      <c r="AM132" s="433">
        <v>0</v>
      </c>
      <c r="AN132" s="433">
        <v>0</v>
      </c>
      <c r="AO132" s="535">
        <f t="shared" si="215"/>
        <v>0.02</v>
      </c>
      <c r="AP132" s="854">
        <f>I132+AH132</f>
        <v>1712393</v>
      </c>
      <c r="AQ132" s="434">
        <f>J132+W132</f>
        <v>1210766</v>
      </c>
      <c r="AR132" s="512">
        <f t="shared" si="283"/>
        <v>60000</v>
      </c>
      <c r="AS132" s="434">
        <f t="shared" si="284"/>
        <v>429519</v>
      </c>
      <c r="AT132" s="434">
        <f t="shared" si="284"/>
        <v>12108</v>
      </c>
      <c r="AU132" s="434">
        <v>0</v>
      </c>
      <c r="AV132" s="535">
        <f t="shared" si="285"/>
        <v>2.36</v>
      </c>
      <c r="AW132" s="517">
        <f t="shared" si="222"/>
        <v>0</v>
      </c>
      <c r="AX132" s="432">
        <v>0</v>
      </c>
      <c r="AY132" s="432">
        <v>0</v>
      </c>
      <c r="AZ132" s="432">
        <v>0</v>
      </c>
      <c r="BA132" s="432">
        <v>0</v>
      </c>
      <c r="BB132" s="432">
        <v>0</v>
      </c>
      <c r="BC132" s="600">
        <v>0</v>
      </c>
    </row>
    <row r="133" spans="1:55" s="135" customFormat="1" x14ac:dyDescent="0.2">
      <c r="A133" s="123">
        <v>27</v>
      </c>
      <c r="B133" s="124">
        <v>4444</v>
      </c>
      <c r="C133" s="124">
        <v>600074731</v>
      </c>
      <c r="D133" s="124">
        <v>48282979</v>
      </c>
      <c r="E133" s="122" t="s">
        <v>190</v>
      </c>
      <c r="F133" s="124">
        <v>3143</v>
      </c>
      <c r="G133" s="102" t="s">
        <v>280</v>
      </c>
      <c r="H133" s="140" t="s">
        <v>261</v>
      </c>
      <c r="I133" s="517">
        <v>116430</v>
      </c>
      <c r="J133" s="432">
        <v>86372</v>
      </c>
      <c r="K133" s="432">
        <v>0</v>
      </c>
      <c r="L133" s="44">
        <v>29194</v>
      </c>
      <c r="M133" s="44">
        <v>864</v>
      </c>
      <c r="N133" s="44">
        <v>0</v>
      </c>
      <c r="O133" s="570">
        <v>0.16</v>
      </c>
      <c r="P133" s="579">
        <f t="shared" si="207"/>
        <v>0</v>
      </c>
      <c r="Q133" s="434">
        <v>0</v>
      </c>
      <c r="R133" s="434">
        <v>0</v>
      </c>
      <c r="S133" s="434">
        <v>0</v>
      </c>
      <c r="T133" s="434">
        <v>0</v>
      </c>
      <c r="U133" s="434">
        <v>0</v>
      </c>
      <c r="V133" s="434">
        <v>0</v>
      </c>
      <c r="W133" s="434">
        <f t="shared" si="208"/>
        <v>0</v>
      </c>
      <c r="X133" s="434">
        <v>0</v>
      </c>
      <c r="Y133" s="434">
        <v>0</v>
      </c>
      <c r="Z133" s="434">
        <v>0</v>
      </c>
      <c r="AA133" s="434">
        <f t="shared" si="209"/>
        <v>0</v>
      </c>
      <c r="AB133" s="434">
        <f t="shared" si="210"/>
        <v>0</v>
      </c>
      <c r="AC133" s="435">
        <f t="shared" si="211"/>
        <v>0</v>
      </c>
      <c r="AD133" s="434">
        <v>0</v>
      </c>
      <c r="AE133" s="434">
        <f t="shared" si="212"/>
        <v>0</v>
      </c>
      <c r="AF133" s="435">
        <f t="shared" si="213"/>
        <v>0</v>
      </c>
      <c r="AG133" s="14">
        <v>0</v>
      </c>
      <c r="AH133" s="905">
        <f t="shared" si="282"/>
        <v>0</v>
      </c>
      <c r="AI133" s="870">
        <v>0</v>
      </c>
      <c r="AJ133" s="433">
        <v>0</v>
      </c>
      <c r="AK133" s="433">
        <v>0</v>
      </c>
      <c r="AL133" s="433">
        <v>0</v>
      </c>
      <c r="AM133" s="433">
        <v>0</v>
      </c>
      <c r="AN133" s="433">
        <v>0</v>
      </c>
      <c r="AO133" s="535">
        <f t="shared" si="215"/>
        <v>0</v>
      </c>
      <c r="AP133" s="854">
        <f>I133+AH133</f>
        <v>116430</v>
      </c>
      <c r="AQ133" s="434">
        <f>J133+W133</f>
        <v>86372</v>
      </c>
      <c r="AR133" s="512">
        <f t="shared" si="283"/>
        <v>0</v>
      </c>
      <c r="AS133" s="434">
        <f t="shared" si="284"/>
        <v>29194</v>
      </c>
      <c r="AT133" s="434">
        <f t="shared" si="284"/>
        <v>864</v>
      </c>
      <c r="AU133" s="434">
        <v>0</v>
      </c>
      <c r="AV133" s="535">
        <f t="shared" si="285"/>
        <v>0.16</v>
      </c>
      <c r="AW133" s="517">
        <f t="shared" si="222"/>
        <v>0</v>
      </c>
      <c r="AX133" s="432">
        <v>0</v>
      </c>
      <c r="AY133" s="432">
        <v>0</v>
      </c>
      <c r="AZ133" s="432">
        <v>0</v>
      </c>
      <c r="BA133" s="432">
        <v>0</v>
      </c>
      <c r="BB133" s="432">
        <v>0</v>
      </c>
      <c r="BC133" s="600">
        <v>0</v>
      </c>
    </row>
    <row r="134" spans="1:55" s="135" customFormat="1" x14ac:dyDescent="0.2">
      <c r="A134" s="92">
        <v>27</v>
      </c>
      <c r="B134" s="15">
        <v>4444</v>
      </c>
      <c r="C134" s="15">
        <v>600074731</v>
      </c>
      <c r="D134" s="15">
        <v>48282979</v>
      </c>
      <c r="E134" s="101" t="s">
        <v>191</v>
      </c>
      <c r="F134" s="15"/>
      <c r="G134" s="91"/>
      <c r="H134" s="495"/>
      <c r="I134" s="614">
        <v>18821221</v>
      </c>
      <c r="J134" s="323">
        <v>13892849</v>
      </c>
      <c r="K134" s="323">
        <v>70000</v>
      </c>
      <c r="L134" s="323">
        <v>4719443</v>
      </c>
      <c r="M134" s="323">
        <v>138929</v>
      </c>
      <c r="N134" s="323">
        <v>0</v>
      </c>
      <c r="O134" s="680">
        <v>22.37</v>
      </c>
      <c r="P134" s="614">
        <f t="shared" ref="P134:BC134" si="286">SUM(P130:P133)</f>
        <v>10000</v>
      </c>
      <c r="Q134" s="323">
        <f t="shared" ref="Q134" si="287">SUM(Q130:Q133)</f>
        <v>0</v>
      </c>
      <c r="R134" s="323">
        <f t="shared" si="286"/>
        <v>-18373</v>
      </c>
      <c r="S134" s="323">
        <f t="shared" si="286"/>
        <v>0</v>
      </c>
      <c r="T134" s="323">
        <f t="shared" si="286"/>
        <v>0</v>
      </c>
      <c r="U134" s="323">
        <f t="shared" si="286"/>
        <v>0</v>
      </c>
      <c r="V134" s="323">
        <f t="shared" si="286"/>
        <v>0</v>
      </c>
      <c r="W134" s="323">
        <f t="shared" si="286"/>
        <v>-8373</v>
      </c>
      <c r="X134" s="323">
        <f t="shared" si="286"/>
        <v>-10000</v>
      </c>
      <c r="Y134" s="323">
        <f t="shared" si="286"/>
        <v>0</v>
      </c>
      <c r="Z134" s="323">
        <f t="shared" si="286"/>
        <v>0</v>
      </c>
      <c r="AA134" s="323">
        <f t="shared" si="286"/>
        <v>-10000</v>
      </c>
      <c r="AB134" s="323">
        <f t="shared" si="286"/>
        <v>-18373</v>
      </c>
      <c r="AC134" s="323">
        <f t="shared" si="286"/>
        <v>-6210</v>
      </c>
      <c r="AD134" s="323">
        <f t="shared" si="286"/>
        <v>0</v>
      </c>
      <c r="AE134" s="323">
        <f t="shared" si="286"/>
        <v>-6210</v>
      </c>
      <c r="AF134" s="323">
        <f t="shared" si="286"/>
        <v>-84</v>
      </c>
      <c r="AG134" s="323">
        <f t="shared" si="286"/>
        <v>0</v>
      </c>
      <c r="AH134" s="894">
        <f t="shared" si="286"/>
        <v>-24667</v>
      </c>
      <c r="AI134" s="900">
        <f t="shared" si="286"/>
        <v>0.02</v>
      </c>
      <c r="AJ134" s="324">
        <f t="shared" si="286"/>
        <v>-0.04</v>
      </c>
      <c r="AK134" s="324">
        <f t="shared" si="286"/>
        <v>0</v>
      </c>
      <c r="AL134" s="324">
        <f t="shared" si="286"/>
        <v>0</v>
      </c>
      <c r="AM134" s="324">
        <f t="shared" si="286"/>
        <v>0</v>
      </c>
      <c r="AN134" s="324">
        <f t="shared" si="286"/>
        <v>0</v>
      </c>
      <c r="AO134" s="25">
        <f t="shared" si="286"/>
        <v>-0.02</v>
      </c>
      <c r="AP134" s="325">
        <f t="shared" si="286"/>
        <v>18796554</v>
      </c>
      <c r="AQ134" s="323">
        <f t="shared" si="286"/>
        <v>13884476</v>
      </c>
      <c r="AR134" s="323">
        <f t="shared" si="286"/>
        <v>60000</v>
      </c>
      <c r="AS134" s="323">
        <f t="shared" si="286"/>
        <v>4713233</v>
      </c>
      <c r="AT134" s="323">
        <f t="shared" si="286"/>
        <v>138845</v>
      </c>
      <c r="AU134" s="323">
        <f t="shared" si="286"/>
        <v>0</v>
      </c>
      <c r="AV134" s="25">
        <f t="shared" si="286"/>
        <v>22.349999999999998</v>
      </c>
      <c r="AW134" s="825">
        <f t="shared" si="286"/>
        <v>0</v>
      </c>
      <c r="AX134" s="826">
        <f t="shared" si="286"/>
        <v>0</v>
      </c>
      <c r="AY134" s="826">
        <f t="shared" si="286"/>
        <v>0</v>
      </c>
      <c r="AZ134" s="826">
        <f t="shared" si="286"/>
        <v>0</v>
      </c>
      <c r="BA134" s="826">
        <f t="shared" si="286"/>
        <v>0</v>
      </c>
      <c r="BB134" s="826">
        <f t="shared" si="286"/>
        <v>0</v>
      </c>
      <c r="BC134" s="820">
        <f t="shared" si="286"/>
        <v>0</v>
      </c>
    </row>
    <row r="135" spans="1:55" s="135" customFormat="1" ht="12.75" customHeight="1" x14ac:dyDescent="0.2">
      <c r="A135" s="123">
        <v>28</v>
      </c>
      <c r="B135" s="124">
        <v>4445</v>
      </c>
      <c r="C135" s="124">
        <v>600075044</v>
      </c>
      <c r="D135" s="124">
        <v>72742631</v>
      </c>
      <c r="E135" s="122" t="s">
        <v>192</v>
      </c>
      <c r="F135" s="124">
        <v>3111</v>
      </c>
      <c r="G135" s="102" t="s">
        <v>275</v>
      </c>
      <c r="H135" s="500" t="s">
        <v>260</v>
      </c>
      <c r="I135" s="517">
        <v>2967751</v>
      </c>
      <c r="J135" s="432">
        <v>2201596</v>
      </c>
      <c r="K135" s="432">
        <v>0</v>
      </c>
      <c r="L135" s="44">
        <v>744139</v>
      </c>
      <c r="M135" s="44">
        <v>22016</v>
      </c>
      <c r="N135" s="44">
        <v>0</v>
      </c>
      <c r="O135" s="570">
        <v>4</v>
      </c>
      <c r="P135" s="579">
        <f t="shared" si="207"/>
        <v>0</v>
      </c>
      <c r="Q135" s="434">
        <v>0</v>
      </c>
      <c r="R135" s="434">
        <v>0</v>
      </c>
      <c r="S135" s="434">
        <v>0</v>
      </c>
      <c r="T135" s="434">
        <v>0</v>
      </c>
      <c r="U135" s="434">
        <v>0</v>
      </c>
      <c r="V135" s="434">
        <v>0</v>
      </c>
      <c r="W135" s="434">
        <f t="shared" si="208"/>
        <v>0</v>
      </c>
      <c r="X135" s="434">
        <v>0</v>
      </c>
      <c r="Y135" s="434">
        <v>0</v>
      </c>
      <c r="Z135" s="434">
        <v>0</v>
      </c>
      <c r="AA135" s="434">
        <f t="shared" si="209"/>
        <v>0</v>
      </c>
      <c r="AB135" s="434">
        <f t="shared" si="210"/>
        <v>0</v>
      </c>
      <c r="AC135" s="435">
        <f t="shared" si="211"/>
        <v>0</v>
      </c>
      <c r="AD135" s="434">
        <v>0</v>
      </c>
      <c r="AE135" s="434">
        <f t="shared" si="212"/>
        <v>0</v>
      </c>
      <c r="AF135" s="435">
        <f t="shared" si="213"/>
        <v>0</v>
      </c>
      <c r="AG135" s="14">
        <v>0</v>
      </c>
      <c r="AH135" s="905">
        <f t="shared" ref="AH135:AH138" si="288">AB135+AE135+AF135+AG135</f>
        <v>0</v>
      </c>
      <c r="AI135" s="870">
        <v>0</v>
      </c>
      <c r="AJ135" s="433">
        <v>0</v>
      </c>
      <c r="AK135" s="433">
        <v>0</v>
      </c>
      <c r="AL135" s="433">
        <v>0</v>
      </c>
      <c r="AM135" s="433">
        <v>0</v>
      </c>
      <c r="AN135" s="433">
        <v>0</v>
      </c>
      <c r="AO135" s="535">
        <f t="shared" si="215"/>
        <v>0</v>
      </c>
      <c r="AP135" s="854">
        <f>I135+AH135</f>
        <v>2967751</v>
      </c>
      <c r="AQ135" s="434">
        <f>J135+W135</f>
        <v>2201596</v>
      </c>
      <c r="AR135" s="512">
        <f t="shared" ref="AR135:AR138" si="289">K135+AA135</f>
        <v>0</v>
      </c>
      <c r="AS135" s="434">
        <f t="shared" ref="AS135:AT138" si="290">L135+AE135</f>
        <v>744139</v>
      </c>
      <c r="AT135" s="434">
        <f t="shared" si="290"/>
        <v>22016</v>
      </c>
      <c r="AU135" s="434">
        <v>0</v>
      </c>
      <c r="AV135" s="535">
        <f t="shared" ref="AV135:AV138" si="291">O135+AO135</f>
        <v>4</v>
      </c>
      <c r="AW135" s="517">
        <f t="shared" si="222"/>
        <v>0</v>
      </c>
      <c r="AX135" s="432">
        <v>0</v>
      </c>
      <c r="AY135" s="432">
        <v>0</v>
      </c>
      <c r="AZ135" s="432">
        <v>0</v>
      </c>
      <c r="BA135" s="432">
        <v>0</v>
      </c>
      <c r="BB135" s="432">
        <v>0</v>
      </c>
      <c r="BC135" s="600">
        <v>0</v>
      </c>
    </row>
    <row r="136" spans="1:55" s="135" customFormat="1" ht="12.75" customHeight="1" x14ac:dyDescent="0.2">
      <c r="A136" s="123">
        <v>28</v>
      </c>
      <c r="B136" s="124">
        <v>4445</v>
      </c>
      <c r="C136" s="124">
        <v>600075044</v>
      </c>
      <c r="D136" s="124">
        <v>72742631</v>
      </c>
      <c r="E136" s="122" t="s">
        <v>192</v>
      </c>
      <c r="F136" s="124">
        <v>3117</v>
      </c>
      <c r="G136" s="102" t="s">
        <v>278</v>
      </c>
      <c r="H136" s="500" t="s">
        <v>260</v>
      </c>
      <c r="I136" s="517">
        <v>4053669</v>
      </c>
      <c r="J136" s="432">
        <v>3007173</v>
      </c>
      <c r="K136" s="432">
        <v>0</v>
      </c>
      <c r="L136" s="44">
        <v>1016425</v>
      </c>
      <c r="M136" s="44">
        <v>30071</v>
      </c>
      <c r="N136" s="44">
        <v>0</v>
      </c>
      <c r="O136" s="570">
        <v>4.54</v>
      </c>
      <c r="P136" s="579">
        <f t="shared" si="207"/>
        <v>0</v>
      </c>
      <c r="Q136" s="434">
        <v>0</v>
      </c>
      <c r="R136" s="434">
        <v>0</v>
      </c>
      <c r="S136" s="434">
        <v>0</v>
      </c>
      <c r="T136" s="434">
        <v>0</v>
      </c>
      <c r="U136" s="434">
        <v>0</v>
      </c>
      <c r="V136" s="434">
        <v>0</v>
      </c>
      <c r="W136" s="434">
        <f t="shared" si="208"/>
        <v>0</v>
      </c>
      <c r="X136" s="434">
        <v>0</v>
      </c>
      <c r="Y136" s="434">
        <v>0</v>
      </c>
      <c r="Z136" s="434">
        <v>0</v>
      </c>
      <c r="AA136" s="434">
        <f t="shared" si="209"/>
        <v>0</v>
      </c>
      <c r="AB136" s="434">
        <f t="shared" si="210"/>
        <v>0</v>
      </c>
      <c r="AC136" s="435">
        <f t="shared" si="211"/>
        <v>0</v>
      </c>
      <c r="AD136" s="434">
        <v>0</v>
      </c>
      <c r="AE136" s="434">
        <f t="shared" si="212"/>
        <v>0</v>
      </c>
      <c r="AF136" s="435">
        <f t="shared" si="213"/>
        <v>0</v>
      </c>
      <c r="AG136" s="14">
        <v>0</v>
      </c>
      <c r="AH136" s="905">
        <f t="shared" si="288"/>
        <v>0</v>
      </c>
      <c r="AI136" s="870">
        <v>0</v>
      </c>
      <c r="AJ136" s="433">
        <v>0</v>
      </c>
      <c r="AK136" s="433">
        <v>0</v>
      </c>
      <c r="AL136" s="433">
        <v>0</v>
      </c>
      <c r="AM136" s="433">
        <v>0</v>
      </c>
      <c r="AN136" s="433">
        <v>0</v>
      </c>
      <c r="AO136" s="535">
        <f t="shared" si="215"/>
        <v>0</v>
      </c>
      <c r="AP136" s="854">
        <f>I136+AH136</f>
        <v>4053669</v>
      </c>
      <c r="AQ136" s="434">
        <f>J136+W136</f>
        <v>3007173</v>
      </c>
      <c r="AR136" s="512">
        <f t="shared" si="289"/>
        <v>0</v>
      </c>
      <c r="AS136" s="434">
        <f t="shared" si="290"/>
        <v>1016425</v>
      </c>
      <c r="AT136" s="434">
        <f t="shared" si="290"/>
        <v>30071</v>
      </c>
      <c r="AU136" s="434">
        <v>0</v>
      </c>
      <c r="AV136" s="535">
        <f t="shared" si="291"/>
        <v>4.54</v>
      </c>
      <c r="AW136" s="517">
        <f t="shared" si="222"/>
        <v>0</v>
      </c>
      <c r="AX136" s="432">
        <v>0</v>
      </c>
      <c r="AY136" s="432">
        <v>0</v>
      </c>
      <c r="AZ136" s="432">
        <v>0</v>
      </c>
      <c r="BA136" s="432">
        <v>0</v>
      </c>
      <c r="BB136" s="432">
        <v>0</v>
      </c>
      <c r="BC136" s="600">
        <v>0</v>
      </c>
    </row>
    <row r="137" spans="1:55" s="135" customFormat="1" ht="12.75" customHeight="1" x14ac:dyDescent="0.2">
      <c r="A137" s="123">
        <v>28</v>
      </c>
      <c r="B137" s="124">
        <v>4445</v>
      </c>
      <c r="C137" s="124">
        <v>600075044</v>
      </c>
      <c r="D137" s="124">
        <v>72742631</v>
      </c>
      <c r="E137" s="122" t="s">
        <v>192</v>
      </c>
      <c r="F137" s="124">
        <v>3117</v>
      </c>
      <c r="G137" s="102" t="s">
        <v>276</v>
      </c>
      <c r="H137" s="500" t="s">
        <v>261</v>
      </c>
      <c r="I137" s="517">
        <v>1105610</v>
      </c>
      <c r="J137" s="432">
        <v>820185</v>
      </c>
      <c r="K137" s="432">
        <v>0</v>
      </c>
      <c r="L137" s="44">
        <v>277223</v>
      </c>
      <c r="M137" s="44">
        <v>8202</v>
      </c>
      <c r="N137" s="44">
        <v>0</v>
      </c>
      <c r="O137" s="570">
        <v>2.0499999999999998</v>
      </c>
      <c r="P137" s="579">
        <f t="shared" si="207"/>
        <v>0</v>
      </c>
      <c r="Q137" s="434">
        <v>0</v>
      </c>
      <c r="R137" s="434">
        <v>46316</v>
      </c>
      <c r="S137" s="434">
        <v>0</v>
      </c>
      <c r="T137" s="434">
        <v>0</v>
      </c>
      <c r="U137" s="434">
        <v>0</v>
      </c>
      <c r="V137" s="434">
        <v>0</v>
      </c>
      <c r="W137" s="434">
        <f t="shared" si="208"/>
        <v>46316</v>
      </c>
      <c r="X137" s="434">
        <v>0</v>
      </c>
      <c r="Y137" s="434">
        <v>0</v>
      </c>
      <c r="Z137" s="434">
        <v>0</v>
      </c>
      <c r="AA137" s="434">
        <f t="shared" si="209"/>
        <v>0</v>
      </c>
      <c r="AB137" s="434">
        <f t="shared" si="210"/>
        <v>46316</v>
      </c>
      <c r="AC137" s="435">
        <f t="shared" si="211"/>
        <v>15655</v>
      </c>
      <c r="AD137" s="434">
        <v>0</v>
      </c>
      <c r="AE137" s="434">
        <f t="shared" si="212"/>
        <v>15655</v>
      </c>
      <c r="AF137" s="435">
        <f t="shared" si="213"/>
        <v>463</v>
      </c>
      <c r="AG137" s="14">
        <v>0</v>
      </c>
      <c r="AH137" s="905">
        <f t="shared" si="288"/>
        <v>62434</v>
      </c>
      <c r="AI137" s="870">
        <v>0</v>
      </c>
      <c r="AJ137" s="433">
        <v>0.1</v>
      </c>
      <c r="AK137" s="433">
        <v>0</v>
      </c>
      <c r="AL137" s="433">
        <v>0</v>
      </c>
      <c r="AM137" s="433">
        <v>0</v>
      </c>
      <c r="AN137" s="433">
        <v>0</v>
      </c>
      <c r="AO137" s="535">
        <f t="shared" si="215"/>
        <v>0.1</v>
      </c>
      <c r="AP137" s="854">
        <f>I137+AH137</f>
        <v>1168044</v>
      </c>
      <c r="AQ137" s="434">
        <f>J137+W137</f>
        <v>866501</v>
      </c>
      <c r="AR137" s="512">
        <f t="shared" si="289"/>
        <v>0</v>
      </c>
      <c r="AS137" s="434">
        <f t="shared" si="290"/>
        <v>292878</v>
      </c>
      <c r="AT137" s="434">
        <f t="shared" si="290"/>
        <v>8665</v>
      </c>
      <c r="AU137" s="434">
        <v>0</v>
      </c>
      <c r="AV137" s="535">
        <f t="shared" si="291"/>
        <v>2.15</v>
      </c>
      <c r="AW137" s="517">
        <f t="shared" si="222"/>
        <v>0</v>
      </c>
      <c r="AX137" s="432">
        <v>0</v>
      </c>
      <c r="AY137" s="432">
        <v>0</v>
      </c>
      <c r="AZ137" s="432">
        <v>0</v>
      </c>
      <c r="BA137" s="432">
        <v>0</v>
      </c>
      <c r="BB137" s="432">
        <v>0</v>
      </c>
      <c r="BC137" s="600">
        <v>0</v>
      </c>
    </row>
    <row r="138" spans="1:55" s="135" customFormat="1" ht="12.75" customHeight="1" x14ac:dyDescent="0.2">
      <c r="A138" s="123">
        <v>28</v>
      </c>
      <c r="B138" s="124">
        <v>4445</v>
      </c>
      <c r="C138" s="124">
        <v>600075044</v>
      </c>
      <c r="D138" s="124">
        <v>72742631</v>
      </c>
      <c r="E138" s="118" t="s">
        <v>192</v>
      </c>
      <c r="F138" s="124">
        <v>3143</v>
      </c>
      <c r="G138" s="102" t="s">
        <v>784</v>
      </c>
      <c r="H138" s="140" t="s">
        <v>260</v>
      </c>
      <c r="I138" s="517">
        <v>741229</v>
      </c>
      <c r="J138" s="432">
        <v>549873</v>
      </c>
      <c r="K138" s="432">
        <v>0</v>
      </c>
      <c r="L138" s="44">
        <v>185857</v>
      </c>
      <c r="M138" s="44">
        <v>5499</v>
      </c>
      <c r="N138" s="44">
        <v>0</v>
      </c>
      <c r="O138" s="570">
        <v>1.25</v>
      </c>
      <c r="P138" s="579">
        <f t="shared" si="207"/>
        <v>0</v>
      </c>
      <c r="Q138" s="434">
        <v>0</v>
      </c>
      <c r="R138" s="434">
        <v>0</v>
      </c>
      <c r="S138" s="434">
        <v>0</v>
      </c>
      <c r="T138" s="434">
        <v>0</v>
      </c>
      <c r="U138" s="434">
        <v>0</v>
      </c>
      <c r="V138" s="434">
        <v>0</v>
      </c>
      <c r="W138" s="434">
        <f t="shared" si="208"/>
        <v>0</v>
      </c>
      <c r="X138" s="434">
        <v>0</v>
      </c>
      <c r="Y138" s="434">
        <v>0</v>
      </c>
      <c r="Z138" s="434">
        <v>0</v>
      </c>
      <c r="AA138" s="434">
        <f t="shared" si="209"/>
        <v>0</v>
      </c>
      <c r="AB138" s="434">
        <f t="shared" si="210"/>
        <v>0</v>
      </c>
      <c r="AC138" s="435">
        <f t="shared" si="211"/>
        <v>0</v>
      </c>
      <c r="AD138" s="434">
        <v>0</v>
      </c>
      <c r="AE138" s="434">
        <f t="shared" si="212"/>
        <v>0</v>
      </c>
      <c r="AF138" s="435">
        <f t="shared" si="213"/>
        <v>0</v>
      </c>
      <c r="AG138" s="14">
        <v>0</v>
      </c>
      <c r="AH138" s="905">
        <f t="shared" si="288"/>
        <v>0</v>
      </c>
      <c r="AI138" s="870">
        <v>0</v>
      </c>
      <c r="AJ138" s="433">
        <v>0</v>
      </c>
      <c r="AK138" s="433">
        <v>0</v>
      </c>
      <c r="AL138" s="433">
        <v>0</v>
      </c>
      <c r="AM138" s="433">
        <v>0</v>
      </c>
      <c r="AN138" s="433">
        <v>0</v>
      </c>
      <c r="AO138" s="535">
        <f t="shared" si="215"/>
        <v>0</v>
      </c>
      <c r="AP138" s="854">
        <f>I138+AH138</f>
        <v>741229</v>
      </c>
      <c r="AQ138" s="434">
        <f>J138+W138</f>
        <v>549873</v>
      </c>
      <c r="AR138" s="512">
        <f t="shared" si="289"/>
        <v>0</v>
      </c>
      <c r="AS138" s="434">
        <f t="shared" si="290"/>
        <v>185857</v>
      </c>
      <c r="AT138" s="434">
        <f t="shared" si="290"/>
        <v>5499</v>
      </c>
      <c r="AU138" s="434">
        <v>0</v>
      </c>
      <c r="AV138" s="535">
        <f t="shared" si="291"/>
        <v>1.25</v>
      </c>
      <c r="AW138" s="517">
        <f t="shared" si="222"/>
        <v>0</v>
      </c>
      <c r="AX138" s="432">
        <v>0</v>
      </c>
      <c r="AY138" s="432">
        <v>0</v>
      </c>
      <c r="AZ138" s="432">
        <v>0</v>
      </c>
      <c r="BA138" s="432">
        <v>0</v>
      </c>
      <c r="BB138" s="432">
        <v>0</v>
      </c>
      <c r="BC138" s="600">
        <v>0</v>
      </c>
    </row>
    <row r="139" spans="1:55" s="135" customFormat="1" ht="12.75" customHeight="1" x14ac:dyDescent="0.2">
      <c r="A139" s="92">
        <v>28</v>
      </c>
      <c r="B139" s="15">
        <v>4445</v>
      </c>
      <c r="C139" s="15">
        <v>600075044</v>
      </c>
      <c r="D139" s="15">
        <v>72742631</v>
      </c>
      <c r="E139" s="101" t="s">
        <v>193</v>
      </c>
      <c r="F139" s="15"/>
      <c r="G139" s="91"/>
      <c r="H139" s="495"/>
      <c r="I139" s="614">
        <v>8868259</v>
      </c>
      <c r="J139" s="323">
        <v>6578827</v>
      </c>
      <c r="K139" s="323">
        <v>0</v>
      </c>
      <c r="L139" s="323">
        <v>2223644</v>
      </c>
      <c r="M139" s="323">
        <v>65788</v>
      </c>
      <c r="N139" s="323">
        <v>0</v>
      </c>
      <c r="O139" s="680">
        <v>11.84</v>
      </c>
      <c r="P139" s="614">
        <f t="shared" ref="P139:BC139" si="292">SUM(P135:P138)</f>
        <v>0</v>
      </c>
      <c r="Q139" s="323">
        <f t="shared" ref="Q139" si="293">SUM(Q135:Q138)</f>
        <v>0</v>
      </c>
      <c r="R139" s="323">
        <f t="shared" si="292"/>
        <v>46316</v>
      </c>
      <c r="S139" s="323">
        <f t="shared" si="292"/>
        <v>0</v>
      </c>
      <c r="T139" s="323">
        <f t="shared" si="292"/>
        <v>0</v>
      </c>
      <c r="U139" s="323">
        <f t="shared" si="292"/>
        <v>0</v>
      </c>
      <c r="V139" s="323">
        <f t="shared" si="292"/>
        <v>0</v>
      </c>
      <c r="W139" s="323">
        <f t="shared" si="292"/>
        <v>46316</v>
      </c>
      <c r="X139" s="323">
        <f t="shared" si="292"/>
        <v>0</v>
      </c>
      <c r="Y139" s="323">
        <f t="shared" si="292"/>
        <v>0</v>
      </c>
      <c r="Z139" s="323">
        <f t="shared" si="292"/>
        <v>0</v>
      </c>
      <c r="AA139" s="323">
        <f t="shared" si="292"/>
        <v>0</v>
      </c>
      <c r="AB139" s="323">
        <f t="shared" si="292"/>
        <v>46316</v>
      </c>
      <c r="AC139" s="323">
        <f t="shared" si="292"/>
        <v>15655</v>
      </c>
      <c r="AD139" s="323">
        <f t="shared" si="292"/>
        <v>0</v>
      </c>
      <c r="AE139" s="323">
        <f t="shared" si="292"/>
        <v>15655</v>
      </c>
      <c r="AF139" s="323">
        <f t="shared" si="292"/>
        <v>463</v>
      </c>
      <c r="AG139" s="323">
        <f t="shared" si="292"/>
        <v>0</v>
      </c>
      <c r="AH139" s="894">
        <f t="shared" si="292"/>
        <v>62434</v>
      </c>
      <c r="AI139" s="900">
        <f t="shared" si="292"/>
        <v>0</v>
      </c>
      <c r="AJ139" s="324">
        <f t="shared" si="292"/>
        <v>0.1</v>
      </c>
      <c r="AK139" s="324">
        <f t="shared" si="292"/>
        <v>0</v>
      </c>
      <c r="AL139" s="324">
        <f t="shared" si="292"/>
        <v>0</v>
      </c>
      <c r="AM139" s="324">
        <f t="shared" si="292"/>
        <v>0</v>
      </c>
      <c r="AN139" s="324">
        <f t="shared" si="292"/>
        <v>0</v>
      </c>
      <c r="AO139" s="25">
        <f t="shared" si="292"/>
        <v>0.1</v>
      </c>
      <c r="AP139" s="325">
        <f t="shared" si="292"/>
        <v>8930693</v>
      </c>
      <c r="AQ139" s="323">
        <f t="shared" si="292"/>
        <v>6625143</v>
      </c>
      <c r="AR139" s="323">
        <f t="shared" si="292"/>
        <v>0</v>
      </c>
      <c r="AS139" s="323">
        <f t="shared" si="292"/>
        <v>2239299</v>
      </c>
      <c r="AT139" s="323">
        <f t="shared" si="292"/>
        <v>66251</v>
      </c>
      <c r="AU139" s="323">
        <f t="shared" si="292"/>
        <v>0</v>
      </c>
      <c r="AV139" s="25">
        <f t="shared" si="292"/>
        <v>11.94</v>
      </c>
      <c r="AW139" s="825">
        <f t="shared" si="292"/>
        <v>0</v>
      </c>
      <c r="AX139" s="826">
        <f t="shared" si="292"/>
        <v>0</v>
      </c>
      <c r="AY139" s="826">
        <f t="shared" si="292"/>
        <v>0</v>
      </c>
      <c r="AZ139" s="826">
        <f t="shared" si="292"/>
        <v>0</v>
      </c>
      <c r="BA139" s="826">
        <f t="shared" si="292"/>
        <v>0</v>
      </c>
      <c r="BB139" s="826">
        <f t="shared" si="292"/>
        <v>0</v>
      </c>
      <c r="BC139" s="820">
        <f t="shared" si="292"/>
        <v>0</v>
      </c>
    </row>
    <row r="140" spans="1:55" s="135" customFormat="1" ht="12.75" customHeight="1" x14ac:dyDescent="0.2">
      <c r="A140" s="123">
        <v>29</v>
      </c>
      <c r="B140" s="124">
        <v>4446</v>
      </c>
      <c r="C140" s="124">
        <v>600074587</v>
      </c>
      <c r="D140" s="124">
        <v>70695504</v>
      </c>
      <c r="E140" s="122" t="s">
        <v>755</v>
      </c>
      <c r="F140" s="124">
        <v>3111</v>
      </c>
      <c r="G140" s="102" t="s">
        <v>275</v>
      </c>
      <c r="H140" s="500" t="s">
        <v>260</v>
      </c>
      <c r="I140" s="517">
        <v>1634630</v>
      </c>
      <c r="J140" s="432">
        <v>1212634</v>
      </c>
      <c r="K140" s="432">
        <v>0</v>
      </c>
      <c r="L140" s="44">
        <v>409870</v>
      </c>
      <c r="M140" s="44">
        <v>12126</v>
      </c>
      <c r="N140" s="44">
        <v>0</v>
      </c>
      <c r="O140" s="570">
        <v>2.02</v>
      </c>
      <c r="P140" s="579">
        <f t="shared" si="207"/>
        <v>0</v>
      </c>
      <c r="Q140" s="434">
        <v>0</v>
      </c>
      <c r="R140" s="434">
        <v>0</v>
      </c>
      <c r="S140" s="434">
        <v>0</v>
      </c>
      <c r="T140" s="434">
        <v>0</v>
      </c>
      <c r="U140" s="434">
        <v>0</v>
      </c>
      <c r="V140" s="434">
        <v>0</v>
      </c>
      <c r="W140" s="434">
        <f t="shared" si="208"/>
        <v>0</v>
      </c>
      <c r="X140" s="434">
        <v>0</v>
      </c>
      <c r="Y140" s="434">
        <v>0</v>
      </c>
      <c r="Z140" s="434">
        <v>0</v>
      </c>
      <c r="AA140" s="434">
        <f t="shared" si="209"/>
        <v>0</v>
      </c>
      <c r="AB140" s="434">
        <f t="shared" si="210"/>
        <v>0</v>
      </c>
      <c r="AC140" s="435">
        <f t="shared" si="211"/>
        <v>0</v>
      </c>
      <c r="AD140" s="434">
        <v>0</v>
      </c>
      <c r="AE140" s="434">
        <f t="shared" si="212"/>
        <v>0</v>
      </c>
      <c r="AF140" s="435">
        <f t="shared" si="213"/>
        <v>0</v>
      </c>
      <c r="AG140" s="14">
        <v>0</v>
      </c>
      <c r="AH140" s="905">
        <f t="shared" ref="AH140:AH143" si="294">AB140+AE140+AF140+AG140</f>
        <v>0</v>
      </c>
      <c r="AI140" s="870">
        <v>0</v>
      </c>
      <c r="AJ140" s="433">
        <v>0</v>
      </c>
      <c r="AK140" s="433">
        <v>0</v>
      </c>
      <c r="AL140" s="433">
        <v>0</v>
      </c>
      <c r="AM140" s="433">
        <v>0</v>
      </c>
      <c r="AN140" s="433">
        <v>0</v>
      </c>
      <c r="AO140" s="535">
        <f t="shared" si="215"/>
        <v>0</v>
      </c>
      <c r="AP140" s="854">
        <f>I140+AH140</f>
        <v>1634630</v>
      </c>
      <c r="AQ140" s="434">
        <f>J140+W140</f>
        <v>1212634</v>
      </c>
      <c r="AR140" s="512">
        <f t="shared" ref="AR140:AR143" si="295">K140+AA140</f>
        <v>0</v>
      </c>
      <c r="AS140" s="434">
        <f t="shared" ref="AS140:AT143" si="296">L140+AE140</f>
        <v>409870</v>
      </c>
      <c r="AT140" s="434">
        <f t="shared" si="296"/>
        <v>12126</v>
      </c>
      <c r="AU140" s="434">
        <v>0</v>
      </c>
      <c r="AV140" s="535">
        <f t="shared" ref="AV140:AV143" si="297">O140+AO140</f>
        <v>2.02</v>
      </c>
      <c r="AW140" s="517">
        <f t="shared" si="222"/>
        <v>0</v>
      </c>
      <c r="AX140" s="432">
        <v>0</v>
      </c>
      <c r="AY140" s="432">
        <v>0</v>
      </c>
      <c r="AZ140" s="432">
        <v>0</v>
      </c>
      <c r="BA140" s="432">
        <v>0</v>
      </c>
      <c r="BB140" s="432">
        <v>0</v>
      </c>
      <c r="BC140" s="600">
        <v>0</v>
      </c>
    </row>
    <row r="141" spans="1:55" s="135" customFormat="1" ht="12.75" customHeight="1" x14ac:dyDescent="0.2">
      <c r="A141" s="123">
        <v>29</v>
      </c>
      <c r="B141" s="124">
        <v>4446</v>
      </c>
      <c r="C141" s="124">
        <v>600074587</v>
      </c>
      <c r="D141" s="124">
        <v>70695504</v>
      </c>
      <c r="E141" s="122" t="s">
        <v>755</v>
      </c>
      <c r="F141" s="124">
        <v>3117</v>
      </c>
      <c r="G141" s="102" t="s">
        <v>278</v>
      </c>
      <c r="H141" s="500" t="s">
        <v>260</v>
      </c>
      <c r="I141" s="517">
        <v>2464626</v>
      </c>
      <c r="J141" s="432">
        <v>1828357</v>
      </c>
      <c r="K141" s="432">
        <v>0</v>
      </c>
      <c r="L141" s="44">
        <v>617985</v>
      </c>
      <c r="M141" s="44">
        <v>18284</v>
      </c>
      <c r="N141" s="44">
        <v>0</v>
      </c>
      <c r="O141" s="570">
        <v>2.83</v>
      </c>
      <c r="P141" s="579">
        <f t="shared" si="207"/>
        <v>0</v>
      </c>
      <c r="Q141" s="434">
        <v>0</v>
      </c>
      <c r="R141" s="434">
        <v>0</v>
      </c>
      <c r="S141" s="434">
        <v>0</v>
      </c>
      <c r="T141" s="434">
        <v>0</v>
      </c>
      <c r="U141" s="434">
        <v>0</v>
      </c>
      <c r="V141" s="434">
        <v>0</v>
      </c>
      <c r="W141" s="434">
        <f t="shared" si="208"/>
        <v>0</v>
      </c>
      <c r="X141" s="434">
        <v>0</v>
      </c>
      <c r="Y141" s="434">
        <v>0</v>
      </c>
      <c r="Z141" s="434">
        <v>0</v>
      </c>
      <c r="AA141" s="434">
        <f t="shared" si="209"/>
        <v>0</v>
      </c>
      <c r="AB141" s="434">
        <f t="shared" si="210"/>
        <v>0</v>
      </c>
      <c r="AC141" s="435">
        <f t="shared" si="211"/>
        <v>0</v>
      </c>
      <c r="AD141" s="434">
        <v>0</v>
      </c>
      <c r="AE141" s="434">
        <f t="shared" si="212"/>
        <v>0</v>
      </c>
      <c r="AF141" s="435">
        <f t="shared" si="213"/>
        <v>0</v>
      </c>
      <c r="AG141" s="14">
        <v>0</v>
      </c>
      <c r="AH141" s="905">
        <f t="shared" si="294"/>
        <v>0</v>
      </c>
      <c r="AI141" s="870">
        <v>0</v>
      </c>
      <c r="AJ141" s="433">
        <v>0</v>
      </c>
      <c r="AK141" s="433">
        <v>0</v>
      </c>
      <c r="AL141" s="433">
        <v>0</v>
      </c>
      <c r="AM141" s="433">
        <v>0</v>
      </c>
      <c r="AN141" s="433">
        <v>0</v>
      </c>
      <c r="AO141" s="535">
        <f t="shared" si="215"/>
        <v>0</v>
      </c>
      <c r="AP141" s="854">
        <f>I141+AH141</f>
        <v>2464626</v>
      </c>
      <c r="AQ141" s="434">
        <f>J141+W141</f>
        <v>1828357</v>
      </c>
      <c r="AR141" s="512">
        <f t="shared" si="295"/>
        <v>0</v>
      </c>
      <c r="AS141" s="434">
        <f t="shared" si="296"/>
        <v>617985</v>
      </c>
      <c r="AT141" s="434">
        <f t="shared" si="296"/>
        <v>18284</v>
      </c>
      <c r="AU141" s="434">
        <v>0</v>
      </c>
      <c r="AV141" s="535">
        <f t="shared" si="297"/>
        <v>2.83</v>
      </c>
      <c r="AW141" s="517">
        <f t="shared" si="222"/>
        <v>0</v>
      </c>
      <c r="AX141" s="432">
        <v>0</v>
      </c>
      <c r="AY141" s="432">
        <v>0</v>
      </c>
      <c r="AZ141" s="432">
        <v>0</v>
      </c>
      <c r="BA141" s="432">
        <v>0</v>
      </c>
      <c r="BB141" s="432">
        <v>0</v>
      </c>
      <c r="BC141" s="600">
        <v>0</v>
      </c>
    </row>
    <row r="142" spans="1:55" s="135" customFormat="1" ht="12.75" customHeight="1" x14ac:dyDescent="0.2">
      <c r="A142" s="123">
        <v>29</v>
      </c>
      <c r="B142" s="124">
        <v>4446</v>
      </c>
      <c r="C142" s="124">
        <v>600074587</v>
      </c>
      <c r="D142" s="124">
        <v>70695504</v>
      </c>
      <c r="E142" s="122" t="s">
        <v>755</v>
      </c>
      <c r="F142" s="124">
        <v>3117</v>
      </c>
      <c r="G142" s="102" t="s">
        <v>276</v>
      </c>
      <c r="H142" s="500" t="s">
        <v>261</v>
      </c>
      <c r="I142" s="517">
        <v>534949</v>
      </c>
      <c r="J142" s="432">
        <v>396847</v>
      </c>
      <c r="K142" s="432">
        <v>0</v>
      </c>
      <c r="L142" s="44">
        <v>134134</v>
      </c>
      <c r="M142" s="44">
        <v>3968</v>
      </c>
      <c r="N142" s="44">
        <v>0</v>
      </c>
      <c r="O142" s="570">
        <v>1</v>
      </c>
      <c r="P142" s="579">
        <f t="shared" si="207"/>
        <v>0</v>
      </c>
      <c r="Q142" s="434">
        <v>0</v>
      </c>
      <c r="R142" s="434">
        <v>0</v>
      </c>
      <c r="S142" s="434">
        <v>0</v>
      </c>
      <c r="T142" s="434">
        <v>0</v>
      </c>
      <c r="U142" s="434">
        <v>0</v>
      </c>
      <c r="V142" s="434">
        <v>0</v>
      </c>
      <c r="W142" s="434">
        <f t="shared" si="208"/>
        <v>0</v>
      </c>
      <c r="X142" s="434">
        <v>0</v>
      </c>
      <c r="Y142" s="434">
        <v>0</v>
      </c>
      <c r="Z142" s="434">
        <v>0</v>
      </c>
      <c r="AA142" s="434">
        <f t="shared" si="209"/>
        <v>0</v>
      </c>
      <c r="AB142" s="434">
        <f t="shared" si="210"/>
        <v>0</v>
      </c>
      <c r="AC142" s="435">
        <f t="shared" si="211"/>
        <v>0</v>
      </c>
      <c r="AD142" s="434">
        <v>0</v>
      </c>
      <c r="AE142" s="434">
        <f t="shared" si="212"/>
        <v>0</v>
      </c>
      <c r="AF142" s="435">
        <f t="shared" si="213"/>
        <v>0</v>
      </c>
      <c r="AG142" s="14">
        <v>0</v>
      </c>
      <c r="AH142" s="905">
        <f t="shared" si="294"/>
        <v>0</v>
      </c>
      <c r="AI142" s="870">
        <v>0</v>
      </c>
      <c r="AJ142" s="433">
        <v>0</v>
      </c>
      <c r="AK142" s="433">
        <v>0</v>
      </c>
      <c r="AL142" s="433">
        <v>0</v>
      </c>
      <c r="AM142" s="433">
        <v>0</v>
      </c>
      <c r="AN142" s="433">
        <v>0</v>
      </c>
      <c r="AO142" s="535">
        <f t="shared" si="215"/>
        <v>0</v>
      </c>
      <c r="AP142" s="854">
        <f>I142+AH142</f>
        <v>534949</v>
      </c>
      <c r="AQ142" s="434">
        <f>J142+W142</f>
        <v>396847</v>
      </c>
      <c r="AR142" s="512">
        <f t="shared" si="295"/>
        <v>0</v>
      </c>
      <c r="AS142" s="434">
        <f t="shared" si="296"/>
        <v>134134</v>
      </c>
      <c r="AT142" s="434">
        <f t="shared" si="296"/>
        <v>3968</v>
      </c>
      <c r="AU142" s="434">
        <v>0</v>
      </c>
      <c r="AV142" s="535">
        <f t="shared" si="297"/>
        <v>1</v>
      </c>
      <c r="AW142" s="517">
        <f t="shared" si="222"/>
        <v>0</v>
      </c>
      <c r="AX142" s="432">
        <v>0</v>
      </c>
      <c r="AY142" s="432">
        <v>0</v>
      </c>
      <c r="AZ142" s="432">
        <v>0</v>
      </c>
      <c r="BA142" s="432">
        <v>0</v>
      </c>
      <c r="BB142" s="432">
        <v>0</v>
      </c>
      <c r="BC142" s="600">
        <v>0</v>
      </c>
    </row>
    <row r="143" spans="1:55" s="135" customFormat="1" ht="12.75" customHeight="1" x14ac:dyDescent="0.2">
      <c r="A143" s="123">
        <v>29</v>
      </c>
      <c r="B143" s="124">
        <v>4446</v>
      </c>
      <c r="C143" s="124">
        <v>600074587</v>
      </c>
      <c r="D143" s="124">
        <v>70695504</v>
      </c>
      <c r="E143" s="122" t="s">
        <v>755</v>
      </c>
      <c r="F143" s="124">
        <v>3143</v>
      </c>
      <c r="G143" s="102" t="s">
        <v>784</v>
      </c>
      <c r="H143" s="140" t="s">
        <v>260</v>
      </c>
      <c r="I143" s="517">
        <v>619352</v>
      </c>
      <c r="J143" s="432">
        <v>459460</v>
      </c>
      <c r="K143" s="432">
        <v>0</v>
      </c>
      <c r="L143" s="44">
        <v>155297</v>
      </c>
      <c r="M143" s="44">
        <v>4595</v>
      </c>
      <c r="N143" s="44">
        <v>0</v>
      </c>
      <c r="O143" s="570">
        <v>0.95</v>
      </c>
      <c r="P143" s="579">
        <f t="shared" si="207"/>
        <v>0</v>
      </c>
      <c r="Q143" s="434">
        <v>0</v>
      </c>
      <c r="R143" s="434">
        <v>0</v>
      </c>
      <c r="S143" s="434">
        <v>0</v>
      </c>
      <c r="T143" s="434">
        <v>0</v>
      </c>
      <c r="U143" s="434">
        <v>0</v>
      </c>
      <c r="V143" s="434">
        <v>0</v>
      </c>
      <c r="W143" s="434">
        <f t="shared" si="208"/>
        <v>0</v>
      </c>
      <c r="X143" s="434">
        <v>0</v>
      </c>
      <c r="Y143" s="434">
        <v>0</v>
      </c>
      <c r="Z143" s="434">
        <v>0</v>
      </c>
      <c r="AA143" s="434">
        <f t="shared" si="209"/>
        <v>0</v>
      </c>
      <c r="AB143" s="434">
        <f t="shared" si="210"/>
        <v>0</v>
      </c>
      <c r="AC143" s="435">
        <f t="shared" si="211"/>
        <v>0</v>
      </c>
      <c r="AD143" s="434">
        <v>0</v>
      </c>
      <c r="AE143" s="434">
        <f t="shared" si="212"/>
        <v>0</v>
      </c>
      <c r="AF143" s="435">
        <f t="shared" si="213"/>
        <v>0</v>
      </c>
      <c r="AG143" s="14">
        <v>0</v>
      </c>
      <c r="AH143" s="905">
        <f t="shared" si="294"/>
        <v>0</v>
      </c>
      <c r="AI143" s="870">
        <v>0</v>
      </c>
      <c r="AJ143" s="433">
        <v>0</v>
      </c>
      <c r="AK143" s="433">
        <v>0</v>
      </c>
      <c r="AL143" s="433">
        <v>0</v>
      </c>
      <c r="AM143" s="433">
        <v>0</v>
      </c>
      <c r="AN143" s="433">
        <v>0</v>
      </c>
      <c r="AO143" s="535">
        <f t="shared" si="215"/>
        <v>0</v>
      </c>
      <c r="AP143" s="854">
        <f>I143+AH143</f>
        <v>619352</v>
      </c>
      <c r="AQ143" s="434">
        <f>J143+W143</f>
        <v>459460</v>
      </c>
      <c r="AR143" s="512">
        <f t="shared" si="295"/>
        <v>0</v>
      </c>
      <c r="AS143" s="434">
        <f t="shared" si="296"/>
        <v>155297</v>
      </c>
      <c r="AT143" s="434">
        <f t="shared" si="296"/>
        <v>4595</v>
      </c>
      <c r="AU143" s="434">
        <v>0</v>
      </c>
      <c r="AV143" s="535">
        <f t="shared" si="297"/>
        <v>0.95</v>
      </c>
      <c r="AW143" s="517">
        <f t="shared" si="222"/>
        <v>0</v>
      </c>
      <c r="AX143" s="432">
        <v>0</v>
      </c>
      <c r="AY143" s="432">
        <v>0</v>
      </c>
      <c r="AZ143" s="432">
        <v>0</v>
      </c>
      <c r="BA143" s="432">
        <v>0</v>
      </c>
      <c r="BB143" s="432">
        <v>0</v>
      </c>
      <c r="BC143" s="600">
        <v>0</v>
      </c>
    </row>
    <row r="144" spans="1:55" s="135" customFormat="1" ht="12.75" customHeight="1" x14ac:dyDescent="0.2">
      <c r="A144" s="92">
        <v>29</v>
      </c>
      <c r="B144" s="15">
        <v>4446</v>
      </c>
      <c r="C144" s="15">
        <v>600074587</v>
      </c>
      <c r="D144" s="15">
        <v>70695504</v>
      </c>
      <c r="E144" s="101" t="s">
        <v>194</v>
      </c>
      <c r="F144" s="15"/>
      <c r="G144" s="91"/>
      <c r="H144" s="495"/>
      <c r="I144" s="614">
        <v>5253557</v>
      </c>
      <c r="J144" s="323">
        <v>3897298</v>
      </c>
      <c r="K144" s="323">
        <v>0</v>
      </c>
      <c r="L144" s="323">
        <v>1317286</v>
      </c>
      <c r="M144" s="323">
        <v>38973</v>
      </c>
      <c r="N144" s="323">
        <v>0</v>
      </c>
      <c r="O144" s="680">
        <v>6.8</v>
      </c>
      <c r="P144" s="614">
        <f t="shared" ref="P144:BC144" si="298">SUM(P140:P143)</f>
        <v>0</v>
      </c>
      <c r="Q144" s="323">
        <f t="shared" ref="Q144" si="299">SUM(Q140:Q143)</f>
        <v>0</v>
      </c>
      <c r="R144" s="323">
        <f t="shared" si="298"/>
        <v>0</v>
      </c>
      <c r="S144" s="323">
        <f t="shared" si="298"/>
        <v>0</v>
      </c>
      <c r="T144" s="323">
        <f t="shared" si="298"/>
        <v>0</v>
      </c>
      <c r="U144" s="323">
        <f t="shared" si="298"/>
        <v>0</v>
      </c>
      <c r="V144" s="323">
        <f t="shared" si="298"/>
        <v>0</v>
      </c>
      <c r="W144" s="323">
        <f t="shared" si="298"/>
        <v>0</v>
      </c>
      <c r="X144" s="323">
        <f t="shared" si="298"/>
        <v>0</v>
      </c>
      <c r="Y144" s="323">
        <f t="shared" si="298"/>
        <v>0</v>
      </c>
      <c r="Z144" s="323">
        <f t="shared" si="298"/>
        <v>0</v>
      </c>
      <c r="AA144" s="323">
        <f t="shared" si="298"/>
        <v>0</v>
      </c>
      <c r="AB144" s="323">
        <f t="shared" si="298"/>
        <v>0</v>
      </c>
      <c r="AC144" s="323">
        <f t="shared" si="298"/>
        <v>0</v>
      </c>
      <c r="AD144" s="323">
        <f t="shared" si="298"/>
        <v>0</v>
      </c>
      <c r="AE144" s="323">
        <f t="shared" si="298"/>
        <v>0</v>
      </c>
      <c r="AF144" s="323">
        <f t="shared" si="298"/>
        <v>0</v>
      </c>
      <c r="AG144" s="323">
        <f t="shared" si="298"/>
        <v>0</v>
      </c>
      <c r="AH144" s="894">
        <f t="shared" si="298"/>
        <v>0</v>
      </c>
      <c r="AI144" s="900">
        <f t="shared" si="298"/>
        <v>0</v>
      </c>
      <c r="AJ144" s="324">
        <f t="shared" si="298"/>
        <v>0</v>
      </c>
      <c r="AK144" s="324">
        <f t="shared" si="298"/>
        <v>0</v>
      </c>
      <c r="AL144" s="324">
        <f t="shared" si="298"/>
        <v>0</v>
      </c>
      <c r="AM144" s="324">
        <f t="shared" si="298"/>
        <v>0</v>
      </c>
      <c r="AN144" s="324">
        <f t="shared" si="298"/>
        <v>0</v>
      </c>
      <c r="AO144" s="25">
        <f t="shared" si="298"/>
        <v>0</v>
      </c>
      <c r="AP144" s="325">
        <f t="shared" si="298"/>
        <v>5253557</v>
      </c>
      <c r="AQ144" s="323">
        <f t="shared" si="298"/>
        <v>3897298</v>
      </c>
      <c r="AR144" s="323">
        <f t="shared" si="298"/>
        <v>0</v>
      </c>
      <c r="AS144" s="323">
        <f t="shared" si="298"/>
        <v>1317286</v>
      </c>
      <c r="AT144" s="323">
        <f t="shared" si="298"/>
        <v>38973</v>
      </c>
      <c r="AU144" s="323">
        <f t="shared" si="298"/>
        <v>0</v>
      </c>
      <c r="AV144" s="25">
        <f t="shared" si="298"/>
        <v>6.8</v>
      </c>
      <c r="AW144" s="825">
        <f t="shared" si="298"/>
        <v>0</v>
      </c>
      <c r="AX144" s="826">
        <f t="shared" si="298"/>
        <v>0</v>
      </c>
      <c r="AY144" s="826">
        <f t="shared" si="298"/>
        <v>0</v>
      </c>
      <c r="AZ144" s="826">
        <f t="shared" si="298"/>
        <v>0</v>
      </c>
      <c r="BA144" s="826">
        <f t="shared" si="298"/>
        <v>0</v>
      </c>
      <c r="BB144" s="826">
        <f t="shared" si="298"/>
        <v>0</v>
      </c>
      <c r="BC144" s="820">
        <f t="shared" si="298"/>
        <v>0</v>
      </c>
    </row>
    <row r="145" spans="1:55" s="135" customFormat="1" ht="12.75" customHeight="1" x14ac:dyDescent="0.2">
      <c r="A145" s="123">
        <v>30</v>
      </c>
      <c r="B145" s="124">
        <v>4431</v>
      </c>
      <c r="C145" s="124">
        <v>600074820</v>
      </c>
      <c r="D145" s="124">
        <v>70981515</v>
      </c>
      <c r="E145" s="122" t="s">
        <v>195</v>
      </c>
      <c r="F145" s="124">
        <v>3111</v>
      </c>
      <c r="G145" s="102" t="s">
        <v>275</v>
      </c>
      <c r="H145" s="500" t="s">
        <v>260</v>
      </c>
      <c r="I145" s="517">
        <v>3176338</v>
      </c>
      <c r="J145" s="432">
        <v>2346408</v>
      </c>
      <c r="K145" s="432">
        <v>10000</v>
      </c>
      <c r="L145" s="44">
        <v>796466</v>
      </c>
      <c r="M145" s="44">
        <v>23464</v>
      </c>
      <c r="N145" s="44">
        <v>0</v>
      </c>
      <c r="O145" s="570">
        <v>4</v>
      </c>
      <c r="P145" s="579">
        <f t="shared" si="207"/>
        <v>-5000</v>
      </c>
      <c r="Q145" s="434">
        <v>0</v>
      </c>
      <c r="R145" s="434">
        <v>0</v>
      </c>
      <c r="S145" s="434">
        <v>0</v>
      </c>
      <c r="T145" s="434">
        <v>0</v>
      </c>
      <c r="U145" s="434">
        <v>0</v>
      </c>
      <c r="V145" s="434">
        <v>0</v>
      </c>
      <c r="W145" s="434">
        <f t="shared" si="208"/>
        <v>-5000</v>
      </c>
      <c r="X145" s="434">
        <v>5000</v>
      </c>
      <c r="Y145" s="434">
        <v>0</v>
      </c>
      <c r="Z145" s="434">
        <v>0</v>
      </c>
      <c r="AA145" s="434">
        <f t="shared" si="209"/>
        <v>5000</v>
      </c>
      <c r="AB145" s="434">
        <f t="shared" si="210"/>
        <v>0</v>
      </c>
      <c r="AC145" s="435">
        <f t="shared" si="211"/>
        <v>0</v>
      </c>
      <c r="AD145" s="434">
        <v>0</v>
      </c>
      <c r="AE145" s="434">
        <f t="shared" si="212"/>
        <v>0</v>
      </c>
      <c r="AF145" s="435">
        <f t="shared" si="213"/>
        <v>-50</v>
      </c>
      <c r="AG145" s="14">
        <v>0</v>
      </c>
      <c r="AH145" s="905">
        <f t="shared" ref="AH145:AH148" si="300">AB145+AE145+AF145+AG145</f>
        <v>-50</v>
      </c>
      <c r="AI145" s="870">
        <v>-0.01</v>
      </c>
      <c r="AJ145" s="433">
        <v>0</v>
      </c>
      <c r="AK145" s="433">
        <v>0</v>
      </c>
      <c r="AL145" s="433">
        <v>0</v>
      </c>
      <c r="AM145" s="433">
        <v>0</v>
      </c>
      <c r="AN145" s="433">
        <v>0</v>
      </c>
      <c r="AO145" s="535">
        <f t="shared" si="215"/>
        <v>-0.01</v>
      </c>
      <c r="AP145" s="854">
        <f>I145+AH145</f>
        <v>3176288</v>
      </c>
      <c r="AQ145" s="434">
        <f>J145+W145</f>
        <v>2341408</v>
      </c>
      <c r="AR145" s="512">
        <f t="shared" ref="AR145:AR148" si="301">K145+AA145</f>
        <v>15000</v>
      </c>
      <c r="AS145" s="434">
        <f t="shared" ref="AS145:AT148" si="302">L145+AE145</f>
        <v>796466</v>
      </c>
      <c r="AT145" s="434">
        <f t="shared" si="302"/>
        <v>23414</v>
      </c>
      <c r="AU145" s="434">
        <v>0</v>
      </c>
      <c r="AV145" s="535">
        <f t="shared" ref="AV145:AV148" si="303">O145+AO145</f>
        <v>3.99</v>
      </c>
      <c r="AW145" s="517">
        <f t="shared" si="222"/>
        <v>0</v>
      </c>
      <c r="AX145" s="432">
        <v>0</v>
      </c>
      <c r="AY145" s="432">
        <v>0</v>
      </c>
      <c r="AZ145" s="432">
        <v>0</v>
      </c>
      <c r="BA145" s="432">
        <v>0</v>
      </c>
      <c r="BB145" s="432">
        <v>0</v>
      </c>
      <c r="BC145" s="600">
        <v>0</v>
      </c>
    </row>
    <row r="146" spans="1:55" s="135" customFormat="1" ht="12.75" customHeight="1" x14ac:dyDescent="0.2">
      <c r="A146" s="123">
        <v>30</v>
      </c>
      <c r="B146" s="124">
        <v>4431</v>
      </c>
      <c r="C146" s="124">
        <v>600074820</v>
      </c>
      <c r="D146" s="124">
        <v>70981515</v>
      </c>
      <c r="E146" s="122" t="s">
        <v>195</v>
      </c>
      <c r="F146" s="124">
        <v>3117</v>
      </c>
      <c r="G146" s="102" t="s">
        <v>278</v>
      </c>
      <c r="H146" s="500" t="s">
        <v>260</v>
      </c>
      <c r="I146" s="517">
        <v>3978910</v>
      </c>
      <c r="J146" s="432">
        <v>2914194</v>
      </c>
      <c r="K146" s="432">
        <v>37800</v>
      </c>
      <c r="L146" s="44">
        <v>997774</v>
      </c>
      <c r="M146" s="44">
        <v>29142</v>
      </c>
      <c r="N146" s="44">
        <v>0</v>
      </c>
      <c r="O146" s="570">
        <v>4.5</v>
      </c>
      <c r="P146" s="579">
        <f t="shared" si="207"/>
        <v>-2200</v>
      </c>
      <c r="Q146" s="434">
        <v>0</v>
      </c>
      <c r="R146" s="434">
        <v>0</v>
      </c>
      <c r="S146" s="434">
        <v>0</v>
      </c>
      <c r="T146" s="434">
        <v>0</v>
      </c>
      <c r="U146" s="434">
        <v>0</v>
      </c>
      <c r="V146" s="434">
        <v>0</v>
      </c>
      <c r="W146" s="434">
        <f t="shared" si="208"/>
        <v>-2200</v>
      </c>
      <c r="X146" s="434">
        <v>2200</v>
      </c>
      <c r="Y146" s="434">
        <v>0</v>
      </c>
      <c r="Z146" s="434">
        <v>0</v>
      </c>
      <c r="AA146" s="434">
        <f t="shared" si="209"/>
        <v>2200</v>
      </c>
      <c r="AB146" s="434">
        <f t="shared" si="210"/>
        <v>0</v>
      </c>
      <c r="AC146" s="435">
        <f t="shared" si="211"/>
        <v>0</v>
      </c>
      <c r="AD146" s="434">
        <v>0</v>
      </c>
      <c r="AE146" s="434">
        <f t="shared" si="212"/>
        <v>0</v>
      </c>
      <c r="AF146" s="435">
        <f t="shared" si="213"/>
        <v>-22</v>
      </c>
      <c r="AG146" s="14">
        <v>0</v>
      </c>
      <c r="AH146" s="905">
        <f t="shared" si="300"/>
        <v>-22</v>
      </c>
      <c r="AI146" s="870">
        <v>0</v>
      </c>
      <c r="AJ146" s="433">
        <v>0</v>
      </c>
      <c r="AK146" s="433">
        <v>0</v>
      </c>
      <c r="AL146" s="433">
        <v>0</v>
      </c>
      <c r="AM146" s="433">
        <v>0</v>
      </c>
      <c r="AN146" s="433">
        <v>0</v>
      </c>
      <c r="AO146" s="535">
        <f t="shared" si="215"/>
        <v>0</v>
      </c>
      <c r="AP146" s="854">
        <f>I146+AH146</f>
        <v>3978888</v>
      </c>
      <c r="AQ146" s="434">
        <f>J146+W146</f>
        <v>2911994</v>
      </c>
      <c r="AR146" s="512">
        <f t="shared" si="301"/>
        <v>40000</v>
      </c>
      <c r="AS146" s="434">
        <f t="shared" si="302"/>
        <v>997774</v>
      </c>
      <c r="AT146" s="434">
        <f t="shared" si="302"/>
        <v>29120</v>
      </c>
      <c r="AU146" s="434">
        <v>0</v>
      </c>
      <c r="AV146" s="535">
        <f t="shared" si="303"/>
        <v>4.5</v>
      </c>
      <c r="AW146" s="517">
        <f t="shared" si="222"/>
        <v>0</v>
      </c>
      <c r="AX146" s="432">
        <v>0</v>
      </c>
      <c r="AY146" s="432">
        <v>0</v>
      </c>
      <c r="AZ146" s="432">
        <v>0</v>
      </c>
      <c r="BA146" s="432">
        <v>0</v>
      </c>
      <c r="BB146" s="432">
        <v>0</v>
      </c>
      <c r="BC146" s="600">
        <v>0</v>
      </c>
    </row>
    <row r="147" spans="1:55" s="135" customFormat="1" ht="12.75" customHeight="1" x14ac:dyDescent="0.2">
      <c r="A147" s="123">
        <v>30</v>
      </c>
      <c r="B147" s="124">
        <v>4431</v>
      </c>
      <c r="C147" s="124">
        <v>600074820</v>
      </c>
      <c r="D147" s="124">
        <v>70981515</v>
      </c>
      <c r="E147" s="122" t="s">
        <v>195</v>
      </c>
      <c r="F147" s="124">
        <v>3117</v>
      </c>
      <c r="G147" s="102" t="s">
        <v>276</v>
      </c>
      <c r="H147" s="500" t="s">
        <v>261</v>
      </c>
      <c r="I147" s="517">
        <v>1753458</v>
      </c>
      <c r="J147" s="432">
        <v>1300785</v>
      </c>
      <c r="K147" s="432">
        <v>0</v>
      </c>
      <c r="L147" s="44">
        <v>439665</v>
      </c>
      <c r="M147" s="44">
        <v>13008</v>
      </c>
      <c r="N147" s="44">
        <v>0</v>
      </c>
      <c r="O147" s="570">
        <v>3.28</v>
      </c>
      <c r="P147" s="579">
        <f t="shared" si="207"/>
        <v>0</v>
      </c>
      <c r="Q147" s="434">
        <v>0</v>
      </c>
      <c r="R147" s="434">
        <v>14697</v>
      </c>
      <c r="S147" s="434">
        <v>0</v>
      </c>
      <c r="T147" s="434">
        <v>0</v>
      </c>
      <c r="U147" s="434">
        <v>0</v>
      </c>
      <c r="V147" s="434">
        <v>0</v>
      </c>
      <c r="W147" s="434">
        <f t="shared" si="208"/>
        <v>14697</v>
      </c>
      <c r="X147" s="434">
        <v>0</v>
      </c>
      <c r="Y147" s="434">
        <v>0</v>
      </c>
      <c r="Z147" s="434">
        <v>0</v>
      </c>
      <c r="AA147" s="434">
        <f t="shared" si="209"/>
        <v>0</v>
      </c>
      <c r="AB147" s="434">
        <f t="shared" si="210"/>
        <v>14697</v>
      </c>
      <c r="AC147" s="435">
        <f t="shared" si="211"/>
        <v>4968</v>
      </c>
      <c r="AD147" s="434">
        <v>0</v>
      </c>
      <c r="AE147" s="434">
        <f t="shared" si="212"/>
        <v>4968</v>
      </c>
      <c r="AF147" s="435">
        <f t="shared" si="213"/>
        <v>147</v>
      </c>
      <c r="AG147" s="14">
        <v>0</v>
      </c>
      <c r="AH147" s="905">
        <f t="shared" si="300"/>
        <v>19812</v>
      </c>
      <c r="AI147" s="870">
        <v>0</v>
      </c>
      <c r="AJ147" s="433">
        <v>0.04</v>
      </c>
      <c r="AK147" s="433">
        <v>0</v>
      </c>
      <c r="AL147" s="433">
        <v>0</v>
      </c>
      <c r="AM147" s="433">
        <v>0</v>
      </c>
      <c r="AN147" s="433">
        <v>0</v>
      </c>
      <c r="AO147" s="535">
        <f t="shared" si="215"/>
        <v>0.04</v>
      </c>
      <c r="AP147" s="854">
        <f>I147+AH147</f>
        <v>1773270</v>
      </c>
      <c r="AQ147" s="434">
        <f>J147+W147</f>
        <v>1315482</v>
      </c>
      <c r="AR147" s="512">
        <f t="shared" si="301"/>
        <v>0</v>
      </c>
      <c r="AS147" s="434">
        <f t="shared" si="302"/>
        <v>444633</v>
      </c>
      <c r="AT147" s="434">
        <f t="shared" si="302"/>
        <v>13155</v>
      </c>
      <c r="AU147" s="434">
        <v>0</v>
      </c>
      <c r="AV147" s="535">
        <f t="shared" si="303"/>
        <v>3.32</v>
      </c>
      <c r="AW147" s="517">
        <f t="shared" si="222"/>
        <v>0</v>
      </c>
      <c r="AX147" s="432">
        <v>0</v>
      </c>
      <c r="AY147" s="432">
        <v>0</v>
      </c>
      <c r="AZ147" s="432">
        <v>0</v>
      </c>
      <c r="BA147" s="432">
        <v>0</v>
      </c>
      <c r="BB147" s="432">
        <v>0</v>
      </c>
      <c r="BC147" s="600">
        <v>0</v>
      </c>
    </row>
    <row r="148" spans="1:55" s="135" customFormat="1" ht="12.75" customHeight="1" x14ac:dyDescent="0.2">
      <c r="A148" s="123">
        <v>30</v>
      </c>
      <c r="B148" s="124">
        <v>4431</v>
      </c>
      <c r="C148" s="124">
        <v>600074820</v>
      </c>
      <c r="D148" s="124">
        <v>70981515</v>
      </c>
      <c r="E148" s="122" t="s">
        <v>195</v>
      </c>
      <c r="F148" s="124">
        <v>3143</v>
      </c>
      <c r="G148" s="102" t="s">
        <v>784</v>
      </c>
      <c r="H148" s="140" t="s">
        <v>260</v>
      </c>
      <c r="I148" s="517">
        <v>1322014</v>
      </c>
      <c r="J148" s="432">
        <v>980723</v>
      </c>
      <c r="K148" s="432">
        <v>0</v>
      </c>
      <c r="L148" s="44">
        <v>331484</v>
      </c>
      <c r="M148" s="44">
        <v>9807</v>
      </c>
      <c r="N148" s="44">
        <v>0</v>
      </c>
      <c r="O148" s="570">
        <v>2</v>
      </c>
      <c r="P148" s="579">
        <f t="shared" si="207"/>
        <v>0</v>
      </c>
      <c r="Q148" s="434">
        <v>0</v>
      </c>
      <c r="R148" s="434">
        <v>0</v>
      </c>
      <c r="S148" s="434">
        <v>0</v>
      </c>
      <c r="T148" s="434">
        <v>0</v>
      </c>
      <c r="U148" s="434">
        <v>0</v>
      </c>
      <c r="V148" s="434">
        <v>0</v>
      </c>
      <c r="W148" s="434">
        <f t="shared" si="208"/>
        <v>0</v>
      </c>
      <c r="X148" s="434">
        <v>0</v>
      </c>
      <c r="Y148" s="434">
        <v>0</v>
      </c>
      <c r="Z148" s="434">
        <v>0</v>
      </c>
      <c r="AA148" s="434">
        <f t="shared" si="209"/>
        <v>0</v>
      </c>
      <c r="AB148" s="434">
        <f t="shared" si="210"/>
        <v>0</v>
      </c>
      <c r="AC148" s="435">
        <f t="shared" si="211"/>
        <v>0</v>
      </c>
      <c r="AD148" s="434">
        <v>0</v>
      </c>
      <c r="AE148" s="434">
        <f t="shared" si="212"/>
        <v>0</v>
      </c>
      <c r="AF148" s="435">
        <f t="shared" si="213"/>
        <v>0</v>
      </c>
      <c r="AG148" s="14">
        <v>0</v>
      </c>
      <c r="AH148" s="905">
        <f t="shared" si="300"/>
        <v>0</v>
      </c>
      <c r="AI148" s="870">
        <v>0</v>
      </c>
      <c r="AJ148" s="433">
        <v>0</v>
      </c>
      <c r="AK148" s="433">
        <v>0</v>
      </c>
      <c r="AL148" s="433">
        <v>0</v>
      </c>
      <c r="AM148" s="433">
        <v>0</v>
      </c>
      <c r="AN148" s="433">
        <v>0</v>
      </c>
      <c r="AO148" s="535">
        <f t="shared" si="215"/>
        <v>0</v>
      </c>
      <c r="AP148" s="854">
        <f>I148+AH148</f>
        <v>1322014</v>
      </c>
      <c r="AQ148" s="434">
        <f>J148+W148</f>
        <v>980723</v>
      </c>
      <c r="AR148" s="512">
        <f t="shared" si="301"/>
        <v>0</v>
      </c>
      <c r="AS148" s="434">
        <f t="shared" si="302"/>
        <v>331484</v>
      </c>
      <c r="AT148" s="434">
        <f t="shared" si="302"/>
        <v>9807</v>
      </c>
      <c r="AU148" s="434">
        <v>0</v>
      </c>
      <c r="AV148" s="535">
        <f t="shared" si="303"/>
        <v>2</v>
      </c>
      <c r="AW148" s="517">
        <f t="shared" si="222"/>
        <v>0</v>
      </c>
      <c r="AX148" s="432">
        <v>0</v>
      </c>
      <c r="AY148" s="432">
        <v>0</v>
      </c>
      <c r="AZ148" s="432">
        <v>0</v>
      </c>
      <c r="BA148" s="432">
        <v>0</v>
      </c>
      <c r="BB148" s="432">
        <v>0</v>
      </c>
      <c r="BC148" s="600">
        <v>0</v>
      </c>
    </row>
    <row r="149" spans="1:55" s="135" customFormat="1" ht="12.75" customHeight="1" x14ac:dyDescent="0.2">
      <c r="A149" s="92">
        <v>30</v>
      </c>
      <c r="B149" s="15">
        <v>4431</v>
      </c>
      <c r="C149" s="15">
        <v>600074820</v>
      </c>
      <c r="D149" s="15">
        <v>70981515</v>
      </c>
      <c r="E149" s="101" t="s">
        <v>196</v>
      </c>
      <c r="F149" s="15"/>
      <c r="G149" s="91"/>
      <c r="H149" s="495"/>
      <c r="I149" s="613">
        <v>10230720</v>
      </c>
      <c r="J149" s="321">
        <v>7542110</v>
      </c>
      <c r="K149" s="321">
        <v>47800</v>
      </c>
      <c r="L149" s="321">
        <v>2565389</v>
      </c>
      <c r="M149" s="321">
        <v>75421</v>
      </c>
      <c r="N149" s="321">
        <v>0</v>
      </c>
      <c r="O149" s="681">
        <v>13.78</v>
      </c>
      <c r="P149" s="613">
        <f t="shared" ref="P149:BC149" si="304">SUM(P145:P148)</f>
        <v>-7200</v>
      </c>
      <c r="Q149" s="321">
        <f t="shared" ref="Q149" si="305">SUM(Q145:Q148)</f>
        <v>0</v>
      </c>
      <c r="R149" s="321">
        <f t="shared" si="304"/>
        <v>14697</v>
      </c>
      <c r="S149" s="321">
        <f t="shared" si="304"/>
        <v>0</v>
      </c>
      <c r="T149" s="321">
        <f t="shared" si="304"/>
        <v>0</v>
      </c>
      <c r="U149" s="321">
        <f t="shared" si="304"/>
        <v>0</v>
      </c>
      <c r="V149" s="321">
        <f t="shared" si="304"/>
        <v>0</v>
      </c>
      <c r="W149" s="321">
        <f t="shared" si="304"/>
        <v>7497</v>
      </c>
      <c r="X149" s="321">
        <f t="shared" si="304"/>
        <v>7200</v>
      </c>
      <c r="Y149" s="321">
        <f t="shared" si="304"/>
        <v>0</v>
      </c>
      <c r="Z149" s="321">
        <f t="shared" si="304"/>
        <v>0</v>
      </c>
      <c r="AA149" s="321">
        <f t="shared" si="304"/>
        <v>7200</v>
      </c>
      <c r="AB149" s="321">
        <f t="shared" si="304"/>
        <v>14697</v>
      </c>
      <c r="AC149" s="321">
        <f t="shared" si="304"/>
        <v>4968</v>
      </c>
      <c r="AD149" s="321">
        <f t="shared" si="304"/>
        <v>0</v>
      </c>
      <c r="AE149" s="321">
        <f t="shared" si="304"/>
        <v>4968</v>
      </c>
      <c r="AF149" s="321">
        <f t="shared" si="304"/>
        <v>75</v>
      </c>
      <c r="AG149" s="321">
        <f t="shared" si="304"/>
        <v>0</v>
      </c>
      <c r="AH149" s="895">
        <f t="shared" si="304"/>
        <v>19740</v>
      </c>
      <c r="AI149" s="901">
        <f t="shared" si="304"/>
        <v>-0.01</v>
      </c>
      <c r="AJ149" s="322">
        <f t="shared" si="304"/>
        <v>0.04</v>
      </c>
      <c r="AK149" s="322">
        <f t="shared" si="304"/>
        <v>0</v>
      </c>
      <c r="AL149" s="322">
        <f t="shared" si="304"/>
        <v>0</v>
      </c>
      <c r="AM149" s="322">
        <f t="shared" si="304"/>
        <v>0</v>
      </c>
      <c r="AN149" s="322">
        <f t="shared" si="304"/>
        <v>0</v>
      </c>
      <c r="AO149" s="26">
        <f t="shared" si="304"/>
        <v>0.03</v>
      </c>
      <c r="AP149" s="882">
        <f t="shared" si="304"/>
        <v>10250460</v>
      </c>
      <c r="AQ149" s="321">
        <f t="shared" si="304"/>
        <v>7549607</v>
      </c>
      <c r="AR149" s="321">
        <f t="shared" si="304"/>
        <v>55000</v>
      </c>
      <c r="AS149" s="321">
        <f t="shared" si="304"/>
        <v>2570357</v>
      </c>
      <c r="AT149" s="321">
        <f t="shared" si="304"/>
        <v>75496</v>
      </c>
      <c r="AU149" s="321">
        <f t="shared" si="304"/>
        <v>0</v>
      </c>
      <c r="AV149" s="26">
        <f t="shared" si="304"/>
        <v>13.81</v>
      </c>
      <c r="AW149" s="823">
        <f t="shared" si="304"/>
        <v>0</v>
      </c>
      <c r="AX149" s="824">
        <f t="shared" si="304"/>
        <v>0</v>
      </c>
      <c r="AY149" s="824">
        <f t="shared" si="304"/>
        <v>0</v>
      </c>
      <c r="AZ149" s="824">
        <f t="shared" si="304"/>
        <v>0</v>
      </c>
      <c r="BA149" s="824">
        <f t="shared" si="304"/>
        <v>0</v>
      </c>
      <c r="BB149" s="824">
        <f t="shared" si="304"/>
        <v>0</v>
      </c>
      <c r="BC149" s="819">
        <f t="shared" si="304"/>
        <v>0</v>
      </c>
    </row>
    <row r="150" spans="1:55" s="135" customFormat="1" ht="12.75" customHeight="1" x14ac:dyDescent="0.2">
      <c r="A150" s="123">
        <v>31</v>
      </c>
      <c r="B150" s="124">
        <v>4416</v>
      </c>
      <c r="C150" s="124">
        <v>600074153</v>
      </c>
      <c r="D150" s="124">
        <v>71013105</v>
      </c>
      <c r="E150" s="122" t="s">
        <v>197</v>
      </c>
      <c r="F150" s="124">
        <v>3111</v>
      </c>
      <c r="G150" s="102" t="s">
        <v>275</v>
      </c>
      <c r="H150" s="500" t="s">
        <v>260</v>
      </c>
      <c r="I150" s="517">
        <v>3476436</v>
      </c>
      <c r="J150" s="432">
        <v>2578958</v>
      </c>
      <c r="K150" s="432">
        <v>0</v>
      </c>
      <c r="L150" s="44">
        <v>871688</v>
      </c>
      <c r="M150" s="44">
        <v>25790</v>
      </c>
      <c r="N150" s="44">
        <v>0</v>
      </c>
      <c r="O150" s="570">
        <v>4</v>
      </c>
      <c r="P150" s="579">
        <f t="shared" si="207"/>
        <v>0</v>
      </c>
      <c r="Q150" s="434">
        <v>0</v>
      </c>
      <c r="R150" s="434">
        <v>0</v>
      </c>
      <c r="S150" s="434">
        <v>0</v>
      </c>
      <c r="T150" s="434">
        <v>0</v>
      </c>
      <c r="U150" s="434">
        <v>0</v>
      </c>
      <c r="V150" s="434">
        <v>0</v>
      </c>
      <c r="W150" s="434">
        <f t="shared" si="208"/>
        <v>0</v>
      </c>
      <c r="X150" s="434">
        <v>0</v>
      </c>
      <c r="Y150" s="434">
        <v>0</v>
      </c>
      <c r="Z150" s="434">
        <v>0</v>
      </c>
      <c r="AA150" s="434">
        <f t="shared" si="209"/>
        <v>0</v>
      </c>
      <c r="AB150" s="434">
        <f t="shared" si="210"/>
        <v>0</v>
      </c>
      <c r="AC150" s="435">
        <f t="shared" si="211"/>
        <v>0</v>
      </c>
      <c r="AD150" s="434">
        <v>0</v>
      </c>
      <c r="AE150" s="434">
        <f t="shared" si="212"/>
        <v>0</v>
      </c>
      <c r="AF150" s="435">
        <f t="shared" si="213"/>
        <v>0</v>
      </c>
      <c r="AG150" s="14">
        <v>0</v>
      </c>
      <c r="AH150" s="905">
        <f>AB150+AE150+AF150+AG150-1</f>
        <v>-1</v>
      </c>
      <c r="AI150" s="870">
        <v>0</v>
      </c>
      <c r="AJ150" s="433">
        <v>0</v>
      </c>
      <c r="AK150" s="433">
        <v>0</v>
      </c>
      <c r="AL150" s="433">
        <v>0</v>
      </c>
      <c r="AM150" s="433">
        <v>0</v>
      </c>
      <c r="AN150" s="433">
        <v>0</v>
      </c>
      <c r="AO150" s="535">
        <f t="shared" si="215"/>
        <v>0</v>
      </c>
      <c r="AP150" s="854">
        <f>I150+AH150</f>
        <v>3476435</v>
      </c>
      <c r="AQ150" s="434">
        <f>J150+W150</f>
        <v>2578958</v>
      </c>
      <c r="AR150" s="512">
        <f t="shared" ref="AR150:AR151" si="306">K150+AA150</f>
        <v>0</v>
      </c>
      <c r="AS150" s="434">
        <f>L150+AE150</f>
        <v>871688</v>
      </c>
      <c r="AT150" s="434">
        <f>M150+AF150</f>
        <v>25790</v>
      </c>
      <c r="AU150" s="434">
        <v>0</v>
      </c>
      <c r="AV150" s="535">
        <f t="shared" ref="AV150:AV151" si="307">O150+AO150</f>
        <v>4</v>
      </c>
      <c r="AW150" s="517">
        <f t="shared" si="222"/>
        <v>0</v>
      </c>
      <c r="AX150" s="432">
        <v>0</v>
      </c>
      <c r="AY150" s="432">
        <v>0</v>
      </c>
      <c r="AZ150" s="432">
        <v>0</v>
      </c>
      <c r="BA150" s="432">
        <v>0</v>
      </c>
      <c r="BB150" s="432">
        <v>0</v>
      </c>
      <c r="BC150" s="600">
        <v>0</v>
      </c>
    </row>
    <row r="151" spans="1:55" s="135" customFormat="1" ht="12.75" customHeight="1" x14ac:dyDescent="0.2">
      <c r="A151" s="123">
        <v>31</v>
      </c>
      <c r="B151" s="124">
        <v>4416</v>
      </c>
      <c r="C151" s="124">
        <v>600074153</v>
      </c>
      <c r="D151" s="124">
        <v>71013105</v>
      </c>
      <c r="E151" s="122" t="s">
        <v>197</v>
      </c>
      <c r="F151" s="124">
        <v>3111</v>
      </c>
      <c r="G151" s="102" t="s">
        <v>276</v>
      </c>
      <c r="H151" s="500" t="s">
        <v>261</v>
      </c>
      <c r="I151" s="517">
        <v>936163</v>
      </c>
      <c r="J151" s="432">
        <v>694483</v>
      </c>
      <c r="K151" s="432">
        <v>0</v>
      </c>
      <c r="L151" s="44">
        <v>234735</v>
      </c>
      <c r="M151" s="44">
        <v>6945</v>
      </c>
      <c r="N151" s="44">
        <v>0</v>
      </c>
      <c r="O151" s="570">
        <v>1.75</v>
      </c>
      <c r="P151" s="579">
        <f t="shared" ref="P151:P221" si="308">X151*-1</f>
        <v>0</v>
      </c>
      <c r="Q151" s="434">
        <v>0</v>
      </c>
      <c r="R151" s="434">
        <v>0</v>
      </c>
      <c r="S151" s="434">
        <v>0</v>
      </c>
      <c r="T151" s="434">
        <v>0</v>
      </c>
      <c r="U151" s="434">
        <v>0</v>
      </c>
      <c r="V151" s="434">
        <v>0</v>
      </c>
      <c r="W151" s="434">
        <f t="shared" ref="W151:W221" si="309">SUM(P151:V151)</f>
        <v>0</v>
      </c>
      <c r="X151" s="434">
        <v>0</v>
      </c>
      <c r="Y151" s="434">
        <v>0</v>
      </c>
      <c r="Z151" s="434">
        <v>0</v>
      </c>
      <c r="AA151" s="434">
        <f t="shared" ref="AA151:AA221" si="310">X151+Y151+Z151</f>
        <v>0</v>
      </c>
      <c r="AB151" s="434">
        <f t="shared" ref="AB151:AB221" si="311">W151+AA151</f>
        <v>0</v>
      </c>
      <c r="AC151" s="435">
        <f t="shared" ref="AC151:AC221" si="312">ROUND((W151+X151+Y151)*33.8%,0)</f>
        <v>0</v>
      </c>
      <c r="AD151" s="434">
        <v>0</v>
      </c>
      <c r="AE151" s="434">
        <f t="shared" ref="AE151:AE221" si="313">AC151+AD151</f>
        <v>0</v>
      </c>
      <c r="AF151" s="435">
        <f t="shared" ref="AF151:AF221" si="314">ROUND(W151*1%,0)</f>
        <v>0</v>
      </c>
      <c r="AG151" s="14">
        <v>0</v>
      </c>
      <c r="AH151" s="905">
        <f t="shared" ref="AH151" si="315">AB151+AE151+AF151+AG151</f>
        <v>0</v>
      </c>
      <c r="AI151" s="870">
        <v>0</v>
      </c>
      <c r="AJ151" s="433">
        <v>0</v>
      </c>
      <c r="AK151" s="433">
        <v>0</v>
      </c>
      <c r="AL151" s="433">
        <v>0</v>
      </c>
      <c r="AM151" s="433">
        <v>0</v>
      </c>
      <c r="AN151" s="433">
        <v>0</v>
      </c>
      <c r="AO151" s="535">
        <f t="shared" ref="AO151:AO221" si="316">SUM(AI151:AN151)</f>
        <v>0</v>
      </c>
      <c r="AP151" s="854">
        <f>I151+AH151</f>
        <v>936163</v>
      </c>
      <c r="AQ151" s="434">
        <f>J151+W151</f>
        <v>694483</v>
      </c>
      <c r="AR151" s="512">
        <f t="shared" si="306"/>
        <v>0</v>
      </c>
      <c r="AS151" s="434">
        <f>L151+AE151</f>
        <v>234735</v>
      </c>
      <c r="AT151" s="434">
        <f>M151+AF151</f>
        <v>6945</v>
      </c>
      <c r="AU151" s="434">
        <v>0</v>
      </c>
      <c r="AV151" s="535">
        <f t="shared" si="307"/>
        <v>1.75</v>
      </c>
      <c r="AW151" s="517">
        <f t="shared" si="222"/>
        <v>0</v>
      </c>
      <c r="AX151" s="432">
        <v>0</v>
      </c>
      <c r="AY151" s="432">
        <v>0</v>
      </c>
      <c r="AZ151" s="432">
        <v>0</v>
      </c>
      <c r="BA151" s="432">
        <v>0</v>
      </c>
      <c r="BB151" s="432">
        <v>0</v>
      </c>
      <c r="BC151" s="600">
        <v>0</v>
      </c>
    </row>
    <row r="152" spans="1:55" s="135" customFormat="1" ht="12.75" customHeight="1" x14ac:dyDescent="0.2">
      <c r="A152" s="92">
        <v>31</v>
      </c>
      <c r="B152" s="15">
        <v>4416</v>
      </c>
      <c r="C152" s="15">
        <v>600074153</v>
      </c>
      <c r="D152" s="15">
        <v>71013105</v>
      </c>
      <c r="E152" s="101" t="s">
        <v>198</v>
      </c>
      <c r="F152" s="15"/>
      <c r="G152" s="91"/>
      <c r="H152" s="495"/>
      <c r="I152" s="614">
        <v>4412599</v>
      </c>
      <c r="J152" s="323">
        <v>3273441</v>
      </c>
      <c r="K152" s="323">
        <v>0</v>
      </c>
      <c r="L152" s="323">
        <v>1106423</v>
      </c>
      <c r="M152" s="323">
        <v>32735</v>
      </c>
      <c r="N152" s="323">
        <v>0</v>
      </c>
      <c r="O152" s="680">
        <v>5.75</v>
      </c>
      <c r="P152" s="614">
        <f t="shared" ref="P152:BC152" si="317">SUM(P150:P151)</f>
        <v>0</v>
      </c>
      <c r="Q152" s="323">
        <f t="shared" ref="Q152" si="318">SUM(Q150:Q151)</f>
        <v>0</v>
      </c>
      <c r="R152" s="323">
        <f t="shared" si="317"/>
        <v>0</v>
      </c>
      <c r="S152" s="323">
        <f t="shared" si="317"/>
        <v>0</v>
      </c>
      <c r="T152" s="323">
        <f t="shared" si="317"/>
        <v>0</v>
      </c>
      <c r="U152" s="323">
        <f t="shared" si="317"/>
        <v>0</v>
      </c>
      <c r="V152" s="323">
        <f t="shared" si="317"/>
        <v>0</v>
      </c>
      <c r="W152" s="323">
        <f t="shared" si="317"/>
        <v>0</v>
      </c>
      <c r="X152" s="323">
        <f t="shared" si="317"/>
        <v>0</v>
      </c>
      <c r="Y152" s="323">
        <f t="shared" si="317"/>
        <v>0</v>
      </c>
      <c r="Z152" s="323">
        <f t="shared" si="317"/>
        <v>0</v>
      </c>
      <c r="AA152" s="323">
        <f t="shared" si="317"/>
        <v>0</v>
      </c>
      <c r="AB152" s="323">
        <f t="shared" si="317"/>
        <v>0</v>
      </c>
      <c r="AC152" s="323">
        <f t="shared" si="317"/>
        <v>0</v>
      </c>
      <c r="AD152" s="323">
        <f t="shared" si="317"/>
        <v>0</v>
      </c>
      <c r="AE152" s="323">
        <f t="shared" si="317"/>
        <v>0</v>
      </c>
      <c r="AF152" s="323">
        <f t="shared" si="317"/>
        <v>0</v>
      </c>
      <c r="AG152" s="323">
        <f t="shared" si="317"/>
        <v>0</v>
      </c>
      <c r="AH152" s="894">
        <f t="shared" si="317"/>
        <v>-1</v>
      </c>
      <c r="AI152" s="900">
        <f t="shared" si="317"/>
        <v>0</v>
      </c>
      <c r="AJ152" s="324">
        <f t="shared" si="317"/>
        <v>0</v>
      </c>
      <c r="AK152" s="324">
        <f t="shared" si="317"/>
        <v>0</v>
      </c>
      <c r="AL152" s="324">
        <f t="shared" si="317"/>
        <v>0</v>
      </c>
      <c r="AM152" s="324">
        <f t="shared" si="317"/>
        <v>0</v>
      </c>
      <c r="AN152" s="324">
        <f t="shared" si="317"/>
        <v>0</v>
      </c>
      <c r="AO152" s="25">
        <f t="shared" si="317"/>
        <v>0</v>
      </c>
      <c r="AP152" s="325">
        <f t="shared" si="317"/>
        <v>4412598</v>
      </c>
      <c r="AQ152" s="323">
        <f t="shared" si="317"/>
        <v>3273441</v>
      </c>
      <c r="AR152" s="323">
        <f t="shared" si="317"/>
        <v>0</v>
      </c>
      <c r="AS152" s="323">
        <f t="shared" si="317"/>
        <v>1106423</v>
      </c>
      <c r="AT152" s="323">
        <f t="shared" si="317"/>
        <v>32735</v>
      </c>
      <c r="AU152" s="323">
        <f t="shared" si="317"/>
        <v>0</v>
      </c>
      <c r="AV152" s="25">
        <f t="shared" si="317"/>
        <v>5.75</v>
      </c>
      <c r="AW152" s="825">
        <f t="shared" si="317"/>
        <v>0</v>
      </c>
      <c r="AX152" s="826">
        <f t="shared" si="317"/>
        <v>0</v>
      </c>
      <c r="AY152" s="826">
        <f t="shared" si="317"/>
        <v>0</v>
      </c>
      <c r="AZ152" s="826">
        <f t="shared" si="317"/>
        <v>0</v>
      </c>
      <c r="BA152" s="826">
        <f t="shared" si="317"/>
        <v>0</v>
      </c>
      <c r="BB152" s="826">
        <f t="shared" si="317"/>
        <v>0</v>
      </c>
      <c r="BC152" s="820">
        <f t="shared" si="317"/>
        <v>0</v>
      </c>
    </row>
    <row r="153" spans="1:55" s="135" customFormat="1" ht="12.75" customHeight="1" x14ac:dyDescent="0.2">
      <c r="A153" s="123">
        <v>32</v>
      </c>
      <c r="B153" s="124">
        <v>4447</v>
      </c>
      <c r="C153" s="124">
        <v>600074749</v>
      </c>
      <c r="D153" s="124">
        <v>70695962</v>
      </c>
      <c r="E153" s="122" t="s">
        <v>199</v>
      </c>
      <c r="F153" s="124">
        <v>3113</v>
      </c>
      <c r="G153" s="102" t="s">
        <v>278</v>
      </c>
      <c r="H153" s="500" t="s">
        <v>260</v>
      </c>
      <c r="I153" s="517">
        <v>10821096</v>
      </c>
      <c r="J153" s="432">
        <v>8027519</v>
      </c>
      <c r="K153" s="432">
        <v>0</v>
      </c>
      <c r="L153" s="44">
        <v>2713302</v>
      </c>
      <c r="M153" s="44">
        <v>80275</v>
      </c>
      <c r="N153" s="44">
        <v>0</v>
      </c>
      <c r="O153" s="570">
        <v>11.36</v>
      </c>
      <c r="P153" s="579">
        <f t="shared" si="308"/>
        <v>0</v>
      </c>
      <c r="Q153" s="434">
        <v>0</v>
      </c>
      <c r="R153" s="434">
        <v>0</v>
      </c>
      <c r="S153" s="434">
        <v>0</v>
      </c>
      <c r="T153" s="434">
        <v>0</v>
      </c>
      <c r="U153" s="434">
        <v>0</v>
      </c>
      <c r="V153" s="434">
        <v>0</v>
      </c>
      <c r="W153" s="434">
        <f t="shared" si="309"/>
        <v>0</v>
      </c>
      <c r="X153" s="434">
        <v>0</v>
      </c>
      <c r="Y153" s="434">
        <v>0</v>
      </c>
      <c r="Z153" s="434">
        <v>0</v>
      </c>
      <c r="AA153" s="434">
        <f t="shared" si="310"/>
        <v>0</v>
      </c>
      <c r="AB153" s="434">
        <f t="shared" si="311"/>
        <v>0</v>
      </c>
      <c r="AC153" s="435">
        <f t="shared" si="312"/>
        <v>0</v>
      </c>
      <c r="AD153" s="434">
        <v>0</v>
      </c>
      <c r="AE153" s="434">
        <f t="shared" si="313"/>
        <v>0</v>
      </c>
      <c r="AF153" s="435">
        <f t="shared" si="314"/>
        <v>0</v>
      </c>
      <c r="AG153" s="14">
        <v>0</v>
      </c>
      <c r="AH153" s="905">
        <f>AB153+AE153+AF153+AG153+1</f>
        <v>1</v>
      </c>
      <c r="AI153" s="870">
        <v>0</v>
      </c>
      <c r="AJ153" s="433">
        <v>0</v>
      </c>
      <c r="AK153" s="433">
        <v>0</v>
      </c>
      <c r="AL153" s="433">
        <v>0</v>
      </c>
      <c r="AM153" s="433">
        <v>0</v>
      </c>
      <c r="AN153" s="433">
        <v>0</v>
      </c>
      <c r="AO153" s="535">
        <f t="shared" si="316"/>
        <v>0</v>
      </c>
      <c r="AP153" s="854">
        <f>I153+AH153</f>
        <v>10821097</v>
      </c>
      <c r="AQ153" s="434">
        <f>J153+W153</f>
        <v>8027519</v>
      </c>
      <c r="AR153" s="512">
        <f t="shared" ref="AR153:AR156" si="319">K153+AA153</f>
        <v>0</v>
      </c>
      <c r="AS153" s="434">
        <f t="shared" ref="AS153:AT156" si="320">L153+AE153</f>
        <v>2713302</v>
      </c>
      <c r="AT153" s="434">
        <f t="shared" si="320"/>
        <v>80275</v>
      </c>
      <c r="AU153" s="434">
        <v>0</v>
      </c>
      <c r="AV153" s="535">
        <f t="shared" ref="AV153:AV156" si="321">O153+AO153</f>
        <v>11.36</v>
      </c>
      <c r="AW153" s="517">
        <f t="shared" ref="AW153:AW223" si="322">SUM(AX153:BB153)</f>
        <v>0</v>
      </c>
      <c r="AX153" s="432">
        <v>0</v>
      </c>
      <c r="AY153" s="432">
        <v>0</v>
      </c>
      <c r="AZ153" s="432">
        <v>0</v>
      </c>
      <c r="BA153" s="432">
        <v>0</v>
      </c>
      <c r="BB153" s="432">
        <v>0</v>
      </c>
      <c r="BC153" s="600">
        <v>0</v>
      </c>
    </row>
    <row r="154" spans="1:55" s="135" customFormat="1" ht="12.75" customHeight="1" x14ac:dyDescent="0.2">
      <c r="A154" s="123">
        <v>32</v>
      </c>
      <c r="B154" s="124">
        <v>4447</v>
      </c>
      <c r="C154" s="124">
        <v>600074749</v>
      </c>
      <c r="D154" s="124">
        <v>70695962</v>
      </c>
      <c r="E154" s="122" t="s">
        <v>199</v>
      </c>
      <c r="F154" s="124">
        <v>3113</v>
      </c>
      <c r="G154" s="102" t="s">
        <v>828</v>
      </c>
      <c r="H154" s="500" t="s">
        <v>260</v>
      </c>
      <c r="I154" s="517">
        <v>0</v>
      </c>
      <c r="J154" s="432">
        <v>0</v>
      </c>
      <c r="K154" s="432">
        <v>0</v>
      </c>
      <c r="L154" s="44">
        <v>0</v>
      </c>
      <c r="M154" s="44">
        <v>0</v>
      </c>
      <c r="N154" s="44">
        <v>0</v>
      </c>
      <c r="O154" s="570">
        <v>0</v>
      </c>
      <c r="P154" s="579">
        <f t="shared" ref="P154" si="323">X154*-1</f>
        <v>0</v>
      </c>
      <c r="Q154" s="434">
        <v>0</v>
      </c>
      <c r="R154" s="434">
        <v>0</v>
      </c>
      <c r="S154" s="434">
        <v>0</v>
      </c>
      <c r="T154" s="434">
        <v>0</v>
      </c>
      <c r="U154" s="434">
        <v>78557</v>
      </c>
      <c r="V154" s="434">
        <v>0</v>
      </c>
      <c r="W154" s="434">
        <f t="shared" ref="W154" si="324">SUM(P154:V154)</f>
        <v>78557</v>
      </c>
      <c r="X154" s="434">
        <v>0</v>
      </c>
      <c r="Y154" s="434">
        <v>0</v>
      </c>
      <c r="Z154" s="434">
        <v>0</v>
      </c>
      <c r="AA154" s="434">
        <f t="shared" ref="AA154" si="325">X154+Y154+Z154</f>
        <v>0</v>
      </c>
      <c r="AB154" s="434">
        <f t="shared" ref="AB154" si="326">W154+AA154</f>
        <v>78557</v>
      </c>
      <c r="AC154" s="435">
        <f t="shared" ref="AC154" si="327">ROUND((W154+X154+Y154)*33.8%,0)</f>
        <v>26552</v>
      </c>
      <c r="AD154" s="434">
        <v>0</v>
      </c>
      <c r="AE154" s="434">
        <f t="shared" ref="AE154" si="328">AC154+AD154</f>
        <v>26552</v>
      </c>
      <c r="AF154" s="435">
        <f t="shared" ref="AF154" si="329">ROUND(W154*1%,0)</f>
        <v>786</v>
      </c>
      <c r="AG154" s="14">
        <v>0</v>
      </c>
      <c r="AH154" s="905">
        <f t="shared" ref="AH154" si="330">AB154+AE154+AF154+AG154</f>
        <v>105895</v>
      </c>
      <c r="AI154" s="870">
        <v>0</v>
      </c>
      <c r="AJ154" s="433">
        <v>0</v>
      </c>
      <c r="AK154" s="433">
        <v>0</v>
      </c>
      <c r="AL154" s="433">
        <v>0</v>
      </c>
      <c r="AM154" s="433">
        <v>0.19</v>
      </c>
      <c r="AN154" s="433">
        <v>0</v>
      </c>
      <c r="AO154" s="535">
        <f t="shared" ref="AO154" si="331">SUM(AI154:AN154)</f>
        <v>0.19</v>
      </c>
      <c r="AP154" s="854">
        <f>I154+AH154</f>
        <v>105895</v>
      </c>
      <c r="AQ154" s="434">
        <f>J154+W154</f>
        <v>78557</v>
      </c>
      <c r="AR154" s="512">
        <f t="shared" ref="AR154" si="332">K154+AA154</f>
        <v>0</v>
      </c>
      <c r="AS154" s="434">
        <f t="shared" ref="AS154" si="333">L154+AE154</f>
        <v>26552</v>
      </c>
      <c r="AT154" s="434">
        <f t="shared" ref="AT154" si="334">M154+AF154</f>
        <v>786</v>
      </c>
      <c r="AU154" s="434">
        <v>0</v>
      </c>
      <c r="AV154" s="535">
        <f t="shared" ref="AV154" si="335">O154+AO154</f>
        <v>0.19</v>
      </c>
      <c r="AW154" s="517">
        <f t="shared" ref="AW154" si="336">SUM(AX154:BB154)</f>
        <v>0</v>
      </c>
      <c r="AX154" s="432">
        <v>0</v>
      </c>
      <c r="AY154" s="432">
        <v>0</v>
      </c>
      <c r="AZ154" s="432">
        <v>0</v>
      </c>
      <c r="BA154" s="432">
        <v>0</v>
      </c>
      <c r="BB154" s="432">
        <v>0</v>
      </c>
      <c r="BC154" s="600">
        <v>0</v>
      </c>
    </row>
    <row r="155" spans="1:55" s="135" customFormat="1" ht="12.75" customHeight="1" x14ac:dyDescent="0.2">
      <c r="A155" s="123">
        <v>32</v>
      </c>
      <c r="B155" s="124">
        <v>4447</v>
      </c>
      <c r="C155" s="124">
        <v>600074749</v>
      </c>
      <c r="D155" s="124">
        <v>70695962</v>
      </c>
      <c r="E155" s="122" t="s">
        <v>199</v>
      </c>
      <c r="F155" s="124">
        <v>3113</v>
      </c>
      <c r="G155" s="102" t="s">
        <v>276</v>
      </c>
      <c r="H155" s="500" t="s">
        <v>261</v>
      </c>
      <c r="I155" s="517">
        <v>1803424</v>
      </c>
      <c r="J155" s="432">
        <v>1337852</v>
      </c>
      <c r="K155" s="432">
        <v>0</v>
      </c>
      <c r="L155" s="44">
        <v>452194</v>
      </c>
      <c r="M155" s="44">
        <v>13378</v>
      </c>
      <c r="N155" s="44">
        <v>0</v>
      </c>
      <c r="O155" s="570">
        <v>3.6</v>
      </c>
      <c r="P155" s="579">
        <f t="shared" si="308"/>
        <v>0</v>
      </c>
      <c r="Q155" s="434">
        <v>0</v>
      </c>
      <c r="R155" s="434">
        <v>-106057</v>
      </c>
      <c r="S155" s="434">
        <v>0</v>
      </c>
      <c r="T155" s="434">
        <v>0</v>
      </c>
      <c r="U155" s="434">
        <v>0</v>
      </c>
      <c r="V155" s="434">
        <v>0</v>
      </c>
      <c r="W155" s="434">
        <f t="shared" si="309"/>
        <v>-106057</v>
      </c>
      <c r="X155" s="434">
        <v>0</v>
      </c>
      <c r="Y155" s="434">
        <v>0</v>
      </c>
      <c r="Z155" s="434">
        <v>0</v>
      </c>
      <c r="AA155" s="434">
        <f t="shared" si="310"/>
        <v>0</v>
      </c>
      <c r="AB155" s="434">
        <f t="shared" si="311"/>
        <v>-106057</v>
      </c>
      <c r="AC155" s="435">
        <f t="shared" si="312"/>
        <v>-35847</v>
      </c>
      <c r="AD155" s="434">
        <v>0</v>
      </c>
      <c r="AE155" s="434">
        <f t="shared" si="313"/>
        <v>-35847</v>
      </c>
      <c r="AF155" s="435">
        <f t="shared" si="314"/>
        <v>-1061</v>
      </c>
      <c r="AG155" s="14">
        <v>0</v>
      </c>
      <c r="AH155" s="905">
        <f t="shared" ref="AH155:AH156" si="337">AB155+AE155+AF155+AG155</f>
        <v>-142965</v>
      </c>
      <c r="AI155" s="870">
        <v>0</v>
      </c>
      <c r="AJ155" s="433">
        <v>-0.35</v>
      </c>
      <c r="AK155" s="433">
        <v>0</v>
      </c>
      <c r="AL155" s="433">
        <v>0</v>
      </c>
      <c r="AM155" s="433">
        <v>0</v>
      </c>
      <c r="AN155" s="433">
        <v>0</v>
      </c>
      <c r="AO155" s="535">
        <f t="shared" si="316"/>
        <v>-0.35</v>
      </c>
      <c r="AP155" s="854">
        <f>I155+AH155</f>
        <v>1660459</v>
      </c>
      <c r="AQ155" s="434">
        <f>J155+W155</f>
        <v>1231795</v>
      </c>
      <c r="AR155" s="512">
        <f t="shared" si="319"/>
        <v>0</v>
      </c>
      <c r="AS155" s="434">
        <f t="shared" si="320"/>
        <v>416347</v>
      </c>
      <c r="AT155" s="434">
        <f t="shared" si="320"/>
        <v>12317</v>
      </c>
      <c r="AU155" s="434">
        <v>0</v>
      </c>
      <c r="AV155" s="535">
        <f t="shared" si="321"/>
        <v>3.25</v>
      </c>
      <c r="AW155" s="517">
        <f t="shared" si="322"/>
        <v>0</v>
      </c>
      <c r="AX155" s="432">
        <v>0</v>
      </c>
      <c r="AY155" s="432">
        <v>0</v>
      </c>
      <c r="AZ155" s="432">
        <v>0</v>
      </c>
      <c r="BA155" s="432">
        <v>0</v>
      </c>
      <c r="BB155" s="432">
        <v>0</v>
      </c>
      <c r="BC155" s="600">
        <v>0</v>
      </c>
    </row>
    <row r="156" spans="1:55" s="135" customFormat="1" ht="12.75" customHeight="1" x14ac:dyDescent="0.2">
      <c r="A156" s="123">
        <v>32</v>
      </c>
      <c r="B156" s="124">
        <v>4447</v>
      </c>
      <c r="C156" s="124">
        <v>600074749</v>
      </c>
      <c r="D156" s="124">
        <v>70695962</v>
      </c>
      <c r="E156" s="122" t="s">
        <v>772</v>
      </c>
      <c r="F156" s="124">
        <v>3143</v>
      </c>
      <c r="G156" s="102" t="s">
        <v>785</v>
      </c>
      <c r="H156" s="140" t="s">
        <v>260</v>
      </c>
      <c r="I156" s="517">
        <v>1224492</v>
      </c>
      <c r="J156" s="432">
        <v>908377</v>
      </c>
      <c r="K156" s="432">
        <v>0</v>
      </c>
      <c r="L156" s="44">
        <v>307031</v>
      </c>
      <c r="M156" s="44">
        <v>9084</v>
      </c>
      <c r="N156" s="44">
        <v>0</v>
      </c>
      <c r="O156" s="570">
        <v>1.83</v>
      </c>
      <c r="P156" s="579">
        <f t="shared" si="308"/>
        <v>0</v>
      </c>
      <c r="Q156" s="434">
        <v>0</v>
      </c>
      <c r="R156" s="434">
        <v>0</v>
      </c>
      <c r="S156" s="434">
        <v>0</v>
      </c>
      <c r="T156" s="434">
        <v>0</v>
      </c>
      <c r="U156" s="434">
        <v>0</v>
      </c>
      <c r="V156" s="434">
        <v>0</v>
      </c>
      <c r="W156" s="434">
        <f t="shared" si="309"/>
        <v>0</v>
      </c>
      <c r="X156" s="434">
        <v>0</v>
      </c>
      <c r="Y156" s="434">
        <v>0</v>
      </c>
      <c r="Z156" s="434">
        <v>0</v>
      </c>
      <c r="AA156" s="434">
        <f t="shared" si="310"/>
        <v>0</v>
      </c>
      <c r="AB156" s="434">
        <f t="shared" si="311"/>
        <v>0</v>
      </c>
      <c r="AC156" s="435">
        <f t="shared" si="312"/>
        <v>0</v>
      </c>
      <c r="AD156" s="434">
        <v>0</v>
      </c>
      <c r="AE156" s="434">
        <f t="shared" si="313"/>
        <v>0</v>
      </c>
      <c r="AF156" s="435">
        <f t="shared" si="314"/>
        <v>0</v>
      </c>
      <c r="AG156" s="14">
        <v>0</v>
      </c>
      <c r="AH156" s="905">
        <f t="shared" si="337"/>
        <v>0</v>
      </c>
      <c r="AI156" s="870">
        <v>0</v>
      </c>
      <c r="AJ156" s="433">
        <v>0</v>
      </c>
      <c r="AK156" s="433">
        <v>0</v>
      </c>
      <c r="AL156" s="433">
        <v>0</v>
      </c>
      <c r="AM156" s="433">
        <v>0</v>
      </c>
      <c r="AN156" s="433">
        <v>0</v>
      </c>
      <c r="AO156" s="535">
        <f t="shared" si="316"/>
        <v>0</v>
      </c>
      <c r="AP156" s="854">
        <f>I156+AH156</f>
        <v>1224492</v>
      </c>
      <c r="AQ156" s="434">
        <f>J156+W156</f>
        <v>908377</v>
      </c>
      <c r="AR156" s="512">
        <f t="shared" si="319"/>
        <v>0</v>
      </c>
      <c r="AS156" s="434">
        <f t="shared" si="320"/>
        <v>307031</v>
      </c>
      <c r="AT156" s="434">
        <f t="shared" si="320"/>
        <v>9084</v>
      </c>
      <c r="AU156" s="434">
        <v>0</v>
      </c>
      <c r="AV156" s="535">
        <f t="shared" si="321"/>
        <v>1.83</v>
      </c>
      <c r="AW156" s="517">
        <f t="shared" si="322"/>
        <v>0</v>
      </c>
      <c r="AX156" s="432">
        <v>0</v>
      </c>
      <c r="AY156" s="432">
        <v>0</v>
      </c>
      <c r="AZ156" s="432">
        <v>0</v>
      </c>
      <c r="BA156" s="432">
        <v>0</v>
      </c>
      <c r="BB156" s="432">
        <v>0</v>
      </c>
      <c r="BC156" s="600">
        <v>0</v>
      </c>
    </row>
    <row r="157" spans="1:55" s="135" customFormat="1" ht="12.75" customHeight="1" x14ac:dyDescent="0.2">
      <c r="A157" s="92">
        <v>32</v>
      </c>
      <c r="B157" s="15">
        <v>4447</v>
      </c>
      <c r="C157" s="15">
        <v>600074749</v>
      </c>
      <c r="D157" s="15">
        <v>70695962</v>
      </c>
      <c r="E157" s="101" t="s">
        <v>200</v>
      </c>
      <c r="F157" s="15"/>
      <c r="G157" s="91"/>
      <c r="H157" s="495"/>
      <c r="I157" s="614">
        <v>13849012</v>
      </c>
      <c r="J157" s="323">
        <v>10273748</v>
      </c>
      <c r="K157" s="323">
        <v>0</v>
      </c>
      <c r="L157" s="323">
        <v>3472527</v>
      </c>
      <c r="M157" s="323">
        <v>102737</v>
      </c>
      <c r="N157" s="323">
        <v>0</v>
      </c>
      <c r="O157" s="680">
        <v>16.79</v>
      </c>
      <c r="P157" s="614">
        <f t="shared" ref="P157:BC157" si="338">SUM(P153:P156)</f>
        <v>0</v>
      </c>
      <c r="Q157" s="323">
        <f t="shared" ref="Q157" si="339">SUM(Q153:Q156)</f>
        <v>0</v>
      </c>
      <c r="R157" s="323">
        <f t="shared" si="338"/>
        <v>-106057</v>
      </c>
      <c r="S157" s="323">
        <f t="shared" si="338"/>
        <v>0</v>
      </c>
      <c r="T157" s="323">
        <f t="shared" si="338"/>
        <v>0</v>
      </c>
      <c r="U157" s="323">
        <f t="shared" si="338"/>
        <v>78557</v>
      </c>
      <c r="V157" s="323">
        <f t="shared" si="338"/>
        <v>0</v>
      </c>
      <c r="W157" s="323">
        <f t="shared" si="338"/>
        <v>-27500</v>
      </c>
      <c r="X157" s="323">
        <f t="shared" si="338"/>
        <v>0</v>
      </c>
      <c r="Y157" s="323">
        <f t="shared" si="338"/>
        <v>0</v>
      </c>
      <c r="Z157" s="323">
        <f t="shared" si="338"/>
        <v>0</v>
      </c>
      <c r="AA157" s="323">
        <f t="shared" si="338"/>
        <v>0</v>
      </c>
      <c r="AB157" s="323">
        <f t="shared" si="338"/>
        <v>-27500</v>
      </c>
      <c r="AC157" s="323">
        <f t="shared" si="338"/>
        <v>-9295</v>
      </c>
      <c r="AD157" s="323">
        <f t="shared" si="338"/>
        <v>0</v>
      </c>
      <c r="AE157" s="323">
        <f t="shared" si="338"/>
        <v>-9295</v>
      </c>
      <c r="AF157" s="323">
        <f t="shared" si="338"/>
        <v>-275</v>
      </c>
      <c r="AG157" s="323">
        <f t="shared" si="338"/>
        <v>0</v>
      </c>
      <c r="AH157" s="894">
        <f t="shared" si="338"/>
        <v>-37069</v>
      </c>
      <c r="AI157" s="900">
        <f t="shared" si="338"/>
        <v>0</v>
      </c>
      <c r="AJ157" s="324">
        <f t="shared" si="338"/>
        <v>-0.35</v>
      </c>
      <c r="AK157" s="324">
        <f t="shared" si="338"/>
        <v>0</v>
      </c>
      <c r="AL157" s="324">
        <f t="shared" si="338"/>
        <v>0</v>
      </c>
      <c r="AM157" s="324">
        <f t="shared" si="338"/>
        <v>0.19</v>
      </c>
      <c r="AN157" s="324">
        <f t="shared" si="338"/>
        <v>0</v>
      </c>
      <c r="AO157" s="25">
        <f t="shared" si="338"/>
        <v>-0.15999999999999998</v>
      </c>
      <c r="AP157" s="325">
        <f t="shared" si="338"/>
        <v>13811943</v>
      </c>
      <c r="AQ157" s="323">
        <f t="shared" si="338"/>
        <v>10246248</v>
      </c>
      <c r="AR157" s="323">
        <f t="shared" si="338"/>
        <v>0</v>
      </c>
      <c r="AS157" s="323">
        <f t="shared" si="338"/>
        <v>3463232</v>
      </c>
      <c r="AT157" s="323">
        <f t="shared" si="338"/>
        <v>102462</v>
      </c>
      <c r="AU157" s="323">
        <f t="shared" si="338"/>
        <v>0</v>
      </c>
      <c r="AV157" s="25">
        <f t="shared" si="338"/>
        <v>16.63</v>
      </c>
      <c r="AW157" s="825">
        <f t="shared" si="338"/>
        <v>0</v>
      </c>
      <c r="AX157" s="826">
        <f t="shared" si="338"/>
        <v>0</v>
      </c>
      <c r="AY157" s="826">
        <f t="shared" si="338"/>
        <v>0</v>
      </c>
      <c r="AZ157" s="826">
        <f t="shared" si="338"/>
        <v>0</v>
      </c>
      <c r="BA157" s="826">
        <f t="shared" si="338"/>
        <v>0</v>
      </c>
      <c r="BB157" s="826">
        <f t="shared" si="338"/>
        <v>0</v>
      </c>
      <c r="BC157" s="820">
        <f t="shared" si="338"/>
        <v>0</v>
      </c>
    </row>
    <row r="158" spans="1:55" s="135" customFormat="1" ht="12.75" customHeight="1" x14ac:dyDescent="0.2">
      <c r="A158" s="123">
        <v>33</v>
      </c>
      <c r="B158" s="124">
        <v>4449</v>
      </c>
      <c r="C158" s="124">
        <v>650037090</v>
      </c>
      <c r="D158" s="124">
        <v>72744171</v>
      </c>
      <c r="E158" s="122" t="s">
        <v>201</v>
      </c>
      <c r="F158" s="124">
        <v>3111</v>
      </c>
      <c r="G158" s="102" t="s">
        <v>275</v>
      </c>
      <c r="H158" s="500" t="s">
        <v>260</v>
      </c>
      <c r="I158" s="517">
        <v>3011974</v>
      </c>
      <c r="J158" s="432">
        <v>2234402</v>
      </c>
      <c r="K158" s="432">
        <v>0</v>
      </c>
      <c r="L158" s="44">
        <v>755228</v>
      </c>
      <c r="M158" s="44">
        <v>22344</v>
      </c>
      <c r="N158" s="44">
        <v>0</v>
      </c>
      <c r="O158" s="570">
        <v>4</v>
      </c>
      <c r="P158" s="579">
        <f t="shared" si="308"/>
        <v>0</v>
      </c>
      <c r="Q158" s="434">
        <v>0</v>
      </c>
      <c r="R158" s="434">
        <v>0</v>
      </c>
      <c r="S158" s="434">
        <v>0</v>
      </c>
      <c r="T158" s="434">
        <v>0</v>
      </c>
      <c r="U158" s="434">
        <v>0</v>
      </c>
      <c r="V158" s="434">
        <v>0</v>
      </c>
      <c r="W158" s="434">
        <f t="shared" si="309"/>
        <v>0</v>
      </c>
      <c r="X158" s="434">
        <v>0</v>
      </c>
      <c r="Y158" s="434">
        <v>0</v>
      </c>
      <c r="Z158" s="434">
        <v>0</v>
      </c>
      <c r="AA158" s="434">
        <f t="shared" si="310"/>
        <v>0</v>
      </c>
      <c r="AB158" s="434">
        <f t="shared" si="311"/>
        <v>0</v>
      </c>
      <c r="AC158" s="435">
        <f t="shared" si="312"/>
        <v>0</v>
      </c>
      <c r="AD158" s="434">
        <v>0</v>
      </c>
      <c r="AE158" s="434">
        <f t="shared" si="313"/>
        <v>0</v>
      </c>
      <c r="AF158" s="435">
        <f t="shared" si="314"/>
        <v>0</v>
      </c>
      <c r="AG158" s="14">
        <v>0</v>
      </c>
      <c r="AH158" s="905">
        <f t="shared" ref="AH158:AH162" si="340">AB158+AE158+AF158+AG158</f>
        <v>0</v>
      </c>
      <c r="AI158" s="870">
        <v>0</v>
      </c>
      <c r="AJ158" s="433">
        <v>0</v>
      </c>
      <c r="AK158" s="433">
        <v>0</v>
      </c>
      <c r="AL158" s="433">
        <v>0</v>
      </c>
      <c r="AM158" s="433">
        <v>0</v>
      </c>
      <c r="AN158" s="433">
        <v>0</v>
      </c>
      <c r="AO158" s="535">
        <f t="shared" si="316"/>
        <v>0</v>
      </c>
      <c r="AP158" s="854">
        <f>I158+AH158</f>
        <v>3011974</v>
      </c>
      <c r="AQ158" s="434">
        <f>J158+W158</f>
        <v>2234402</v>
      </c>
      <c r="AR158" s="512">
        <f t="shared" ref="AR158:AR162" si="341">K158+AA158</f>
        <v>0</v>
      </c>
      <c r="AS158" s="434">
        <f t="shared" ref="AS158:AT162" si="342">L158+AE158</f>
        <v>755228</v>
      </c>
      <c r="AT158" s="434">
        <f t="shared" si="342"/>
        <v>22344</v>
      </c>
      <c r="AU158" s="434">
        <v>0</v>
      </c>
      <c r="AV158" s="535">
        <f t="shared" ref="AV158:AV162" si="343">O158+AO158</f>
        <v>4</v>
      </c>
      <c r="AW158" s="517">
        <f t="shared" si="322"/>
        <v>0</v>
      </c>
      <c r="AX158" s="432">
        <v>0</v>
      </c>
      <c r="AY158" s="432">
        <v>0</v>
      </c>
      <c r="AZ158" s="432">
        <v>0</v>
      </c>
      <c r="BA158" s="432">
        <v>0</v>
      </c>
      <c r="BB158" s="432">
        <v>0</v>
      </c>
      <c r="BC158" s="600">
        <v>0</v>
      </c>
    </row>
    <row r="159" spans="1:55" s="135" customFormat="1" ht="12.75" customHeight="1" x14ac:dyDescent="0.2">
      <c r="A159" s="123">
        <v>33</v>
      </c>
      <c r="B159" s="124">
        <v>4449</v>
      </c>
      <c r="C159" s="124">
        <v>650037090</v>
      </c>
      <c r="D159" s="124">
        <v>72744171</v>
      </c>
      <c r="E159" s="122" t="s">
        <v>201</v>
      </c>
      <c r="F159" s="124">
        <v>3113</v>
      </c>
      <c r="G159" s="102" t="s">
        <v>278</v>
      </c>
      <c r="H159" s="500" t="s">
        <v>260</v>
      </c>
      <c r="I159" s="517">
        <v>11834454</v>
      </c>
      <c r="J159" s="432">
        <v>8613706</v>
      </c>
      <c r="K159" s="432">
        <v>166800</v>
      </c>
      <c r="L159" s="44">
        <v>2967811</v>
      </c>
      <c r="M159" s="44">
        <v>86137</v>
      </c>
      <c r="N159" s="44">
        <v>0</v>
      </c>
      <c r="O159" s="570">
        <v>12.14</v>
      </c>
      <c r="P159" s="579">
        <f t="shared" si="308"/>
        <v>-15000</v>
      </c>
      <c r="Q159" s="434">
        <v>0</v>
      </c>
      <c r="R159" s="434">
        <v>0</v>
      </c>
      <c r="S159" s="434">
        <v>0</v>
      </c>
      <c r="T159" s="434">
        <v>0</v>
      </c>
      <c r="U159" s="434">
        <v>0</v>
      </c>
      <c r="V159" s="434">
        <v>0</v>
      </c>
      <c r="W159" s="434">
        <f t="shared" si="309"/>
        <v>-15000</v>
      </c>
      <c r="X159" s="434">
        <v>15000</v>
      </c>
      <c r="Y159" s="434">
        <v>0</v>
      </c>
      <c r="Z159" s="434">
        <v>0</v>
      </c>
      <c r="AA159" s="434">
        <f t="shared" si="310"/>
        <v>15000</v>
      </c>
      <c r="AB159" s="434">
        <f t="shared" si="311"/>
        <v>0</v>
      </c>
      <c r="AC159" s="435">
        <f t="shared" si="312"/>
        <v>0</v>
      </c>
      <c r="AD159" s="434">
        <v>0</v>
      </c>
      <c r="AE159" s="434">
        <f t="shared" si="313"/>
        <v>0</v>
      </c>
      <c r="AF159" s="435">
        <f t="shared" si="314"/>
        <v>-150</v>
      </c>
      <c r="AG159" s="14">
        <v>0</v>
      </c>
      <c r="AH159" s="905">
        <f t="shared" si="340"/>
        <v>-150</v>
      </c>
      <c r="AI159" s="870">
        <v>0</v>
      </c>
      <c r="AJ159" s="433">
        <v>0</v>
      </c>
      <c r="AK159" s="433">
        <v>0</v>
      </c>
      <c r="AL159" s="433">
        <v>0</v>
      </c>
      <c r="AM159" s="433">
        <v>0</v>
      </c>
      <c r="AN159" s="433">
        <v>0</v>
      </c>
      <c r="AO159" s="535">
        <f t="shared" si="316"/>
        <v>0</v>
      </c>
      <c r="AP159" s="854">
        <f>I159+AH159</f>
        <v>11834304</v>
      </c>
      <c r="AQ159" s="434">
        <f>J159+W159</f>
        <v>8598706</v>
      </c>
      <c r="AR159" s="512">
        <f t="shared" si="341"/>
        <v>181800</v>
      </c>
      <c r="AS159" s="434">
        <f t="shared" si="342"/>
        <v>2967811</v>
      </c>
      <c r="AT159" s="434">
        <f t="shared" si="342"/>
        <v>85987</v>
      </c>
      <c r="AU159" s="434">
        <v>0</v>
      </c>
      <c r="AV159" s="535">
        <f t="shared" si="343"/>
        <v>12.14</v>
      </c>
      <c r="AW159" s="517">
        <f t="shared" si="322"/>
        <v>0</v>
      </c>
      <c r="AX159" s="432">
        <v>0</v>
      </c>
      <c r="AY159" s="432">
        <v>0</v>
      </c>
      <c r="AZ159" s="432">
        <v>0</v>
      </c>
      <c r="BA159" s="432">
        <v>0</v>
      </c>
      <c r="BB159" s="432">
        <v>0</v>
      </c>
      <c r="BC159" s="600">
        <v>0</v>
      </c>
    </row>
    <row r="160" spans="1:55" s="135" customFormat="1" ht="12.75" customHeight="1" x14ac:dyDescent="0.2">
      <c r="A160" s="123">
        <v>33</v>
      </c>
      <c r="B160" s="124">
        <v>4449</v>
      </c>
      <c r="C160" s="124">
        <v>650037090</v>
      </c>
      <c r="D160" s="124">
        <v>72744171</v>
      </c>
      <c r="E160" s="122" t="s">
        <v>201</v>
      </c>
      <c r="F160" s="124">
        <v>3113</v>
      </c>
      <c r="G160" s="102" t="s">
        <v>828</v>
      </c>
      <c r="H160" s="500" t="s">
        <v>260</v>
      </c>
      <c r="I160" s="517">
        <v>0</v>
      </c>
      <c r="J160" s="432">
        <v>0</v>
      </c>
      <c r="K160" s="432">
        <v>0</v>
      </c>
      <c r="L160" s="44">
        <v>0</v>
      </c>
      <c r="M160" s="44">
        <v>0</v>
      </c>
      <c r="N160" s="44">
        <v>0</v>
      </c>
      <c r="O160" s="570">
        <v>0</v>
      </c>
      <c r="P160" s="579">
        <f t="shared" ref="P160" si="344">X160*-1</f>
        <v>0</v>
      </c>
      <c r="Q160" s="434">
        <v>0</v>
      </c>
      <c r="R160" s="434">
        <v>0</v>
      </c>
      <c r="S160" s="434">
        <v>0</v>
      </c>
      <c r="T160" s="434">
        <v>0</v>
      </c>
      <c r="U160" s="434">
        <v>78557</v>
      </c>
      <c r="V160" s="434">
        <v>0</v>
      </c>
      <c r="W160" s="434">
        <f t="shared" ref="W160" si="345">SUM(P160:V160)</f>
        <v>78557</v>
      </c>
      <c r="X160" s="434">
        <v>0</v>
      </c>
      <c r="Y160" s="434">
        <v>0</v>
      </c>
      <c r="Z160" s="434">
        <v>0</v>
      </c>
      <c r="AA160" s="434">
        <f t="shared" ref="AA160" si="346">X160+Y160+Z160</f>
        <v>0</v>
      </c>
      <c r="AB160" s="434">
        <f t="shared" ref="AB160" si="347">W160+AA160</f>
        <v>78557</v>
      </c>
      <c r="AC160" s="435">
        <f t="shared" ref="AC160" si="348">ROUND((W160+X160+Y160)*33.8%,0)</f>
        <v>26552</v>
      </c>
      <c r="AD160" s="434">
        <v>0</v>
      </c>
      <c r="AE160" s="434">
        <f t="shared" ref="AE160" si="349">AC160+AD160</f>
        <v>26552</v>
      </c>
      <c r="AF160" s="435">
        <f t="shared" ref="AF160" si="350">ROUND(W160*1%,0)</f>
        <v>786</v>
      </c>
      <c r="AG160" s="14">
        <v>0</v>
      </c>
      <c r="AH160" s="905">
        <f t="shared" ref="AH160" si="351">AB160+AE160+AF160+AG160</f>
        <v>105895</v>
      </c>
      <c r="AI160" s="870">
        <v>0</v>
      </c>
      <c r="AJ160" s="433">
        <v>0</v>
      </c>
      <c r="AK160" s="433">
        <v>0</v>
      </c>
      <c r="AL160" s="433">
        <v>0</v>
      </c>
      <c r="AM160" s="433">
        <v>0.19</v>
      </c>
      <c r="AN160" s="433">
        <v>0</v>
      </c>
      <c r="AO160" s="535">
        <f t="shared" ref="AO160" si="352">SUM(AI160:AN160)</f>
        <v>0.19</v>
      </c>
      <c r="AP160" s="854">
        <f>I160+AH160</f>
        <v>105895</v>
      </c>
      <c r="AQ160" s="434">
        <f>J160+W160</f>
        <v>78557</v>
      </c>
      <c r="AR160" s="512">
        <f t="shared" ref="AR160" si="353">K160+AA160</f>
        <v>0</v>
      </c>
      <c r="AS160" s="434">
        <f t="shared" ref="AS160" si="354">L160+AE160</f>
        <v>26552</v>
      </c>
      <c r="AT160" s="434">
        <f t="shared" ref="AT160" si="355">M160+AF160</f>
        <v>786</v>
      </c>
      <c r="AU160" s="434">
        <v>0</v>
      </c>
      <c r="AV160" s="535">
        <f t="shared" ref="AV160" si="356">O160+AO160</f>
        <v>0.19</v>
      </c>
      <c r="AW160" s="517">
        <f t="shared" ref="AW160" si="357">SUM(AX160:BB160)</f>
        <v>0</v>
      </c>
      <c r="AX160" s="432">
        <v>0</v>
      </c>
      <c r="AY160" s="432">
        <v>0</v>
      </c>
      <c r="AZ160" s="432">
        <v>0</v>
      </c>
      <c r="BA160" s="432">
        <v>0</v>
      </c>
      <c r="BB160" s="432">
        <v>0</v>
      </c>
      <c r="BC160" s="600">
        <v>0</v>
      </c>
    </row>
    <row r="161" spans="1:55" s="135" customFormat="1" ht="12.75" customHeight="1" x14ac:dyDescent="0.2">
      <c r="A161" s="123">
        <v>33</v>
      </c>
      <c r="B161" s="124">
        <v>4449</v>
      </c>
      <c r="C161" s="124">
        <v>650037090</v>
      </c>
      <c r="D161" s="124">
        <v>72744171</v>
      </c>
      <c r="E161" s="122" t="s">
        <v>201</v>
      </c>
      <c r="F161" s="124">
        <v>3113</v>
      </c>
      <c r="G161" s="102" t="s">
        <v>276</v>
      </c>
      <c r="H161" s="500" t="s">
        <v>261</v>
      </c>
      <c r="I161" s="517">
        <v>2642105</v>
      </c>
      <c r="J161" s="432">
        <v>1960018</v>
      </c>
      <c r="K161" s="432">
        <v>0</v>
      </c>
      <c r="L161" s="44">
        <v>662486</v>
      </c>
      <c r="M161" s="44">
        <v>19601</v>
      </c>
      <c r="N161" s="44">
        <v>0</v>
      </c>
      <c r="O161" s="570">
        <v>4.93</v>
      </c>
      <c r="P161" s="579">
        <f t="shared" si="308"/>
        <v>0</v>
      </c>
      <c r="Q161" s="434">
        <v>0</v>
      </c>
      <c r="R161" s="434">
        <v>-141114</v>
      </c>
      <c r="S161" s="434">
        <v>0</v>
      </c>
      <c r="T161" s="434">
        <v>0</v>
      </c>
      <c r="U161" s="434">
        <v>0</v>
      </c>
      <c r="V161" s="434">
        <v>0</v>
      </c>
      <c r="W161" s="434">
        <f t="shared" si="309"/>
        <v>-141114</v>
      </c>
      <c r="X161" s="434">
        <v>0</v>
      </c>
      <c r="Y161" s="434">
        <v>0</v>
      </c>
      <c r="Z161" s="434">
        <v>0</v>
      </c>
      <c r="AA161" s="434">
        <f t="shared" si="310"/>
        <v>0</v>
      </c>
      <c r="AB161" s="434">
        <f t="shared" si="311"/>
        <v>-141114</v>
      </c>
      <c r="AC161" s="435">
        <f t="shared" si="312"/>
        <v>-47697</v>
      </c>
      <c r="AD161" s="434">
        <v>0</v>
      </c>
      <c r="AE161" s="434">
        <f t="shared" si="313"/>
        <v>-47697</v>
      </c>
      <c r="AF161" s="435">
        <f t="shared" si="314"/>
        <v>-1411</v>
      </c>
      <c r="AG161" s="14">
        <v>0</v>
      </c>
      <c r="AH161" s="905">
        <f t="shared" si="340"/>
        <v>-190222</v>
      </c>
      <c r="AI161" s="870">
        <v>0</v>
      </c>
      <c r="AJ161" s="433">
        <v>-0.35</v>
      </c>
      <c r="AK161" s="433">
        <v>0</v>
      </c>
      <c r="AL161" s="433">
        <v>0</v>
      </c>
      <c r="AM161" s="433">
        <v>0</v>
      </c>
      <c r="AN161" s="433">
        <v>0</v>
      </c>
      <c r="AO161" s="535">
        <f t="shared" si="316"/>
        <v>-0.35</v>
      </c>
      <c r="AP161" s="854">
        <f>I161+AH161</f>
        <v>2451883</v>
      </c>
      <c r="AQ161" s="434">
        <f>J161+W161</f>
        <v>1818904</v>
      </c>
      <c r="AR161" s="512">
        <f t="shared" si="341"/>
        <v>0</v>
      </c>
      <c r="AS161" s="434">
        <f t="shared" si="342"/>
        <v>614789</v>
      </c>
      <c r="AT161" s="434">
        <f t="shared" si="342"/>
        <v>18190</v>
      </c>
      <c r="AU161" s="434">
        <v>0</v>
      </c>
      <c r="AV161" s="535">
        <f t="shared" si="343"/>
        <v>4.58</v>
      </c>
      <c r="AW161" s="517">
        <f t="shared" si="322"/>
        <v>0</v>
      </c>
      <c r="AX161" s="432">
        <v>0</v>
      </c>
      <c r="AY161" s="432">
        <v>0</v>
      </c>
      <c r="AZ161" s="432">
        <v>0</v>
      </c>
      <c r="BA161" s="432">
        <v>0</v>
      </c>
      <c r="BB161" s="432">
        <v>0</v>
      </c>
      <c r="BC161" s="600">
        <v>0</v>
      </c>
    </row>
    <row r="162" spans="1:55" s="135" customFormat="1" ht="12.75" customHeight="1" x14ac:dyDescent="0.2">
      <c r="A162" s="123">
        <v>33</v>
      </c>
      <c r="B162" s="124">
        <v>4449</v>
      </c>
      <c r="C162" s="124">
        <v>650037090</v>
      </c>
      <c r="D162" s="124">
        <v>72744171</v>
      </c>
      <c r="E162" s="122" t="s">
        <v>201</v>
      </c>
      <c r="F162" s="124">
        <v>3143</v>
      </c>
      <c r="G162" s="102" t="s">
        <v>785</v>
      </c>
      <c r="H162" s="140" t="s">
        <v>260</v>
      </c>
      <c r="I162" s="517">
        <v>1673950</v>
      </c>
      <c r="J162" s="432">
        <v>1241803</v>
      </c>
      <c r="K162" s="432">
        <v>0</v>
      </c>
      <c r="L162" s="44">
        <v>419729</v>
      </c>
      <c r="M162" s="44">
        <v>12418</v>
      </c>
      <c r="N162" s="44">
        <v>0</v>
      </c>
      <c r="O162" s="570">
        <v>2.5</v>
      </c>
      <c r="P162" s="579">
        <f t="shared" si="308"/>
        <v>0</v>
      </c>
      <c r="Q162" s="434">
        <v>0</v>
      </c>
      <c r="R162" s="434">
        <v>0</v>
      </c>
      <c r="S162" s="434">
        <v>0</v>
      </c>
      <c r="T162" s="434">
        <v>0</v>
      </c>
      <c r="U162" s="434">
        <v>0</v>
      </c>
      <c r="V162" s="434">
        <v>0</v>
      </c>
      <c r="W162" s="434">
        <f t="shared" si="309"/>
        <v>0</v>
      </c>
      <c r="X162" s="434">
        <v>0</v>
      </c>
      <c r="Y162" s="434">
        <v>0</v>
      </c>
      <c r="Z162" s="434">
        <v>0</v>
      </c>
      <c r="AA162" s="434">
        <f t="shared" si="310"/>
        <v>0</v>
      </c>
      <c r="AB162" s="434">
        <f t="shared" si="311"/>
        <v>0</v>
      </c>
      <c r="AC162" s="435">
        <f t="shared" si="312"/>
        <v>0</v>
      </c>
      <c r="AD162" s="434">
        <v>0</v>
      </c>
      <c r="AE162" s="434">
        <f t="shared" si="313"/>
        <v>0</v>
      </c>
      <c r="AF162" s="435">
        <f t="shared" si="314"/>
        <v>0</v>
      </c>
      <c r="AG162" s="14">
        <v>0</v>
      </c>
      <c r="AH162" s="905">
        <f t="shared" si="340"/>
        <v>0</v>
      </c>
      <c r="AI162" s="870">
        <v>0</v>
      </c>
      <c r="AJ162" s="433">
        <v>0</v>
      </c>
      <c r="AK162" s="433">
        <v>0</v>
      </c>
      <c r="AL162" s="433">
        <v>0</v>
      </c>
      <c r="AM162" s="433">
        <v>0</v>
      </c>
      <c r="AN162" s="433">
        <v>0</v>
      </c>
      <c r="AO162" s="535">
        <f t="shared" si="316"/>
        <v>0</v>
      </c>
      <c r="AP162" s="854">
        <f>I162+AH162</f>
        <v>1673950</v>
      </c>
      <c r="AQ162" s="434">
        <f>J162+W162</f>
        <v>1241803</v>
      </c>
      <c r="AR162" s="512">
        <f t="shared" si="341"/>
        <v>0</v>
      </c>
      <c r="AS162" s="434">
        <f t="shared" si="342"/>
        <v>419729</v>
      </c>
      <c r="AT162" s="434">
        <f t="shared" si="342"/>
        <v>12418</v>
      </c>
      <c r="AU162" s="434">
        <v>0</v>
      </c>
      <c r="AV162" s="535">
        <f t="shared" si="343"/>
        <v>2.5</v>
      </c>
      <c r="AW162" s="517">
        <f t="shared" si="322"/>
        <v>0</v>
      </c>
      <c r="AX162" s="432">
        <v>0</v>
      </c>
      <c r="AY162" s="432">
        <v>0</v>
      </c>
      <c r="AZ162" s="432">
        <v>0</v>
      </c>
      <c r="BA162" s="432">
        <v>0</v>
      </c>
      <c r="BB162" s="432">
        <v>0</v>
      </c>
      <c r="BC162" s="600">
        <v>0</v>
      </c>
    </row>
    <row r="163" spans="1:55" s="135" customFormat="1" ht="12.75" customHeight="1" x14ac:dyDescent="0.2">
      <c r="A163" s="92">
        <v>33</v>
      </c>
      <c r="B163" s="15">
        <v>4449</v>
      </c>
      <c r="C163" s="15">
        <v>650037090</v>
      </c>
      <c r="D163" s="15">
        <v>72744171</v>
      </c>
      <c r="E163" s="101" t="s">
        <v>202</v>
      </c>
      <c r="F163" s="15"/>
      <c r="G163" s="91"/>
      <c r="H163" s="495"/>
      <c r="I163" s="614">
        <v>19162483</v>
      </c>
      <c r="J163" s="323">
        <v>14049929</v>
      </c>
      <c r="K163" s="323">
        <v>166800</v>
      </c>
      <c r="L163" s="323">
        <v>4805254</v>
      </c>
      <c r="M163" s="323">
        <v>140500</v>
      </c>
      <c r="N163" s="323">
        <v>0</v>
      </c>
      <c r="O163" s="680">
        <v>23.57</v>
      </c>
      <c r="P163" s="614">
        <f t="shared" ref="P163:BC163" si="358">SUM(P158:P162)</f>
        <v>-15000</v>
      </c>
      <c r="Q163" s="323">
        <f t="shared" si="358"/>
        <v>0</v>
      </c>
      <c r="R163" s="323">
        <f t="shared" si="358"/>
        <v>-141114</v>
      </c>
      <c r="S163" s="323">
        <f t="shared" si="358"/>
        <v>0</v>
      </c>
      <c r="T163" s="323">
        <f t="shared" si="358"/>
        <v>0</v>
      </c>
      <c r="U163" s="323">
        <f t="shared" si="358"/>
        <v>78557</v>
      </c>
      <c r="V163" s="323">
        <f t="shared" si="358"/>
        <v>0</v>
      </c>
      <c r="W163" s="323">
        <f t="shared" si="358"/>
        <v>-77557</v>
      </c>
      <c r="X163" s="323">
        <f t="shared" si="358"/>
        <v>15000</v>
      </c>
      <c r="Y163" s="323">
        <f t="shared" si="358"/>
        <v>0</v>
      </c>
      <c r="Z163" s="323">
        <f t="shared" si="358"/>
        <v>0</v>
      </c>
      <c r="AA163" s="323">
        <f t="shared" si="358"/>
        <v>15000</v>
      </c>
      <c r="AB163" s="323">
        <f t="shared" si="358"/>
        <v>-62557</v>
      </c>
      <c r="AC163" s="323">
        <f t="shared" si="358"/>
        <v>-21145</v>
      </c>
      <c r="AD163" s="323">
        <f t="shared" si="358"/>
        <v>0</v>
      </c>
      <c r="AE163" s="323">
        <f t="shared" si="358"/>
        <v>-21145</v>
      </c>
      <c r="AF163" s="323">
        <f t="shared" si="358"/>
        <v>-775</v>
      </c>
      <c r="AG163" s="323">
        <f t="shared" si="358"/>
        <v>0</v>
      </c>
      <c r="AH163" s="894">
        <f t="shared" si="358"/>
        <v>-84477</v>
      </c>
      <c r="AI163" s="900">
        <f t="shared" si="358"/>
        <v>0</v>
      </c>
      <c r="AJ163" s="324">
        <f t="shared" si="358"/>
        <v>-0.35</v>
      </c>
      <c r="AK163" s="324">
        <f t="shared" si="358"/>
        <v>0</v>
      </c>
      <c r="AL163" s="324">
        <f t="shared" si="358"/>
        <v>0</v>
      </c>
      <c r="AM163" s="324">
        <f t="shared" si="358"/>
        <v>0.19</v>
      </c>
      <c r="AN163" s="324">
        <f t="shared" si="358"/>
        <v>0</v>
      </c>
      <c r="AO163" s="25">
        <f t="shared" si="358"/>
        <v>-0.15999999999999998</v>
      </c>
      <c r="AP163" s="325">
        <f t="shared" si="358"/>
        <v>19078006</v>
      </c>
      <c r="AQ163" s="323">
        <f t="shared" si="358"/>
        <v>13972372</v>
      </c>
      <c r="AR163" s="323">
        <f t="shared" si="358"/>
        <v>181800</v>
      </c>
      <c r="AS163" s="323">
        <f t="shared" si="358"/>
        <v>4784109</v>
      </c>
      <c r="AT163" s="323">
        <f t="shared" si="358"/>
        <v>139725</v>
      </c>
      <c r="AU163" s="323">
        <f t="shared" si="358"/>
        <v>0</v>
      </c>
      <c r="AV163" s="25">
        <f t="shared" si="358"/>
        <v>23.410000000000004</v>
      </c>
      <c r="AW163" s="825">
        <f t="shared" si="358"/>
        <v>0</v>
      </c>
      <c r="AX163" s="826">
        <f t="shared" si="358"/>
        <v>0</v>
      </c>
      <c r="AY163" s="826">
        <f t="shared" si="358"/>
        <v>0</v>
      </c>
      <c r="AZ163" s="826">
        <f t="shared" si="358"/>
        <v>0</v>
      </c>
      <c r="BA163" s="826">
        <f t="shared" si="358"/>
        <v>0</v>
      </c>
      <c r="BB163" s="826">
        <f t="shared" si="358"/>
        <v>0</v>
      </c>
      <c r="BC163" s="820">
        <f t="shared" si="358"/>
        <v>0</v>
      </c>
    </row>
    <row r="164" spans="1:55" s="135" customFormat="1" ht="12.75" customHeight="1" x14ac:dyDescent="0.2">
      <c r="A164" s="123">
        <v>34</v>
      </c>
      <c r="B164" s="124">
        <v>4401</v>
      </c>
      <c r="C164" s="124">
        <v>600074196</v>
      </c>
      <c r="D164" s="124">
        <v>71011129</v>
      </c>
      <c r="E164" s="122" t="s">
        <v>203</v>
      </c>
      <c r="F164" s="124">
        <v>3111</v>
      </c>
      <c r="G164" s="102" t="s">
        <v>275</v>
      </c>
      <c r="H164" s="500" t="s">
        <v>260</v>
      </c>
      <c r="I164" s="517">
        <v>3149455</v>
      </c>
      <c r="J164" s="432">
        <v>2336391</v>
      </c>
      <c r="K164" s="432">
        <v>0</v>
      </c>
      <c r="L164" s="44">
        <v>789700</v>
      </c>
      <c r="M164" s="44">
        <v>23364</v>
      </c>
      <c r="N164" s="44">
        <v>0</v>
      </c>
      <c r="O164" s="570">
        <v>4</v>
      </c>
      <c r="P164" s="579">
        <f t="shared" si="308"/>
        <v>0</v>
      </c>
      <c r="Q164" s="434">
        <v>0</v>
      </c>
      <c r="R164" s="434">
        <v>0</v>
      </c>
      <c r="S164" s="434">
        <v>0</v>
      </c>
      <c r="T164" s="434">
        <v>0</v>
      </c>
      <c r="U164" s="434">
        <v>0</v>
      </c>
      <c r="V164" s="434">
        <v>0</v>
      </c>
      <c r="W164" s="434">
        <f t="shared" si="309"/>
        <v>0</v>
      </c>
      <c r="X164" s="434">
        <v>0</v>
      </c>
      <c r="Y164" s="434">
        <v>0</v>
      </c>
      <c r="Z164" s="434">
        <v>0</v>
      </c>
      <c r="AA164" s="434">
        <f t="shared" si="310"/>
        <v>0</v>
      </c>
      <c r="AB164" s="434">
        <f t="shared" si="311"/>
        <v>0</v>
      </c>
      <c r="AC164" s="435">
        <f t="shared" si="312"/>
        <v>0</v>
      </c>
      <c r="AD164" s="434">
        <v>0</v>
      </c>
      <c r="AE164" s="434">
        <f t="shared" si="313"/>
        <v>0</v>
      </c>
      <c r="AF164" s="435">
        <f t="shared" si="314"/>
        <v>0</v>
      </c>
      <c r="AG164" s="14">
        <v>0</v>
      </c>
      <c r="AH164" s="905">
        <f t="shared" ref="AH164:AH165" si="359">AB164+AE164+AF164+AG164</f>
        <v>0</v>
      </c>
      <c r="AI164" s="870">
        <v>0</v>
      </c>
      <c r="AJ164" s="433">
        <v>0</v>
      </c>
      <c r="AK164" s="433">
        <v>0</v>
      </c>
      <c r="AL164" s="433">
        <v>0</v>
      </c>
      <c r="AM164" s="433">
        <v>0</v>
      </c>
      <c r="AN164" s="433">
        <v>0</v>
      </c>
      <c r="AO164" s="535">
        <f t="shared" si="316"/>
        <v>0</v>
      </c>
      <c r="AP164" s="854">
        <f>I164+AH164</f>
        <v>3149455</v>
      </c>
      <c r="AQ164" s="434">
        <f>J164+W164</f>
        <v>2336391</v>
      </c>
      <c r="AR164" s="512">
        <f t="shared" ref="AR164:AR165" si="360">K164+AA164</f>
        <v>0</v>
      </c>
      <c r="AS164" s="434">
        <f>L164+AE164</f>
        <v>789700</v>
      </c>
      <c r="AT164" s="434">
        <f>M164+AF164</f>
        <v>23364</v>
      </c>
      <c r="AU164" s="434">
        <v>0</v>
      </c>
      <c r="AV164" s="535">
        <f t="shared" ref="AV164:AV165" si="361">O164+AO164</f>
        <v>4</v>
      </c>
      <c r="AW164" s="517">
        <f t="shared" si="322"/>
        <v>0</v>
      </c>
      <c r="AX164" s="432">
        <v>0</v>
      </c>
      <c r="AY164" s="432">
        <v>0</v>
      </c>
      <c r="AZ164" s="432">
        <v>0</v>
      </c>
      <c r="BA164" s="432">
        <v>0</v>
      </c>
      <c r="BB164" s="432">
        <v>0</v>
      </c>
      <c r="BC164" s="600">
        <v>0</v>
      </c>
    </row>
    <row r="165" spans="1:55" s="135" customFormat="1" ht="12.75" customHeight="1" x14ac:dyDescent="0.2">
      <c r="A165" s="123">
        <v>34</v>
      </c>
      <c r="B165" s="124">
        <v>4401</v>
      </c>
      <c r="C165" s="124">
        <v>600074196</v>
      </c>
      <c r="D165" s="124">
        <v>71011129</v>
      </c>
      <c r="E165" s="122" t="s">
        <v>203</v>
      </c>
      <c r="F165" s="124">
        <v>3111</v>
      </c>
      <c r="G165" s="102" t="s">
        <v>276</v>
      </c>
      <c r="H165" s="500" t="s">
        <v>261</v>
      </c>
      <c r="I165" s="517">
        <v>534949</v>
      </c>
      <c r="J165" s="432">
        <v>396847</v>
      </c>
      <c r="K165" s="432">
        <v>0</v>
      </c>
      <c r="L165" s="44">
        <v>134134</v>
      </c>
      <c r="M165" s="44">
        <v>3968</v>
      </c>
      <c r="N165" s="44">
        <v>0</v>
      </c>
      <c r="O165" s="570">
        <v>1</v>
      </c>
      <c r="P165" s="579">
        <f t="shared" si="308"/>
        <v>0</v>
      </c>
      <c r="Q165" s="434">
        <v>0</v>
      </c>
      <c r="R165" s="434">
        <v>0</v>
      </c>
      <c r="S165" s="434">
        <v>0</v>
      </c>
      <c r="T165" s="434">
        <v>0</v>
      </c>
      <c r="U165" s="434">
        <v>0</v>
      </c>
      <c r="V165" s="434">
        <v>0</v>
      </c>
      <c r="W165" s="434">
        <f t="shared" si="309"/>
        <v>0</v>
      </c>
      <c r="X165" s="434">
        <v>0</v>
      </c>
      <c r="Y165" s="434">
        <v>0</v>
      </c>
      <c r="Z165" s="434">
        <v>0</v>
      </c>
      <c r="AA165" s="434">
        <f t="shared" si="310"/>
        <v>0</v>
      </c>
      <c r="AB165" s="434">
        <f t="shared" si="311"/>
        <v>0</v>
      </c>
      <c r="AC165" s="435">
        <f t="shared" si="312"/>
        <v>0</v>
      </c>
      <c r="AD165" s="434">
        <v>0</v>
      </c>
      <c r="AE165" s="434">
        <f t="shared" si="313"/>
        <v>0</v>
      </c>
      <c r="AF165" s="435">
        <f t="shared" si="314"/>
        <v>0</v>
      </c>
      <c r="AG165" s="14">
        <v>0</v>
      </c>
      <c r="AH165" s="905">
        <f t="shared" si="359"/>
        <v>0</v>
      </c>
      <c r="AI165" s="870">
        <v>0</v>
      </c>
      <c r="AJ165" s="433">
        <v>0</v>
      </c>
      <c r="AK165" s="433">
        <v>0</v>
      </c>
      <c r="AL165" s="433">
        <v>0</v>
      </c>
      <c r="AM165" s="433">
        <v>0</v>
      </c>
      <c r="AN165" s="433">
        <v>0</v>
      </c>
      <c r="AO165" s="535">
        <f t="shared" si="316"/>
        <v>0</v>
      </c>
      <c r="AP165" s="854">
        <f>I165+AH165</f>
        <v>534949</v>
      </c>
      <c r="AQ165" s="434">
        <f>J165+W165</f>
        <v>396847</v>
      </c>
      <c r="AR165" s="512">
        <f t="shared" si="360"/>
        <v>0</v>
      </c>
      <c r="AS165" s="434">
        <f>L165+AE165</f>
        <v>134134</v>
      </c>
      <c r="AT165" s="434">
        <f>M165+AF165</f>
        <v>3968</v>
      </c>
      <c r="AU165" s="434">
        <v>0</v>
      </c>
      <c r="AV165" s="535">
        <f t="shared" si="361"/>
        <v>1</v>
      </c>
      <c r="AW165" s="517">
        <f t="shared" si="322"/>
        <v>0</v>
      </c>
      <c r="AX165" s="432">
        <v>0</v>
      </c>
      <c r="AY165" s="432">
        <v>0</v>
      </c>
      <c r="AZ165" s="432">
        <v>0</v>
      </c>
      <c r="BA165" s="432">
        <v>0</v>
      </c>
      <c r="BB165" s="432">
        <v>0</v>
      </c>
      <c r="BC165" s="600">
        <v>0</v>
      </c>
    </row>
    <row r="166" spans="1:55" s="135" customFormat="1" ht="12.75" customHeight="1" x14ac:dyDescent="0.2">
      <c r="A166" s="92">
        <v>34</v>
      </c>
      <c r="B166" s="15">
        <v>4401</v>
      </c>
      <c r="C166" s="15">
        <v>600074196</v>
      </c>
      <c r="D166" s="15">
        <v>71011129</v>
      </c>
      <c r="E166" s="101" t="s">
        <v>204</v>
      </c>
      <c r="F166" s="15"/>
      <c r="G166" s="91"/>
      <c r="H166" s="495"/>
      <c r="I166" s="614">
        <v>3684404</v>
      </c>
      <c r="J166" s="323">
        <v>2733238</v>
      </c>
      <c r="K166" s="323">
        <v>0</v>
      </c>
      <c r="L166" s="323">
        <v>923834</v>
      </c>
      <c r="M166" s="323">
        <v>27332</v>
      </c>
      <c r="N166" s="323">
        <v>0</v>
      </c>
      <c r="O166" s="680">
        <v>5</v>
      </c>
      <c r="P166" s="614">
        <f t="shared" ref="P166:BC166" si="362">SUM(P164:P165)</f>
        <v>0</v>
      </c>
      <c r="Q166" s="323">
        <f t="shared" ref="Q166" si="363">SUM(Q164:Q165)</f>
        <v>0</v>
      </c>
      <c r="R166" s="323">
        <f t="shared" si="362"/>
        <v>0</v>
      </c>
      <c r="S166" s="323">
        <f t="shared" si="362"/>
        <v>0</v>
      </c>
      <c r="T166" s="323">
        <f t="shared" si="362"/>
        <v>0</v>
      </c>
      <c r="U166" s="323">
        <f t="shared" si="362"/>
        <v>0</v>
      </c>
      <c r="V166" s="323">
        <f t="shared" si="362"/>
        <v>0</v>
      </c>
      <c r="W166" s="323">
        <f t="shared" si="362"/>
        <v>0</v>
      </c>
      <c r="X166" s="323">
        <f t="shared" si="362"/>
        <v>0</v>
      </c>
      <c r="Y166" s="323">
        <f t="shared" si="362"/>
        <v>0</v>
      </c>
      <c r="Z166" s="323">
        <f t="shared" si="362"/>
        <v>0</v>
      </c>
      <c r="AA166" s="323">
        <f t="shared" si="362"/>
        <v>0</v>
      </c>
      <c r="AB166" s="323">
        <f t="shared" si="362"/>
        <v>0</v>
      </c>
      <c r="AC166" s="323">
        <f t="shared" si="362"/>
        <v>0</v>
      </c>
      <c r="AD166" s="323">
        <f t="shared" si="362"/>
        <v>0</v>
      </c>
      <c r="AE166" s="323">
        <f t="shared" si="362"/>
        <v>0</v>
      </c>
      <c r="AF166" s="323">
        <f t="shared" si="362"/>
        <v>0</v>
      </c>
      <c r="AG166" s="323">
        <f t="shared" si="362"/>
        <v>0</v>
      </c>
      <c r="AH166" s="894">
        <f t="shared" si="362"/>
        <v>0</v>
      </c>
      <c r="AI166" s="900">
        <f t="shared" si="362"/>
        <v>0</v>
      </c>
      <c r="AJ166" s="324">
        <f t="shared" si="362"/>
        <v>0</v>
      </c>
      <c r="AK166" s="324">
        <f t="shared" si="362"/>
        <v>0</v>
      </c>
      <c r="AL166" s="324">
        <f t="shared" si="362"/>
        <v>0</v>
      </c>
      <c r="AM166" s="324">
        <f t="shared" si="362"/>
        <v>0</v>
      </c>
      <c r="AN166" s="324">
        <f t="shared" si="362"/>
        <v>0</v>
      </c>
      <c r="AO166" s="25">
        <f t="shared" si="362"/>
        <v>0</v>
      </c>
      <c r="AP166" s="325">
        <f t="shared" si="362"/>
        <v>3684404</v>
      </c>
      <c r="AQ166" s="323">
        <f t="shared" si="362"/>
        <v>2733238</v>
      </c>
      <c r="AR166" s="323">
        <f t="shared" si="362"/>
        <v>0</v>
      </c>
      <c r="AS166" s="323">
        <f t="shared" si="362"/>
        <v>923834</v>
      </c>
      <c r="AT166" s="323">
        <f t="shared" si="362"/>
        <v>27332</v>
      </c>
      <c r="AU166" s="323">
        <f t="shared" si="362"/>
        <v>0</v>
      </c>
      <c r="AV166" s="25">
        <f t="shared" si="362"/>
        <v>5</v>
      </c>
      <c r="AW166" s="825">
        <f t="shared" si="362"/>
        <v>0</v>
      </c>
      <c r="AX166" s="826">
        <f t="shared" si="362"/>
        <v>0</v>
      </c>
      <c r="AY166" s="826">
        <f t="shared" si="362"/>
        <v>0</v>
      </c>
      <c r="AZ166" s="826">
        <f t="shared" si="362"/>
        <v>0</v>
      </c>
      <c r="BA166" s="826">
        <f t="shared" si="362"/>
        <v>0</v>
      </c>
      <c r="BB166" s="826">
        <f t="shared" si="362"/>
        <v>0</v>
      </c>
      <c r="BC166" s="820">
        <f t="shared" si="362"/>
        <v>0</v>
      </c>
    </row>
    <row r="167" spans="1:55" s="135" customFormat="1" ht="12.75" customHeight="1" x14ac:dyDescent="0.2">
      <c r="A167" s="123">
        <v>35</v>
      </c>
      <c r="B167" s="124">
        <v>4453</v>
      </c>
      <c r="C167" s="124">
        <v>600074790</v>
      </c>
      <c r="D167" s="124">
        <v>71011111</v>
      </c>
      <c r="E167" s="122" t="s">
        <v>205</v>
      </c>
      <c r="F167" s="124">
        <v>3113</v>
      </c>
      <c r="G167" s="102" t="s">
        <v>278</v>
      </c>
      <c r="H167" s="500" t="s">
        <v>260</v>
      </c>
      <c r="I167" s="517">
        <v>11160960</v>
      </c>
      <c r="J167" s="432">
        <v>8259792</v>
      </c>
      <c r="K167" s="432">
        <v>20000</v>
      </c>
      <c r="L167" s="44">
        <v>2798570</v>
      </c>
      <c r="M167" s="44">
        <v>82598</v>
      </c>
      <c r="N167" s="44">
        <v>0</v>
      </c>
      <c r="O167" s="570">
        <v>11.66</v>
      </c>
      <c r="P167" s="579">
        <f t="shared" si="308"/>
        <v>-2400</v>
      </c>
      <c r="Q167" s="434">
        <v>0</v>
      </c>
      <c r="R167" s="434">
        <v>0</v>
      </c>
      <c r="S167" s="434">
        <v>0</v>
      </c>
      <c r="T167" s="434">
        <v>0</v>
      </c>
      <c r="U167" s="434">
        <v>0</v>
      </c>
      <c r="V167" s="434">
        <v>0</v>
      </c>
      <c r="W167" s="434">
        <f t="shared" si="309"/>
        <v>-2400</v>
      </c>
      <c r="X167" s="434">
        <v>2400</v>
      </c>
      <c r="Y167" s="434">
        <v>0</v>
      </c>
      <c r="Z167" s="434">
        <v>0</v>
      </c>
      <c r="AA167" s="434">
        <f t="shared" si="310"/>
        <v>2400</v>
      </c>
      <c r="AB167" s="434">
        <f t="shared" si="311"/>
        <v>0</v>
      </c>
      <c r="AC167" s="435">
        <f t="shared" si="312"/>
        <v>0</v>
      </c>
      <c r="AD167" s="434">
        <v>0</v>
      </c>
      <c r="AE167" s="434">
        <f t="shared" si="313"/>
        <v>0</v>
      </c>
      <c r="AF167" s="435">
        <f t="shared" si="314"/>
        <v>-24</v>
      </c>
      <c r="AG167" s="14">
        <v>0</v>
      </c>
      <c r="AH167" s="905">
        <f t="shared" ref="AH167:AH170" si="364">AB167+AE167+AF167+AG167</f>
        <v>-24</v>
      </c>
      <c r="AI167" s="870">
        <v>0</v>
      </c>
      <c r="AJ167" s="433">
        <v>0</v>
      </c>
      <c r="AK167" s="433">
        <v>0</v>
      </c>
      <c r="AL167" s="433">
        <v>0</v>
      </c>
      <c r="AM167" s="433">
        <v>0</v>
      </c>
      <c r="AN167" s="433">
        <v>0</v>
      </c>
      <c r="AO167" s="535">
        <f t="shared" si="316"/>
        <v>0</v>
      </c>
      <c r="AP167" s="854">
        <f>I167+AH167</f>
        <v>11160936</v>
      </c>
      <c r="AQ167" s="434">
        <f>J167+W167</f>
        <v>8257392</v>
      </c>
      <c r="AR167" s="512">
        <f t="shared" ref="AR167:AR170" si="365">K167+AA167</f>
        <v>22400</v>
      </c>
      <c r="AS167" s="434">
        <f t="shared" ref="AS167:AT170" si="366">L167+AE167</f>
        <v>2798570</v>
      </c>
      <c r="AT167" s="434">
        <f t="shared" si="366"/>
        <v>82574</v>
      </c>
      <c r="AU167" s="434">
        <v>0</v>
      </c>
      <c r="AV167" s="535">
        <f t="shared" ref="AV167:AV170" si="367">O167+AO167</f>
        <v>11.66</v>
      </c>
      <c r="AW167" s="517">
        <f t="shared" si="322"/>
        <v>0</v>
      </c>
      <c r="AX167" s="432">
        <v>0</v>
      </c>
      <c r="AY167" s="432">
        <v>0</v>
      </c>
      <c r="AZ167" s="432">
        <v>0</v>
      </c>
      <c r="BA167" s="432">
        <v>0</v>
      </c>
      <c r="BB167" s="432">
        <v>0</v>
      </c>
      <c r="BC167" s="600">
        <v>0</v>
      </c>
    </row>
    <row r="168" spans="1:55" s="135" customFormat="1" ht="12.75" customHeight="1" x14ac:dyDescent="0.2">
      <c r="A168" s="123">
        <v>35</v>
      </c>
      <c r="B168" s="124">
        <v>4453</v>
      </c>
      <c r="C168" s="124">
        <v>600074790</v>
      </c>
      <c r="D168" s="124">
        <v>71011111</v>
      </c>
      <c r="E168" s="122" t="s">
        <v>205</v>
      </c>
      <c r="F168" s="124">
        <v>3113</v>
      </c>
      <c r="G168" s="102" t="s">
        <v>828</v>
      </c>
      <c r="H168" s="500" t="s">
        <v>260</v>
      </c>
      <c r="I168" s="517">
        <v>0</v>
      </c>
      <c r="J168" s="432">
        <v>0</v>
      </c>
      <c r="K168" s="432">
        <v>0</v>
      </c>
      <c r="L168" s="44">
        <v>0</v>
      </c>
      <c r="M168" s="44">
        <v>0</v>
      </c>
      <c r="N168" s="44">
        <v>0</v>
      </c>
      <c r="O168" s="570">
        <v>0</v>
      </c>
      <c r="P168" s="579">
        <f t="shared" ref="P168" si="368">X168*-1</f>
        <v>0</v>
      </c>
      <c r="Q168" s="434">
        <v>0</v>
      </c>
      <c r="R168" s="434">
        <v>0</v>
      </c>
      <c r="S168" s="434">
        <v>0</v>
      </c>
      <c r="T168" s="434">
        <v>0</v>
      </c>
      <c r="U168" s="434">
        <v>78557</v>
      </c>
      <c r="V168" s="434">
        <v>0</v>
      </c>
      <c r="W168" s="434">
        <f t="shared" ref="W168" si="369">SUM(P168:V168)</f>
        <v>78557</v>
      </c>
      <c r="X168" s="434">
        <v>0</v>
      </c>
      <c r="Y168" s="434">
        <v>0</v>
      </c>
      <c r="Z168" s="434">
        <v>0</v>
      </c>
      <c r="AA168" s="434">
        <f t="shared" ref="AA168" si="370">X168+Y168+Z168</f>
        <v>0</v>
      </c>
      <c r="AB168" s="434">
        <f t="shared" ref="AB168" si="371">W168+AA168</f>
        <v>78557</v>
      </c>
      <c r="AC168" s="435">
        <f t="shared" ref="AC168" si="372">ROUND((W168+X168+Y168)*33.8%,0)</f>
        <v>26552</v>
      </c>
      <c r="AD168" s="434">
        <v>0</v>
      </c>
      <c r="AE168" s="434">
        <f t="shared" ref="AE168" si="373">AC168+AD168</f>
        <v>26552</v>
      </c>
      <c r="AF168" s="435">
        <f t="shared" ref="AF168" si="374">ROUND(W168*1%,0)</f>
        <v>786</v>
      </c>
      <c r="AG168" s="14">
        <v>0</v>
      </c>
      <c r="AH168" s="905">
        <f t="shared" ref="AH168" si="375">AB168+AE168+AF168+AG168</f>
        <v>105895</v>
      </c>
      <c r="AI168" s="870">
        <v>0</v>
      </c>
      <c r="AJ168" s="433">
        <v>0</v>
      </c>
      <c r="AK168" s="433">
        <v>0</v>
      </c>
      <c r="AL168" s="433">
        <v>0</v>
      </c>
      <c r="AM168" s="433">
        <v>0.19</v>
      </c>
      <c r="AN168" s="433">
        <v>0</v>
      </c>
      <c r="AO168" s="535">
        <f t="shared" ref="AO168" si="376">SUM(AI168:AN168)</f>
        <v>0.19</v>
      </c>
      <c r="AP168" s="854">
        <f>I168+AH168</f>
        <v>105895</v>
      </c>
      <c r="AQ168" s="434">
        <f>J168+W168</f>
        <v>78557</v>
      </c>
      <c r="AR168" s="512">
        <f t="shared" ref="AR168" si="377">K168+AA168</f>
        <v>0</v>
      </c>
      <c r="AS168" s="434">
        <f t="shared" ref="AS168" si="378">L168+AE168</f>
        <v>26552</v>
      </c>
      <c r="AT168" s="434">
        <f t="shared" ref="AT168" si="379">M168+AF168</f>
        <v>786</v>
      </c>
      <c r="AU168" s="434">
        <v>0</v>
      </c>
      <c r="AV168" s="535">
        <f t="shared" ref="AV168" si="380">O168+AO168</f>
        <v>0.19</v>
      </c>
      <c r="AW168" s="517">
        <f t="shared" ref="AW168" si="381">SUM(AX168:BB168)</f>
        <v>0</v>
      </c>
      <c r="AX168" s="432">
        <v>0</v>
      </c>
      <c r="AY168" s="432">
        <v>0</v>
      </c>
      <c r="AZ168" s="432">
        <v>0</v>
      </c>
      <c r="BA168" s="432">
        <v>0</v>
      </c>
      <c r="BB168" s="432">
        <v>0</v>
      </c>
      <c r="BC168" s="600">
        <v>0</v>
      </c>
    </row>
    <row r="169" spans="1:55" s="135" customFormat="1" ht="12.75" customHeight="1" x14ac:dyDescent="0.2">
      <c r="A169" s="123">
        <v>35</v>
      </c>
      <c r="B169" s="124">
        <v>4453</v>
      </c>
      <c r="C169" s="124">
        <v>600074790</v>
      </c>
      <c r="D169" s="124">
        <v>71011111</v>
      </c>
      <c r="E169" s="122" t="s">
        <v>205</v>
      </c>
      <c r="F169" s="124">
        <v>3113</v>
      </c>
      <c r="G169" s="102" t="s">
        <v>276</v>
      </c>
      <c r="H169" s="500" t="s">
        <v>261</v>
      </c>
      <c r="I169" s="517">
        <v>245186</v>
      </c>
      <c r="J169" s="432">
        <v>181889</v>
      </c>
      <c r="K169" s="432">
        <v>0</v>
      </c>
      <c r="L169" s="44">
        <v>61478</v>
      </c>
      <c r="M169" s="44">
        <v>1819</v>
      </c>
      <c r="N169" s="44">
        <v>0</v>
      </c>
      <c r="O169" s="570">
        <v>0.46</v>
      </c>
      <c r="P169" s="579">
        <f t="shared" si="308"/>
        <v>0</v>
      </c>
      <c r="Q169" s="434">
        <v>0</v>
      </c>
      <c r="R169" s="434">
        <v>0</v>
      </c>
      <c r="S169" s="434">
        <v>0</v>
      </c>
      <c r="T169" s="434">
        <v>0</v>
      </c>
      <c r="U169" s="434">
        <v>0</v>
      </c>
      <c r="V169" s="434">
        <v>0</v>
      </c>
      <c r="W169" s="434">
        <f t="shared" si="309"/>
        <v>0</v>
      </c>
      <c r="X169" s="434">
        <v>0</v>
      </c>
      <c r="Y169" s="434">
        <v>0</v>
      </c>
      <c r="Z169" s="434">
        <v>0</v>
      </c>
      <c r="AA169" s="434">
        <f t="shared" si="310"/>
        <v>0</v>
      </c>
      <c r="AB169" s="434">
        <f t="shared" si="311"/>
        <v>0</v>
      </c>
      <c r="AC169" s="435">
        <f t="shared" si="312"/>
        <v>0</v>
      </c>
      <c r="AD169" s="434">
        <v>0</v>
      </c>
      <c r="AE169" s="434">
        <f t="shared" si="313"/>
        <v>0</v>
      </c>
      <c r="AF169" s="435">
        <f t="shared" si="314"/>
        <v>0</v>
      </c>
      <c r="AG169" s="14">
        <v>0</v>
      </c>
      <c r="AH169" s="905">
        <f t="shared" si="364"/>
        <v>0</v>
      </c>
      <c r="AI169" s="870">
        <v>0</v>
      </c>
      <c r="AJ169" s="433">
        <v>0</v>
      </c>
      <c r="AK169" s="433">
        <v>0</v>
      </c>
      <c r="AL169" s="433">
        <v>0</v>
      </c>
      <c r="AM169" s="433">
        <v>0</v>
      </c>
      <c r="AN169" s="433">
        <v>0</v>
      </c>
      <c r="AO169" s="535">
        <f t="shared" si="316"/>
        <v>0</v>
      </c>
      <c r="AP169" s="854">
        <f>I169+AH169</f>
        <v>245186</v>
      </c>
      <c r="AQ169" s="434">
        <f>J169+W169</f>
        <v>181889</v>
      </c>
      <c r="AR169" s="512">
        <f t="shared" si="365"/>
        <v>0</v>
      </c>
      <c r="AS169" s="434">
        <f t="shared" si="366"/>
        <v>61478</v>
      </c>
      <c r="AT169" s="434">
        <f t="shared" si="366"/>
        <v>1819</v>
      </c>
      <c r="AU169" s="434">
        <v>0</v>
      </c>
      <c r="AV169" s="535">
        <f t="shared" si="367"/>
        <v>0.46</v>
      </c>
      <c r="AW169" s="517">
        <f t="shared" si="322"/>
        <v>0</v>
      </c>
      <c r="AX169" s="432">
        <v>0</v>
      </c>
      <c r="AY169" s="432">
        <v>0</v>
      </c>
      <c r="AZ169" s="432">
        <v>0</v>
      </c>
      <c r="BA169" s="432">
        <v>0</v>
      </c>
      <c r="BB169" s="432">
        <v>0</v>
      </c>
      <c r="BC169" s="600">
        <v>0</v>
      </c>
    </row>
    <row r="170" spans="1:55" s="135" customFormat="1" ht="12.75" customHeight="1" x14ac:dyDescent="0.2">
      <c r="A170" s="123">
        <v>35</v>
      </c>
      <c r="B170" s="124">
        <v>4453</v>
      </c>
      <c r="C170" s="124">
        <v>600074790</v>
      </c>
      <c r="D170" s="124">
        <v>71011111</v>
      </c>
      <c r="E170" s="118" t="s">
        <v>205</v>
      </c>
      <c r="F170" s="124">
        <v>3143</v>
      </c>
      <c r="G170" s="102" t="s">
        <v>785</v>
      </c>
      <c r="H170" s="140" t="s">
        <v>260</v>
      </c>
      <c r="I170" s="517">
        <v>795130</v>
      </c>
      <c r="J170" s="432">
        <v>589859</v>
      </c>
      <c r="K170" s="432">
        <v>0</v>
      </c>
      <c r="L170" s="44">
        <v>199372</v>
      </c>
      <c r="M170" s="44">
        <v>5899</v>
      </c>
      <c r="N170" s="44">
        <v>0</v>
      </c>
      <c r="O170" s="570">
        <v>1.29</v>
      </c>
      <c r="P170" s="579">
        <f t="shared" si="308"/>
        <v>-3200</v>
      </c>
      <c r="Q170" s="434">
        <v>0</v>
      </c>
      <c r="R170" s="434">
        <v>0</v>
      </c>
      <c r="S170" s="434">
        <v>0</v>
      </c>
      <c r="T170" s="434">
        <v>0</v>
      </c>
      <c r="U170" s="434">
        <v>0</v>
      </c>
      <c r="V170" s="434">
        <v>0</v>
      </c>
      <c r="W170" s="434">
        <f t="shared" si="309"/>
        <v>-3200</v>
      </c>
      <c r="X170" s="434">
        <v>3200</v>
      </c>
      <c r="Y170" s="434">
        <v>0</v>
      </c>
      <c r="Z170" s="434">
        <v>0</v>
      </c>
      <c r="AA170" s="434">
        <f t="shared" si="310"/>
        <v>3200</v>
      </c>
      <c r="AB170" s="434">
        <f t="shared" si="311"/>
        <v>0</v>
      </c>
      <c r="AC170" s="435">
        <f t="shared" si="312"/>
        <v>0</v>
      </c>
      <c r="AD170" s="434">
        <v>0</v>
      </c>
      <c r="AE170" s="434">
        <f t="shared" si="313"/>
        <v>0</v>
      </c>
      <c r="AF170" s="435">
        <f t="shared" si="314"/>
        <v>-32</v>
      </c>
      <c r="AG170" s="14">
        <v>0</v>
      </c>
      <c r="AH170" s="905">
        <f t="shared" si="364"/>
        <v>-32</v>
      </c>
      <c r="AI170" s="870">
        <v>0</v>
      </c>
      <c r="AJ170" s="433">
        <v>0</v>
      </c>
      <c r="AK170" s="433">
        <v>0</v>
      </c>
      <c r="AL170" s="433">
        <v>0</v>
      </c>
      <c r="AM170" s="433">
        <v>0</v>
      </c>
      <c r="AN170" s="433">
        <v>0</v>
      </c>
      <c r="AO170" s="535">
        <f t="shared" si="316"/>
        <v>0</v>
      </c>
      <c r="AP170" s="854">
        <f>I170+AH170</f>
        <v>795098</v>
      </c>
      <c r="AQ170" s="434">
        <f>J170+W170</f>
        <v>586659</v>
      </c>
      <c r="AR170" s="512">
        <f t="shared" si="365"/>
        <v>3200</v>
      </c>
      <c r="AS170" s="434">
        <f t="shared" si="366"/>
        <v>199372</v>
      </c>
      <c r="AT170" s="434">
        <f t="shared" si="366"/>
        <v>5867</v>
      </c>
      <c r="AU170" s="434">
        <v>0</v>
      </c>
      <c r="AV170" s="535">
        <f t="shared" si="367"/>
        <v>1.29</v>
      </c>
      <c r="AW170" s="517">
        <f t="shared" si="322"/>
        <v>0</v>
      </c>
      <c r="AX170" s="432">
        <v>0</v>
      </c>
      <c r="AY170" s="432">
        <v>0</v>
      </c>
      <c r="AZ170" s="432">
        <v>0</v>
      </c>
      <c r="BA170" s="432">
        <v>0</v>
      </c>
      <c r="BB170" s="432">
        <v>0</v>
      </c>
      <c r="BC170" s="600">
        <v>0</v>
      </c>
    </row>
    <row r="171" spans="1:55" s="135" customFormat="1" ht="12.75" customHeight="1" x14ac:dyDescent="0.2">
      <c r="A171" s="92">
        <v>35</v>
      </c>
      <c r="B171" s="15">
        <v>4453</v>
      </c>
      <c r="C171" s="15">
        <v>600074790</v>
      </c>
      <c r="D171" s="15">
        <v>71011111</v>
      </c>
      <c r="E171" s="101" t="s">
        <v>206</v>
      </c>
      <c r="F171" s="15"/>
      <c r="G171" s="91"/>
      <c r="H171" s="495"/>
      <c r="I171" s="614">
        <v>12201276</v>
      </c>
      <c r="J171" s="323">
        <v>9031540</v>
      </c>
      <c r="K171" s="323">
        <v>20000</v>
      </c>
      <c r="L171" s="323">
        <v>3059420</v>
      </c>
      <c r="M171" s="323">
        <v>90316</v>
      </c>
      <c r="N171" s="323">
        <v>0</v>
      </c>
      <c r="O171" s="680">
        <v>13.41</v>
      </c>
      <c r="P171" s="614">
        <f t="shared" ref="P171:BC171" si="382">SUM(P167:P170)</f>
        <v>-5600</v>
      </c>
      <c r="Q171" s="323">
        <f t="shared" ref="Q171" si="383">SUM(Q167:Q170)</f>
        <v>0</v>
      </c>
      <c r="R171" s="323">
        <f t="shared" si="382"/>
        <v>0</v>
      </c>
      <c r="S171" s="323">
        <f t="shared" si="382"/>
        <v>0</v>
      </c>
      <c r="T171" s="323">
        <f t="shared" si="382"/>
        <v>0</v>
      </c>
      <c r="U171" s="323">
        <f t="shared" si="382"/>
        <v>78557</v>
      </c>
      <c r="V171" s="323">
        <f t="shared" si="382"/>
        <v>0</v>
      </c>
      <c r="W171" s="323">
        <f t="shared" si="382"/>
        <v>72957</v>
      </c>
      <c r="X171" s="323">
        <f t="shared" si="382"/>
        <v>5600</v>
      </c>
      <c r="Y171" s="323">
        <f t="shared" si="382"/>
        <v>0</v>
      </c>
      <c r="Z171" s="323">
        <f t="shared" si="382"/>
        <v>0</v>
      </c>
      <c r="AA171" s="323">
        <f t="shared" si="382"/>
        <v>5600</v>
      </c>
      <c r="AB171" s="323">
        <f t="shared" si="382"/>
        <v>78557</v>
      </c>
      <c r="AC171" s="323">
        <f t="shared" si="382"/>
        <v>26552</v>
      </c>
      <c r="AD171" s="323">
        <f t="shared" si="382"/>
        <v>0</v>
      </c>
      <c r="AE171" s="323">
        <f t="shared" si="382"/>
        <v>26552</v>
      </c>
      <c r="AF171" s="323">
        <f t="shared" si="382"/>
        <v>730</v>
      </c>
      <c r="AG171" s="323">
        <f t="shared" si="382"/>
        <v>0</v>
      </c>
      <c r="AH171" s="894">
        <f t="shared" si="382"/>
        <v>105839</v>
      </c>
      <c r="AI171" s="900">
        <f t="shared" si="382"/>
        <v>0</v>
      </c>
      <c r="AJ171" s="324">
        <f t="shared" si="382"/>
        <v>0</v>
      </c>
      <c r="AK171" s="324">
        <f t="shared" si="382"/>
        <v>0</v>
      </c>
      <c r="AL171" s="324">
        <f t="shared" si="382"/>
        <v>0</v>
      </c>
      <c r="AM171" s="324">
        <f t="shared" si="382"/>
        <v>0.19</v>
      </c>
      <c r="AN171" s="324">
        <f t="shared" si="382"/>
        <v>0</v>
      </c>
      <c r="AO171" s="25">
        <f t="shared" si="382"/>
        <v>0.19</v>
      </c>
      <c r="AP171" s="325">
        <f t="shared" si="382"/>
        <v>12307115</v>
      </c>
      <c r="AQ171" s="323">
        <f t="shared" si="382"/>
        <v>9104497</v>
      </c>
      <c r="AR171" s="323">
        <f t="shared" si="382"/>
        <v>25600</v>
      </c>
      <c r="AS171" s="323">
        <f t="shared" si="382"/>
        <v>3085972</v>
      </c>
      <c r="AT171" s="323">
        <f t="shared" si="382"/>
        <v>91046</v>
      </c>
      <c r="AU171" s="323">
        <f t="shared" si="382"/>
        <v>0</v>
      </c>
      <c r="AV171" s="25">
        <f t="shared" si="382"/>
        <v>13.600000000000001</v>
      </c>
      <c r="AW171" s="825">
        <f t="shared" si="382"/>
        <v>0</v>
      </c>
      <c r="AX171" s="826">
        <f t="shared" si="382"/>
        <v>0</v>
      </c>
      <c r="AY171" s="826">
        <f t="shared" si="382"/>
        <v>0</v>
      </c>
      <c r="AZ171" s="826">
        <f t="shared" si="382"/>
        <v>0</v>
      </c>
      <c r="BA171" s="826">
        <f t="shared" si="382"/>
        <v>0</v>
      </c>
      <c r="BB171" s="826">
        <f t="shared" si="382"/>
        <v>0</v>
      </c>
      <c r="BC171" s="820">
        <f t="shared" si="382"/>
        <v>0</v>
      </c>
    </row>
    <row r="172" spans="1:55" s="135" customFormat="1" ht="12.75" customHeight="1" x14ac:dyDescent="0.2">
      <c r="A172" s="123">
        <v>36</v>
      </c>
      <c r="B172" s="124">
        <v>4467</v>
      </c>
      <c r="C172" s="124">
        <v>600074935</v>
      </c>
      <c r="D172" s="124">
        <v>48282545</v>
      </c>
      <c r="E172" s="122" t="s">
        <v>764</v>
      </c>
      <c r="F172" s="124">
        <v>3111</v>
      </c>
      <c r="G172" s="102" t="s">
        <v>275</v>
      </c>
      <c r="H172" s="500" t="s">
        <v>260</v>
      </c>
      <c r="I172" s="517">
        <v>16552344</v>
      </c>
      <c r="J172" s="432">
        <v>12279187</v>
      </c>
      <c r="K172" s="432">
        <v>0</v>
      </c>
      <c r="L172" s="44">
        <v>4150365</v>
      </c>
      <c r="M172" s="44">
        <v>122792</v>
      </c>
      <c r="N172" s="44">
        <v>0</v>
      </c>
      <c r="O172" s="570">
        <v>20.23</v>
      </c>
      <c r="P172" s="579">
        <f t="shared" si="308"/>
        <v>0</v>
      </c>
      <c r="Q172" s="434">
        <v>0</v>
      </c>
      <c r="R172" s="434">
        <v>0</v>
      </c>
      <c r="S172" s="434">
        <v>0</v>
      </c>
      <c r="T172" s="434">
        <v>0</v>
      </c>
      <c r="U172" s="434">
        <v>0</v>
      </c>
      <c r="V172" s="434">
        <v>0</v>
      </c>
      <c r="W172" s="434">
        <f t="shared" si="309"/>
        <v>0</v>
      </c>
      <c r="X172" s="434">
        <v>0</v>
      </c>
      <c r="Y172" s="434">
        <v>0</v>
      </c>
      <c r="Z172" s="434">
        <v>0</v>
      </c>
      <c r="AA172" s="434">
        <f t="shared" si="310"/>
        <v>0</v>
      </c>
      <c r="AB172" s="434">
        <f t="shared" si="311"/>
        <v>0</v>
      </c>
      <c r="AC172" s="435">
        <f t="shared" si="312"/>
        <v>0</v>
      </c>
      <c r="AD172" s="434">
        <v>0</v>
      </c>
      <c r="AE172" s="434">
        <f t="shared" si="313"/>
        <v>0</v>
      </c>
      <c r="AF172" s="435">
        <f t="shared" si="314"/>
        <v>0</v>
      </c>
      <c r="AG172" s="14">
        <v>0</v>
      </c>
      <c r="AH172" s="905">
        <f t="shared" ref="AH172:AH179" si="384">AB172+AE172+AF172+AG172</f>
        <v>0</v>
      </c>
      <c r="AI172" s="870">
        <v>0</v>
      </c>
      <c r="AJ172" s="433">
        <v>0</v>
      </c>
      <c r="AK172" s="433">
        <v>0</v>
      </c>
      <c r="AL172" s="433">
        <v>0</v>
      </c>
      <c r="AM172" s="433">
        <v>0</v>
      </c>
      <c r="AN172" s="433">
        <v>0</v>
      </c>
      <c r="AO172" s="535">
        <f t="shared" si="316"/>
        <v>0</v>
      </c>
      <c r="AP172" s="854">
        <f t="shared" ref="AP172:AP179" si="385">I172+AH172</f>
        <v>16552344</v>
      </c>
      <c r="AQ172" s="434">
        <f t="shared" ref="AQ172:AQ179" si="386">J172+W172</f>
        <v>12279187</v>
      </c>
      <c r="AR172" s="512">
        <f t="shared" ref="AR172:AR179" si="387">K172+AA172</f>
        <v>0</v>
      </c>
      <c r="AS172" s="434">
        <f t="shared" ref="AS172:AS179" si="388">L172+AE172</f>
        <v>4150365</v>
      </c>
      <c r="AT172" s="434">
        <f t="shared" ref="AT172:AT179" si="389">M172+AF172</f>
        <v>122792</v>
      </c>
      <c r="AU172" s="434">
        <v>0</v>
      </c>
      <c r="AV172" s="535">
        <f t="shared" ref="AV172:AV179" si="390">O172+AO172</f>
        <v>20.23</v>
      </c>
      <c r="AW172" s="517">
        <f t="shared" si="322"/>
        <v>0</v>
      </c>
      <c r="AX172" s="432">
        <v>0</v>
      </c>
      <c r="AY172" s="432">
        <v>0</v>
      </c>
      <c r="AZ172" s="432">
        <v>0</v>
      </c>
      <c r="BA172" s="432">
        <v>0</v>
      </c>
      <c r="BB172" s="432">
        <v>0</v>
      </c>
      <c r="BC172" s="600">
        <v>0</v>
      </c>
    </row>
    <row r="173" spans="1:55" s="135" customFormat="1" ht="12.75" customHeight="1" x14ac:dyDescent="0.2">
      <c r="A173" s="123">
        <v>36</v>
      </c>
      <c r="B173" s="124">
        <v>4467</v>
      </c>
      <c r="C173" s="124">
        <v>600074935</v>
      </c>
      <c r="D173" s="124">
        <v>48282545</v>
      </c>
      <c r="E173" s="122" t="s">
        <v>764</v>
      </c>
      <c r="F173" s="124">
        <v>3113</v>
      </c>
      <c r="G173" s="102" t="s">
        <v>278</v>
      </c>
      <c r="H173" s="500" t="s">
        <v>260</v>
      </c>
      <c r="I173" s="517">
        <v>50224250</v>
      </c>
      <c r="J173" s="432">
        <v>37144200</v>
      </c>
      <c r="K173" s="432">
        <v>115000</v>
      </c>
      <c r="L173" s="44">
        <v>12593609</v>
      </c>
      <c r="M173" s="44">
        <v>371441</v>
      </c>
      <c r="N173" s="44">
        <v>0</v>
      </c>
      <c r="O173" s="570">
        <v>51.85</v>
      </c>
      <c r="P173" s="579">
        <f t="shared" si="308"/>
        <v>0</v>
      </c>
      <c r="Q173" s="434">
        <v>0</v>
      </c>
      <c r="R173" s="434">
        <v>0</v>
      </c>
      <c r="S173" s="434">
        <v>0</v>
      </c>
      <c r="T173" s="434">
        <v>0</v>
      </c>
      <c r="U173" s="434">
        <v>0</v>
      </c>
      <c r="V173" s="434">
        <v>0</v>
      </c>
      <c r="W173" s="434">
        <f t="shared" si="309"/>
        <v>0</v>
      </c>
      <c r="X173" s="434">
        <v>0</v>
      </c>
      <c r="Y173" s="434">
        <v>0</v>
      </c>
      <c r="Z173" s="434">
        <v>0</v>
      </c>
      <c r="AA173" s="434">
        <f t="shared" si="310"/>
        <v>0</v>
      </c>
      <c r="AB173" s="434">
        <f t="shared" si="311"/>
        <v>0</v>
      </c>
      <c r="AC173" s="435">
        <f t="shared" si="312"/>
        <v>0</v>
      </c>
      <c r="AD173" s="434">
        <v>0</v>
      </c>
      <c r="AE173" s="434">
        <f t="shared" si="313"/>
        <v>0</v>
      </c>
      <c r="AF173" s="435">
        <f t="shared" si="314"/>
        <v>0</v>
      </c>
      <c r="AG173" s="14">
        <v>0</v>
      </c>
      <c r="AH173" s="905">
        <f t="shared" si="384"/>
        <v>0</v>
      </c>
      <c r="AI173" s="870">
        <v>0</v>
      </c>
      <c r="AJ173" s="433">
        <v>0</v>
      </c>
      <c r="AK173" s="433">
        <v>0</v>
      </c>
      <c r="AL173" s="433">
        <v>0</v>
      </c>
      <c r="AM173" s="433">
        <v>0</v>
      </c>
      <c r="AN173" s="433">
        <v>0</v>
      </c>
      <c r="AO173" s="535">
        <f t="shared" si="316"/>
        <v>0</v>
      </c>
      <c r="AP173" s="854">
        <f t="shared" si="385"/>
        <v>50224250</v>
      </c>
      <c r="AQ173" s="434">
        <f t="shared" si="386"/>
        <v>37144200</v>
      </c>
      <c r="AR173" s="512">
        <f t="shared" si="387"/>
        <v>115000</v>
      </c>
      <c r="AS173" s="434">
        <f t="shared" si="388"/>
        <v>12593609</v>
      </c>
      <c r="AT173" s="434">
        <f t="shared" si="389"/>
        <v>371441</v>
      </c>
      <c r="AU173" s="434">
        <v>0</v>
      </c>
      <c r="AV173" s="535">
        <f t="shared" si="390"/>
        <v>51.85</v>
      </c>
      <c r="AW173" s="517">
        <f t="shared" si="322"/>
        <v>0</v>
      </c>
      <c r="AX173" s="432">
        <v>0</v>
      </c>
      <c r="AY173" s="432">
        <v>0</v>
      </c>
      <c r="AZ173" s="432">
        <v>0</v>
      </c>
      <c r="BA173" s="432">
        <v>0</v>
      </c>
      <c r="BB173" s="432">
        <v>0</v>
      </c>
      <c r="BC173" s="600">
        <v>0</v>
      </c>
    </row>
    <row r="174" spans="1:55" s="135" customFormat="1" ht="12.75" customHeight="1" x14ac:dyDescent="0.2">
      <c r="A174" s="123">
        <v>36</v>
      </c>
      <c r="B174" s="124">
        <v>4467</v>
      </c>
      <c r="C174" s="124">
        <v>600074935</v>
      </c>
      <c r="D174" s="124">
        <v>48282545</v>
      </c>
      <c r="E174" s="122" t="s">
        <v>764</v>
      </c>
      <c r="F174" s="124">
        <v>3113</v>
      </c>
      <c r="G174" s="102" t="s">
        <v>789</v>
      </c>
      <c r="H174" s="500" t="s">
        <v>260</v>
      </c>
      <c r="I174" s="517">
        <v>371263</v>
      </c>
      <c r="J174" s="432">
        <v>275418</v>
      </c>
      <c r="K174" s="432">
        <v>0</v>
      </c>
      <c r="L174" s="44">
        <v>93091</v>
      </c>
      <c r="M174" s="44">
        <v>2754</v>
      </c>
      <c r="N174" s="44">
        <v>0</v>
      </c>
      <c r="O174" s="570">
        <v>0.5</v>
      </c>
      <c r="P174" s="579">
        <f t="shared" si="308"/>
        <v>0</v>
      </c>
      <c r="Q174" s="434">
        <v>0</v>
      </c>
      <c r="R174" s="434">
        <v>0</v>
      </c>
      <c r="S174" s="434">
        <v>0</v>
      </c>
      <c r="T174" s="434">
        <v>91806</v>
      </c>
      <c r="U174" s="434">
        <v>0</v>
      </c>
      <c r="V174" s="434">
        <v>0</v>
      </c>
      <c r="W174" s="434">
        <f t="shared" si="309"/>
        <v>91806</v>
      </c>
      <c r="X174" s="434">
        <v>0</v>
      </c>
      <c r="Y174" s="434">
        <v>0</v>
      </c>
      <c r="Z174" s="434">
        <v>0</v>
      </c>
      <c r="AA174" s="434">
        <f t="shared" si="310"/>
        <v>0</v>
      </c>
      <c r="AB174" s="434">
        <f t="shared" si="311"/>
        <v>91806</v>
      </c>
      <c r="AC174" s="435">
        <f t="shared" si="312"/>
        <v>31030</v>
      </c>
      <c r="AD174" s="434">
        <v>0</v>
      </c>
      <c r="AE174" s="434">
        <f t="shared" si="313"/>
        <v>31030</v>
      </c>
      <c r="AF174" s="435">
        <f t="shared" si="314"/>
        <v>918</v>
      </c>
      <c r="AG174" s="14">
        <v>0</v>
      </c>
      <c r="AH174" s="905">
        <f t="shared" si="384"/>
        <v>123754</v>
      </c>
      <c r="AI174" s="870">
        <v>0</v>
      </c>
      <c r="AJ174" s="433">
        <v>0</v>
      </c>
      <c r="AK174" s="433">
        <v>0.17</v>
      </c>
      <c r="AL174" s="433">
        <v>0</v>
      </c>
      <c r="AM174" s="433">
        <v>0</v>
      </c>
      <c r="AN174" s="433">
        <v>0</v>
      </c>
      <c r="AO174" s="535">
        <f t="shared" si="316"/>
        <v>0.17</v>
      </c>
      <c r="AP174" s="854">
        <f t="shared" si="385"/>
        <v>495017</v>
      </c>
      <c r="AQ174" s="434">
        <f t="shared" si="386"/>
        <v>367224</v>
      </c>
      <c r="AR174" s="512">
        <f t="shared" si="387"/>
        <v>0</v>
      </c>
      <c r="AS174" s="434">
        <f t="shared" si="388"/>
        <v>124121</v>
      </c>
      <c r="AT174" s="434">
        <f t="shared" si="389"/>
        <v>3672</v>
      </c>
      <c r="AU174" s="434">
        <v>0</v>
      </c>
      <c r="AV174" s="535">
        <f t="shared" si="390"/>
        <v>0.67</v>
      </c>
      <c r="AW174" s="517">
        <f t="shared" si="322"/>
        <v>0</v>
      </c>
      <c r="AX174" s="432">
        <v>0</v>
      </c>
      <c r="AY174" s="432">
        <v>0</v>
      </c>
      <c r="AZ174" s="432">
        <v>0</v>
      </c>
      <c r="BA174" s="432">
        <v>0</v>
      </c>
      <c r="BB174" s="432">
        <v>0</v>
      </c>
      <c r="BC174" s="600">
        <v>0</v>
      </c>
    </row>
    <row r="175" spans="1:55" s="135" customFormat="1" ht="12.75" customHeight="1" x14ac:dyDescent="0.2">
      <c r="A175" s="123">
        <v>36</v>
      </c>
      <c r="B175" s="124">
        <v>4467</v>
      </c>
      <c r="C175" s="124">
        <v>600074935</v>
      </c>
      <c r="D175" s="124">
        <v>48282545</v>
      </c>
      <c r="E175" s="122" t="s">
        <v>764</v>
      </c>
      <c r="F175" s="124">
        <v>3113</v>
      </c>
      <c r="G175" s="102" t="s">
        <v>277</v>
      </c>
      <c r="H175" s="500" t="s">
        <v>260</v>
      </c>
      <c r="I175" s="517">
        <v>2396157</v>
      </c>
      <c r="J175" s="432">
        <v>1777564</v>
      </c>
      <c r="K175" s="432">
        <v>0</v>
      </c>
      <c r="L175" s="44">
        <v>600817</v>
      </c>
      <c r="M175" s="44">
        <v>17776</v>
      </c>
      <c r="N175" s="44">
        <v>0</v>
      </c>
      <c r="O175" s="570">
        <v>3.92</v>
      </c>
      <c r="P175" s="579">
        <f t="shared" si="308"/>
        <v>0</v>
      </c>
      <c r="Q175" s="434">
        <v>0</v>
      </c>
      <c r="R175" s="434">
        <v>0</v>
      </c>
      <c r="S175" s="434">
        <v>0</v>
      </c>
      <c r="T175" s="434">
        <v>0</v>
      </c>
      <c r="U175" s="434">
        <v>0</v>
      </c>
      <c r="V175" s="434">
        <v>0</v>
      </c>
      <c r="W175" s="434">
        <f t="shared" si="309"/>
        <v>0</v>
      </c>
      <c r="X175" s="434">
        <v>0</v>
      </c>
      <c r="Y175" s="434">
        <v>0</v>
      </c>
      <c r="Z175" s="434">
        <v>0</v>
      </c>
      <c r="AA175" s="434">
        <f t="shared" si="310"/>
        <v>0</v>
      </c>
      <c r="AB175" s="434">
        <f t="shared" si="311"/>
        <v>0</v>
      </c>
      <c r="AC175" s="435">
        <f t="shared" si="312"/>
        <v>0</v>
      </c>
      <c r="AD175" s="434">
        <v>0</v>
      </c>
      <c r="AE175" s="434">
        <f t="shared" si="313"/>
        <v>0</v>
      </c>
      <c r="AF175" s="435">
        <f t="shared" si="314"/>
        <v>0</v>
      </c>
      <c r="AG175" s="14">
        <v>0</v>
      </c>
      <c r="AH175" s="905">
        <f t="shared" si="384"/>
        <v>0</v>
      </c>
      <c r="AI175" s="870">
        <v>0</v>
      </c>
      <c r="AJ175" s="433">
        <v>0</v>
      </c>
      <c r="AK175" s="433">
        <v>0</v>
      </c>
      <c r="AL175" s="433">
        <v>0</v>
      </c>
      <c r="AM175" s="433">
        <v>0</v>
      </c>
      <c r="AN175" s="433">
        <v>0</v>
      </c>
      <c r="AO175" s="535">
        <f t="shared" si="316"/>
        <v>0</v>
      </c>
      <c r="AP175" s="854">
        <f t="shared" si="385"/>
        <v>2396157</v>
      </c>
      <c r="AQ175" s="434">
        <f t="shared" si="386"/>
        <v>1777564</v>
      </c>
      <c r="AR175" s="512">
        <f t="shared" si="387"/>
        <v>0</v>
      </c>
      <c r="AS175" s="434">
        <f t="shared" si="388"/>
        <v>600817</v>
      </c>
      <c r="AT175" s="434">
        <f t="shared" si="389"/>
        <v>17776</v>
      </c>
      <c r="AU175" s="434">
        <v>0</v>
      </c>
      <c r="AV175" s="535">
        <f t="shared" si="390"/>
        <v>3.92</v>
      </c>
      <c r="AW175" s="517">
        <f t="shared" si="322"/>
        <v>0</v>
      </c>
      <c r="AX175" s="432">
        <v>0</v>
      </c>
      <c r="AY175" s="432">
        <v>0</v>
      </c>
      <c r="AZ175" s="432">
        <v>0</v>
      </c>
      <c r="BA175" s="432">
        <v>0</v>
      </c>
      <c r="BB175" s="432">
        <v>0</v>
      </c>
      <c r="BC175" s="600">
        <v>0</v>
      </c>
    </row>
    <row r="176" spans="1:55" s="135" customFormat="1" ht="12.75" customHeight="1" x14ac:dyDescent="0.2">
      <c r="A176" s="123">
        <v>36</v>
      </c>
      <c r="B176" s="124">
        <v>4467</v>
      </c>
      <c r="C176" s="124">
        <v>600074935</v>
      </c>
      <c r="D176" s="124">
        <v>48282545</v>
      </c>
      <c r="E176" s="122" t="s">
        <v>764</v>
      </c>
      <c r="F176" s="124">
        <v>3113</v>
      </c>
      <c r="G176" s="102" t="s">
        <v>828</v>
      </c>
      <c r="H176" s="500" t="s">
        <v>260</v>
      </c>
      <c r="I176" s="517">
        <v>0</v>
      </c>
      <c r="J176" s="432">
        <v>0</v>
      </c>
      <c r="K176" s="432">
        <v>0</v>
      </c>
      <c r="L176" s="44">
        <v>0</v>
      </c>
      <c r="M176" s="44">
        <v>0</v>
      </c>
      <c r="N176" s="44">
        <v>0</v>
      </c>
      <c r="O176" s="570">
        <v>0</v>
      </c>
      <c r="P176" s="579">
        <f t="shared" ref="P176" si="391">X176*-1</f>
        <v>0</v>
      </c>
      <c r="Q176" s="434">
        <v>0</v>
      </c>
      <c r="R176" s="434">
        <v>0</v>
      </c>
      <c r="S176" s="434">
        <v>0</v>
      </c>
      <c r="T176" s="434">
        <v>0</v>
      </c>
      <c r="U176" s="434">
        <v>314227</v>
      </c>
      <c r="V176" s="434">
        <v>0</v>
      </c>
      <c r="W176" s="434">
        <f t="shared" ref="W176" si="392">SUM(P176:V176)</f>
        <v>314227</v>
      </c>
      <c r="X176" s="434">
        <v>0</v>
      </c>
      <c r="Y176" s="434">
        <v>0</v>
      </c>
      <c r="Z176" s="434">
        <v>0</v>
      </c>
      <c r="AA176" s="434">
        <f t="shared" ref="AA176" si="393">X176+Y176+Z176</f>
        <v>0</v>
      </c>
      <c r="AB176" s="434">
        <f t="shared" ref="AB176" si="394">W176+AA176</f>
        <v>314227</v>
      </c>
      <c r="AC176" s="435">
        <f t="shared" ref="AC176" si="395">ROUND((W176+X176+Y176)*33.8%,0)</f>
        <v>106209</v>
      </c>
      <c r="AD176" s="434">
        <v>0</v>
      </c>
      <c r="AE176" s="434">
        <f t="shared" ref="AE176" si="396">AC176+AD176</f>
        <v>106209</v>
      </c>
      <c r="AF176" s="435">
        <f t="shared" ref="AF176" si="397">ROUND(W176*1%,0)</f>
        <v>3142</v>
      </c>
      <c r="AG176" s="14">
        <v>0</v>
      </c>
      <c r="AH176" s="905">
        <f t="shared" ref="AH176" si="398">AB176+AE176+AF176+AG176</f>
        <v>423578</v>
      </c>
      <c r="AI176" s="870">
        <v>0</v>
      </c>
      <c r="AJ176" s="433">
        <v>0</v>
      </c>
      <c r="AK176" s="433">
        <v>0</v>
      </c>
      <c r="AL176" s="433">
        <v>0</v>
      </c>
      <c r="AM176" s="433">
        <v>0.75</v>
      </c>
      <c r="AN176" s="433">
        <v>0</v>
      </c>
      <c r="AO176" s="535">
        <f t="shared" ref="AO176" si="399">SUM(AI176:AN176)</f>
        <v>0.75</v>
      </c>
      <c r="AP176" s="854">
        <f t="shared" ref="AP176" si="400">I176+AH176</f>
        <v>423578</v>
      </c>
      <c r="AQ176" s="434">
        <f t="shared" ref="AQ176" si="401">J176+W176</f>
        <v>314227</v>
      </c>
      <c r="AR176" s="512">
        <f t="shared" ref="AR176" si="402">K176+AA176</f>
        <v>0</v>
      </c>
      <c r="AS176" s="434">
        <f t="shared" ref="AS176" si="403">L176+AE176</f>
        <v>106209</v>
      </c>
      <c r="AT176" s="434">
        <f t="shared" ref="AT176" si="404">M176+AF176</f>
        <v>3142</v>
      </c>
      <c r="AU176" s="434">
        <v>0</v>
      </c>
      <c r="AV176" s="535">
        <f t="shared" ref="AV176" si="405">O176+AO176</f>
        <v>0.75</v>
      </c>
      <c r="AW176" s="517">
        <f t="shared" ref="AW176" si="406">SUM(AX176:BB176)</f>
        <v>0</v>
      </c>
      <c r="AX176" s="432">
        <v>0</v>
      </c>
      <c r="AY176" s="432">
        <v>0</v>
      </c>
      <c r="AZ176" s="432">
        <v>0</v>
      </c>
      <c r="BA176" s="432">
        <v>0</v>
      </c>
      <c r="BB176" s="432">
        <v>0</v>
      </c>
      <c r="BC176" s="600">
        <v>0</v>
      </c>
    </row>
    <row r="177" spans="1:55" s="135" customFormat="1" ht="12.75" customHeight="1" x14ac:dyDescent="0.2">
      <c r="A177" s="123">
        <v>36</v>
      </c>
      <c r="B177" s="124">
        <v>4467</v>
      </c>
      <c r="C177" s="124">
        <v>600074935</v>
      </c>
      <c r="D177" s="124">
        <v>48282545</v>
      </c>
      <c r="E177" s="122" t="s">
        <v>764</v>
      </c>
      <c r="F177" s="124">
        <v>3113</v>
      </c>
      <c r="G177" s="102" t="s">
        <v>276</v>
      </c>
      <c r="H177" s="500" t="s">
        <v>261</v>
      </c>
      <c r="I177" s="517">
        <v>8391353</v>
      </c>
      <c r="J177" s="432">
        <v>6225040</v>
      </c>
      <c r="K177" s="432">
        <v>0</v>
      </c>
      <c r="L177" s="44">
        <v>2104063</v>
      </c>
      <c r="M177" s="44">
        <v>62250</v>
      </c>
      <c r="N177" s="44">
        <v>0</v>
      </c>
      <c r="O177" s="570">
        <v>15.68</v>
      </c>
      <c r="P177" s="579">
        <f t="shared" si="308"/>
        <v>0</v>
      </c>
      <c r="Q177" s="434">
        <v>0</v>
      </c>
      <c r="R177" s="434">
        <v>-305206</v>
      </c>
      <c r="S177" s="434">
        <v>0</v>
      </c>
      <c r="T177" s="434">
        <v>0</v>
      </c>
      <c r="U177" s="434">
        <v>0</v>
      </c>
      <c r="V177" s="434">
        <v>0</v>
      </c>
      <c r="W177" s="434">
        <f t="shared" si="309"/>
        <v>-305206</v>
      </c>
      <c r="X177" s="434">
        <v>0</v>
      </c>
      <c r="Y177" s="434">
        <v>0</v>
      </c>
      <c r="Z177" s="434">
        <v>0</v>
      </c>
      <c r="AA177" s="434">
        <f t="shared" si="310"/>
        <v>0</v>
      </c>
      <c r="AB177" s="434">
        <f t="shared" si="311"/>
        <v>-305206</v>
      </c>
      <c r="AC177" s="435">
        <f t="shared" si="312"/>
        <v>-103160</v>
      </c>
      <c r="AD177" s="434">
        <v>0</v>
      </c>
      <c r="AE177" s="434">
        <f t="shared" si="313"/>
        <v>-103160</v>
      </c>
      <c r="AF177" s="435">
        <f t="shared" si="314"/>
        <v>-3052</v>
      </c>
      <c r="AG177" s="14">
        <v>0</v>
      </c>
      <c r="AH177" s="905">
        <f t="shared" si="384"/>
        <v>-411418</v>
      </c>
      <c r="AI177" s="870">
        <v>0</v>
      </c>
      <c r="AJ177" s="433">
        <v>-0.73</v>
      </c>
      <c r="AK177" s="433">
        <v>0</v>
      </c>
      <c r="AL177" s="433">
        <v>0</v>
      </c>
      <c r="AM177" s="433">
        <v>0</v>
      </c>
      <c r="AN177" s="433">
        <v>0</v>
      </c>
      <c r="AO177" s="535">
        <f t="shared" si="316"/>
        <v>-0.73</v>
      </c>
      <c r="AP177" s="854">
        <f t="shared" si="385"/>
        <v>7979935</v>
      </c>
      <c r="AQ177" s="434">
        <f t="shared" si="386"/>
        <v>5919834</v>
      </c>
      <c r="AR177" s="512">
        <f t="shared" si="387"/>
        <v>0</v>
      </c>
      <c r="AS177" s="434">
        <f t="shared" si="388"/>
        <v>2000903</v>
      </c>
      <c r="AT177" s="434">
        <f t="shared" si="389"/>
        <v>59198</v>
      </c>
      <c r="AU177" s="434">
        <v>0</v>
      </c>
      <c r="AV177" s="535">
        <f t="shared" si="390"/>
        <v>14.95</v>
      </c>
      <c r="AW177" s="517">
        <f t="shared" si="322"/>
        <v>0</v>
      </c>
      <c r="AX177" s="432">
        <v>0</v>
      </c>
      <c r="AY177" s="432">
        <v>0</v>
      </c>
      <c r="AZ177" s="432">
        <v>0</v>
      </c>
      <c r="BA177" s="432">
        <v>0</v>
      </c>
      <c r="BB177" s="432">
        <v>0</v>
      </c>
      <c r="BC177" s="600">
        <v>0</v>
      </c>
    </row>
    <row r="178" spans="1:55" s="135" customFormat="1" ht="12.75" customHeight="1" x14ac:dyDescent="0.2">
      <c r="A178" s="123">
        <v>36</v>
      </c>
      <c r="B178" s="124">
        <v>4467</v>
      </c>
      <c r="C178" s="124">
        <v>600074935</v>
      </c>
      <c r="D178" s="124">
        <v>48282545</v>
      </c>
      <c r="E178" s="122" t="s">
        <v>764</v>
      </c>
      <c r="F178" s="124">
        <v>3143</v>
      </c>
      <c r="G178" s="102" t="s">
        <v>784</v>
      </c>
      <c r="H178" s="140" t="s">
        <v>260</v>
      </c>
      <c r="I178" s="517">
        <v>5014791</v>
      </c>
      <c r="J178" s="432">
        <v>3720171</v>
      </c>
      <c r="K178" s="432">
        <v>0</v>
      </c>
      <c r="L178" s="44">
        <v>1257418</v>
      </c>
      <c r="M178" s="44">
        <v>37202</v>
      </c>
      <c r="N178" s="44">
        <v>0</v>
      </c>
      <c r="O178" s="570">
        <v>6.96</v>
      </c>
      <c r="P178" s="579">
        <f t="shared" si="308"/>
        <v>0</v>
      </c>
      <c r="Q178" s="434">
        <v>0</v>
      </c>
      <c r="R178" s="434">
        <v>0</v>
      </c>
      <c r="S178" s="434">
        <v>0</v>
      </c>
      <c r="T178" s="434">
        <v>0</v>
      </c>
      <c r="U178" s="434">
        <v>0</v>
      </c>
      <c r="V178" s="434">
        <v>0</v>
      </c>
      <c r="W178" s="434">
        <f t="shared" si="309"/>
        <v>0</v>
      </c>
      <c r="X178" s="434">
        <v>0</v>
      </c>
      <c r="Y178" s="434">
        <v>0</v>
      </c>
      <c r="Z178" s="434">
        <v>0</v>
      </c>
      <c r="AA178" s="434">
        <f t="shared" si="310"/>
        <v>0</v>
      </c>
      <c r="AB178" s="434">
        <f t="shared" si="311"/>
        <v>0</v>
      </c>
      <c r="AC178" s="435">
        <f t="shared" si="312"/>
        <v>0</v>
      </c>
      <c r="AD178" s="434">
        <v>0</v>
      </c>
      <c r="AE178" s="434">
        <f t="shared" si="313"/>
        <v>0</v>
      </c>
      <c r="AF178" s="435">
        <f t="shared" si="314"/>
        <v>0</v>
      </c>
      <c r="AG178" s="14">
        <v>0</v>
      </c>
      <c r="AH178" s="905">
        <f t="shared" si="384"/>
        <v>0</v>
      </c>
      <c r="AI178" s="870">
        <v>0</v>
      </c>
      <c r="AJ178" s="433">
        <v>0</v>
      </c>
      <c r="AK178" s="433">
        <v>0</v>
      </c>
      <c r="AL178" s="433">
        <v>0</v>
      </c>
      <c r="AM178" s="433">
        <v>0</v>
      </c>
      <c r="AN178" s="433">
        <v>0</v>
      </c>
      <c r="AO178" s="535">
        <f t="shared" si="316"/>
        <v>0</v>
      </c>
      <c r="AP178" s="854">
        <f t="shared" si="385"/>
        <v>5014791</v>
      </c>
      <c r="AQ178" s="434">
        <f t="shared" si="386"/>
        <v>3720171</v>
      </c>
      <c r="AR178" s="512">
        <f t="shared" si="387"/>
        <v>0</v>
      </c>
      <c r="AS178" s="434">
        <f t="shared" si="388"/>
        <v>1257418</v>
      </c>
      <c r="AT178" s="434">
        <f t="shared" si="389"/>
        <v>37202</v>
      </c>
      <c r="AU178" s="434">
        <v>0</v>
      </c>
      <c r="AV178" s="535">
        <f t="shared" si="390"/>
        <v>6.96</v>
      </c>
      <c r="AW178" s="517">
        <f t="shared" si="322"/>
        <v>0</v>
      </c>
      <c r="AX178" s="432">
        <v>0</v>
      </c>
      <c r="AY178" s="432">
        <v>0</v>
      </c>
      <c r="AZ178" s="432">
        <v>0</v>
      </c>
      <c r="BA178" s="432">
        <v>0</v>
      </c>
      <c r="BB178" s="432">
        <v>0</v>
      </c>
      <c r="BC178" s="600">
        <v>0</v>
      </c>
    </row>
    <row r="179" spans="1:55" s="135" customFormat="1" ht="12.75" customHeight="1" x14ac:dyDescent="0.2">
      <c r="A179" s="123">
        <v>36</v>
      </c>
      <c r="B179" s="124">
        <v>4467</v>
      </c>
      <c r="C179" s="124">
        <v>600074935</v>
      </c>
      <c r="D179" s="124">
        <v>48282545</v>
      </c>
      <c r="E179" s="122" t="s">
        <v>764</v>
      </c>
      <c r="F179" s="124">
        <v>3233</v>
      </c>
      <c r="G179" s="102" t="s">
        <v>281</v>
      </c>
      <c r="H179" s="500" t="s">
        <v>261</v>
      </c>
      <c r="I179" s="517">
        <v>1573846</v>
      </c>
      <c r="J179" s="432">
        <v>835027</v>
      </c>
      <c r="K179" s="432">
        <v>335000</v>
      </c>
      <c r="L179" s="44">
        <v>395469</v>
      </c>
      <c r="M179" s="44">
        <v>8350</v>
      </c>
      <c r="N179" s="44">
        <v>0</v>
      </c>
      <c r="O179" s="570">
        <v>1.28</v>
      </c>
      <c r="P179" s="579">
        <f t="shared" si="308"/>
        <v>0</v>
      </c>
      <c r="Q179" s="434">
        <v>0</v>
      </c>
      <c r="R179" s="434">
        <v>0</v>
      </c>
      <c r="S179" s="434">
        <v>0</v>
      </c>
      <c r="T179" s="434">
        <v>0</v>
      </c>
      <c r="U179" s="434">
        <v>0</v>
      </c>
      <c r="V179" s="434">
        <v>0</v>
      </c>
      <c r="W179" s="434">
        <f t="shared" si="309"/>
        <v>0</v>
      </c>
      <c r="X179" s="434">
        <v>0</v>
      </c>
      <c r="Y179" s="434">
        <v>0</v>
      </c>
      <c r="Z179" s="434">
        <v>0</v>
      </c>
      <c r="AA179" s="434">
        <f t="shared" si="310"/>
        <v>0</v>
      </c>
      <c r="AB179" s="434">
        <f t="shared" si="311"/>
        <v>0</v>
      </c>
      <c r="AC179" s="435">
        <f t="shared" si="312"/>
        <v>0</v>
      </c>
      <c r="AD179" s="434">
        <v>0</v>
      </c>
      <c r="AE179" s="434">
        <f t="shared" si="313"/>
        <v>0</v>
      </c>
      <c r="AF179" s="435">
        <f t="shared" si="314"/>
        <v>0</v>
      </c>
      <c r="AG179" s="14">
        <v>0</v>
      </c>
      <c r="AH179" s="905">
        <f t="shared" si="384"/>
        <v>0</v>
      </c>
      <c r="AI179" s="870">
        <v>0</v>
      </c>
      <c r="AJ179" s="433">
        <v>0</v>
      </c>
      <c r="AK179" s="433">
        <v>0</v>
      </c>
      <c r="AL179" s="433">
        <v>0</v>
      </c>
      <c r="AM179" s="433">
        <v>0</v>
      </c>
      <c r="AN179" s="433">
        <v>0</v>
      </c>
      <c r="AO179" s="535">
        <f t="shared" si="316"/>
        <v>0</v>
      </c>
      <c r="AP179" s="854">
        <f t="shared" si="385"/>
        <v>1573846</v>
      </c>
      <c r="AQ179" s="434">
        <f t="shared" si="386"/>
        <v>835027</v>
      </c>
      <c r="AR179" s="512">
        <f t="shared" si="387"/>
        <v>335000</v>
      </c>
      <c r="AS179" s="434">
        <f t="shared" si="388"/>
        <v>395469</v>
      </c>
      <c r="AT179" s="434">
        <f t="shared" si="389"/>
        <v>8350</v>
      </c>
      <c r="AU179" s="434">
        <v>0</v>
      </c>
      <c r="AV179" s="535">
        <f t="shared" si="390"/>
        <v>1.28</v>
      </c>
      <c r="AW179" s="517">
        <f t="shared" si="322"/>
        <v>0</v>
      </c>
      <c r="AX179" s="432">
        <v>0</v>
      </c>
      <c r="AY179" s="432">
        <v>0</v>
      </c>
      <c r="AZ179" s="432">
        <v>0</v>
      </c>
      <c r="BA179" s="432">
        <v>0</v>
      </c>
      <c r="BB179" s="432">
        <v>0</v>
      </c>
      <c r="BC179" s="600">
        <v>0</v>
      </c>
    </row>
    <row r="180" spans="1:55" s="135" customFormat="1" ht="12.75" customHeight="1" x14ac:dyDescent="0.2">
      <c r="A180" s="92">
        <v>36</v>
      </c>
      <c r="B180" s="15">
        <v>4467</v>
      </c>
      <c r="C180" s="15">
        <v>600074935</v>
      </c>
      <c r="D180" s="15">
        <v>48282545</v>
      </c>
      <c r="E180" s="101" t="s">
        <v>207</v>
      </c>
      <c r="F180" s="15"/>
      <c r="G180" s="91"/>
      <c r="H180" s="495"/>
      <c r="I180" s="614">
        <v>84524004</v>
      </c>
      <c r="J180" s="323">
        <v>62256607</v>
      </c>
      <c r="K180" s="323">
        <v>450000</v>
      </c>
      <c r="L180" s="323">
        <v>21194832</v>
      </c>
      <c r="M180" s="323">
        <v>622565</v>
      </c>
      <c r="N180" s="323">
        <v>0</v>
      </c>
      <c r="O180" s="680">
        <v>100.42</v>
      </c>
      <c r="P180" s="614">
        <f t="shared" ref="P180:BC180" si="407">SUM(P172:P179)</f>
        <v>0</v>
      </c>
      <c r="Q180" s="323">
        <f t="shared" ref="Q180" si="408">SUM(Q172:Q179)</f>
        <v>0</v>
      </c>
      <c r="R180" s="323">
        <f t="shared" si="407"/>
        <v>-305206</v>
      </c>
      <c r="S180" s="323">
        <f t="shared" si="407"/>
        <v>0</v>
      </c>
      <c r="T180" s="323">
        <f t="shared" si="407"/>
        <v>91806</v>
      </c>
      <c r="U180" s="323">
        <f t="shared" si="407"/>
        <v>314227</v>
      </c>
      <c r="V180" s="323">
        <f t="shared" si="407"/>
        <v>0</v>
      </c>
      <c r="W180" s="323">
        <f t="shared" si="407"/>
        <v>100827</v>
      </c>
      <c r="X180" s="323">
        <f t="shared" si="407"/>
        <v>0</v>
      </c>
      <c r="Y180" s="323">
        <f t="shared" si="407"/>
        <v>0</v>
      </c>
      <c r="Z180" s="323">
        <f t="shared" si="407"/>
        <v>0</v>
      </c>
      <c r="AA180" s="323">
        <f t="shared" si="407"/>
        <v>0</v>
      </c>
      <c r="AB180" s="323">
        <f t="shared" si="407"/>
        <v>100827</v>
      </c>
      <c r="AC180" s="323">
        <f t="shared" si="407"/>
        <v>34079</v>
      </c>
      <c r="AD180" s="323">
        <f t="shared" si="407"/>
        <v>0</v>
      </c>
      <c r="AE180" s="323">
        <f t="shared" si="407"/>
        <v>34079</v>
      </c>
      <c r="AF180" s="323">
        <f t="shared" si="407"/>
        <v>1008</v>
      </c>
      <c r="AG180" s="323">
        <f t="shared" si="407"/>
        <v>0</v>
      </c>
      <c r="AH180" s="894">
        <f t="shared" si="407"/>
        <v>135914</v>
      </c>
      <c r="AI180" s="900">
        <f t="shared" si="407"/>
        <v>0</v>
      </c>
      <c r="AJ180" s="324">
        <f t="shared" si="407"/>
        <v>-0.73</v>
      </c>
      <c r="AK180" s="324">
        <f t="shared" si="407"/>
        <v>0.17</v>
      </c>
      <c r="AL180" s="324">
        <f t="shared" si="407"/>
        <v>0</v>
      </c>
      <c r="AM180" s="324">
        <f t="shared" si="407"/>
        <v>0.75</v>
      </c>
      <c r="AN180" s="324">
        <f t="shared" si="407"/>
        <v>0</v>
      </c>
      <c r="AO180" s="25">
        <f t="shared" si="407"/>
        <v>0.19000000000000006</v>
      </c>
      <c r="AP180" s="325">
        <f t="shared" si="407"/>
        <v>84659918</v>
      </c>
      <c r="AQ180" s="323">
        <f t="shared" si="407"/>
        <v>62357434</v>
      </c>
      <c r="AR180" s="323">
        <f t="shared" si="407"/>
        <v>450000</v>
      </c>
      <c r="AS180" s="323">
        <f t="shared" si="407"/>
        <v>21228911</v>
      </c>
      <c r="AT180" s="323">
        <f t="shared" si="407"/>
        <v>623573</v>
      </c>
      <c r="AU180" s="323">
        <f t="shared" si="407"/>
        <v>0</v>
      </c>
      <c r="AV180" s="25">
        <f t="shared" si="407"/>
        <v>100.61</v>
      </c>
      <c r="AW180" s="825">
        <f t="shared" si="407"/>
        <v>0</v>
      </c>
      <c r="AX180" s="826">
        <f t="shared" si="407"/>
        <v>0</v>
      </c>
      <c r="AY180" s="826">
        <f t="shared" si="407"/>
        <v>0</v>
      </c>
      <c r="AZ180" s="826">
        <f t="shared" si="407"/>
        <v>0</v>
      </c>
      <c r="BA180" s="826">
        <f t="shared" si="407"/>
        <v>0</v>
      </c>
      <c r="BB180" s="826">
        <f t="shared" si="407"/>
        <v>0</v>
      </c>
      <c r="BC180" s="820">
        <f t="shared" si="407"/>
        <v>0</v>
      </c>
    </row>
    <row r="181" spans="1:55" s="135" customFormat="1" ht="12.75" customHeight="1" x14ac:dyDescent="0.2">
      <c r="A181" s="123">
        <v>37</v>
      </c>
      <c r="B181" s="124">
        <v>4472</v>
      </c>
      <c r="C181" s="124">
        <v>600075095</v>
      </c>
      <c r="D181" s="124">
        <v>48282561</v>
      </c>
      <c r="E181" s="122" t="s">
        <v>208</v>
      </c>
      <c r="F181" s="124">
        <v>3231</v>
      </c>
      <c r="G181" s="102" t="s">
        <v>279</v>
      </c>
      <c r="H181" s="500" t="s">
        <v>260</v>
      </c>
      <c r="I181" s="517">
        <v>11906268</v>
      </c>
      <c r="J181" s="432">
        <v>8822617</v>
      </c>
      <c r="K181" s="432">
        <v>10000</v>
      </c>
      <c r="L181" s="44">
        <v>2985425</v>
      </c>
      <c r="M181" s="44">
        <v>88226</v>
      </c>
      <c r="N181" s="44">
        <v>0</v>
      </c>
      <c r="O181" s="570">
        <v>13.23</v>
      </c>
      <c r="P181" s="579">
        <f t="shared" si="308"/>
        <v>10000</v>
      </c>
      <c r="Q181" s="434">
        <v>0</v>
      </c>
      <c r="R181" s="434">
        <v>0</v>
      </c>
      <c r="S181" s="434">
        <v>0</v>
      </c>
      <c r="T181" s="434">
        <v>0</v>
      </c>
      <c r="U181" s="434">
        <v>0</v>
      </c>
      <c r="V181" s="434">
        <v>0</v>
      </c>
      <c r="W181" s="434">
        <f t="shared" si="309"/>
        <v>10000</v>
      </c>
      <c r="X181" s="434">
        <v>-10000</v>
      </c>
      <c r="Y181" s="434">
        <v>0</v>
      </c>
      <c r="Z181" s="434">
        <v>0</v>
      </c>
      <c r="AA181" s="434">
        <f t="shared" si="310"/>
        <v>-10000</v>
      </c>
      <c r="AB181" s="434">
        <f t="shared" si="311"/>
        <v>0</v>
      </c>
      <c r="AC181" s="435">
        <f t="shared" si="312"/>
        <v>0</v>
      </c>
      <c r="AD181" s="434">
        <v>0</v>
      </c>
      <c r="AE181" s="434">
        <f t="shared" si="313"/>
        <v>0</v>
      </c>
      <c r="AF181" s="435">
        <f t="shared" si="314"/>
        <v>100</v>
      </c>
      <c r="AG181" s="14">
        <v>0</v>
      </c>
      <c r="AH181" s="905">
        <f>AB181+AE181+AF181+AG181</f>
        <v>100</v>
      </c>
      <c r="AI181" s="870">
        <v>0.02</v>
      </c>
      <c r="AJ181" s="433">
        <v>0</v>
      </c>
      <c r="AK181" s="433">
        <v>0</v>
      </c>
      <c r="AL181" s="433">
        <v>0</v>
      </c>
      <c r="AM181" s="433">
        <v>0</v>
      </c>
      <c r="AN181" s="433">
        <v>0</v>
      </c>
      <c r="AO181" s="535">
        <f t="shared" si="316"/>
        <v>0.02</v>
      </c>
      <c r="AP181" s="854">
        <f>I181+AH181</f>
        <v>11906368</v>
      </c>
      <c r="AQ181" s="434">
        <f>J181+W181</f>
        <v>8832617</v>
      </c>
      <c r="AR181" s="512">
        <f>K181+AA181</f>
        <v>0</v>
      </c>
      <c r="AS181" s="434">
        <f>L181+AE181</f>
        <v>2985425</v>
      </c>
      <c r="AT181" s="434">
        <f>M181+AF181</f>
        <v>88326</v>
      </c>
      <c r="AU181" s="434">
        <v>0</v>
      </c>
      <c r="AV181" s="535">
        <f>O181+AO181</f>
        <v>13.25</v>
      </c>
      <c r="AW181" s="517">
        <f t="shared" si="322"/>
        <v>0</v>
      </c>
      <c r="AX181" s="432">
        <v>0</v>
      </c>
      <c r="AY181" s="432">
        <v>0</v>
      </c>
      <c r="AZ181" s="432">
        <v>0</v>
      </c>
      <c r="BA181" s="432">
        <v>0</v>
      </c>
      <c r="BB181" s="432">
        <v>0</v>
      </c>
      <c r="BC181" s="600">
        <v>0</v>
      </c>
    </row>
    <row r="182" spans="1:55" s="135" customFormat="1" ht="12.75" customHeight="1" x14ac:dyDescent="0.2">
      <c r="A182" s="92">
        <v>37</v>
      </c>
      <c r="B182" s="15">
        <v>4472</v>
      </c>
      <c r="C182" s="15">
        <v>600075095</v>
      </c>
      <c r="D182" s="15">
        <v>48282561</v>
      </c>
      <c r="E182" s="101" t="s">
        <v>209</v>
      </c>
      <c r="F182" s="15"/>
      <c r="G182" s="91"/>
      <c r="H182" s="495"/>
      <c r="I182" s="614">
        <v>11906268</v>
      </c>
      <c r="J182" s="323">
        <v>8822617</v>
      </c>
      <c r="K182" s="323">
        <v>10000</v>
      </c>
      <c r="L182" s="323">
        <v>2985425</v>
      </c>
      <c r="M182" s="323">
        <v>88226</v>
      </c>
      <c r="N182" s="323">
        <v>0</v>
      </c>
      <c r="O182" s="680">
        <v>13.23</v>
      </c>
      <c r="P182" s="614">
        <f t="shared" ref="P182:BC182" si="409">SUM(P181)</f>
        <v>10000</v>
      </c>
      <c r="Q182" s="323">
        <f t="shared" ref="Q182" si="410">SUM(Q181)</f>
        <v>0</v>
      </c>
      <c r="R182" s="323">
        <f t="shared" si="409"/>
        <v>0</v>
      </c>
      <c r="S182" s="323">
        <f t="shared" si="409"/>
        <v>0</v>
      </c>
      <c r="T182" s="323">
        <f t="shared" si="409"/>
        <v>0</v>
      </c>
      <c r="U182" s="323">
        <f t="shared" si="409"/>
        <v>0</v>
      </c>
      <c r="V182" s="323">
        <f t="shared" si="409"/>
        <v>0</v>
      </c>
      <c r="W182" s="323">
        <f t="shared" si="409"/>
        <v>10000</v>
      </c>
      <c r="X182" s="323">
        <f t="shared" si="409"/>
        <v>-10000</v>
      </c>
      <c r="Y182" s="323">
        <f t="shared" si="409"/>
        <v>0</v>
      </c>
      <c r="Z182" s="323">
        <f t="shared" si="409"/>
        <v>0</v>
      </c>
      <c r="AA182" s="323">
        <f t="shared" si="409"/>
        <v>-10000</v>
      </c>
      <c r="AB182" s="323">
        <f t="shared" si="409"/>
        <v>0</v>
      </c>
      <c r="AC182" s="323">
        <f t="shared" si="409"/>
        <v>0</v>
      </c>
      <c r="AD182" s="323">
        <f t="shared" si="409"/>
        <v>0</v>
      </c>
      <c r="AE182" s="323">
        <f t="shared" si="409"/>
        <v>0</v>
      </c>
      <c r="AF182" s="323">
        <f t="shared" si="409"/>
        <v>100</v>
      </c>
      <c r="AG182" s="323">
        <f t="shared" si="409"/>
        <v>0</v>
      </c>
      <c r="AH182" s="894">
        <f t="shared" si="409"/>
        <v>100</v>
      </c>
      <c r="AI182" s="900">
        <f t="shared" si="409"/>
        <v>0.02</v>
      </c>
      <c r="AJ182" s="324">
        <f t="shared" si="409"/>
        <v>0</v>
      </c>
      <c r="AK182" s="324">
        <f t="shared" si="409"/>
        <v>0</v>
      </c>
      <c r="AL182" s="324">
        <f t="shared" si="409"/>
        <v>0</v>
      </c>
      <c r="AM182" s="324">
        <f t="shared" si="409"/>
        <v>0</v>
      </c>
      <c r="AN182" s="324">
        <f t="shared" si="409"/>
        <v>0</v>
      </c>
      <c r="AO182" s="25">
        <f t="shared" si="409"/>
        <v>0.02</v>
      </c>
      <c r="AP182" s="325">
        <f t="shared" si="409"/>
        <v>11906368</v>
      </c>
      <c r="AQ182" s="323">
        <f t="shared" si="409"/>
        <v>8832617</v>
      </c>
      <c r="AR182" s="323">
        <f t="shared" si="409"/>
        <v>0</v>
      </c>
      <c r="AS182" s="323">
        <f t="shared" si="409"/>
        <v>2985425</v>
      </c>
      <c r="AT182" s="323">
        <f t="shared" si="409"/>
        <v>88326</v>
      </c>
      <c r="AU182" s="323">
        <f t="shared" si="409"/>
        <v>0</v>
      </c>
      <c r="AV182" s="25">
        <f t="shared" si="409"/>
        <v>13.25</v>
      </c>
      <c r="AW182" s="825">
        <f t="shared" si="409"/>
        <v>0</v>
      </c>
      <c r="AX182" s="826">
        <f t="shared" si="409"/>
        <v>0</v>
      </c>
      <c r="AY182" s="826">
        <f t="shared" si="409"/>
        <v>0</v>
      </c>
      <c r="AZ182" s="826">
        <f t="shared" si="409"/>
        <v>0</v>
      </c>
      <c r="BA182" s="826">
        <f t="shared" si="409"/>
        <v>0</v>
      </c>
      <c r="BB182" s="826">
        <f t="shared" si="409"/>
        <v>0</v>
      </c>
      <c r="BC182" s="820">
        <f t="shared" si="409"/>
        <v>0</v>
      </c>
    </row>
    <row r="183" spans="1:55" s="135" customFormat="1" ht="12.75" customHeight="1" x14ac:dyDescent="0.2">
      <c r="A183" s="123">
        <v>38</v>
      </c>
      <c r="B183" s="124">
        <v>4418</v>
      </c>
      <c r="C183" s="124">
        <v>600074048</v>
      </c>
      <c r="D183" s="124">
        <v>72742411</v>
      </c>
      <c r="E183" s="122" t="s">
        <v>210</v>
      </c>
      <c r="F183" s="124">
        <v>3111</v>
      </c>
      <c r="G183" s="102" t="s">
        <v>275</v>
      </c>
      <c r="H183" s="500" t="s">
        <v>260</v>
      </c>
      <c r="I183" s="517">
        <v>1990060</v>
      </c>
      <c r="J183" s="432">
        <v>1456454</v>
      </c>
      <c r="K183" s="432">
        <v>20000</v>
      </c>
      <c r="L183" s="44">
        <v>499041</v>
      </c>
      <c r="M183" s="44">
        <v>14565</v>
      </c>
      <c r="N183" s="44">
        <v>0</v>
      </c>
      <c r="O183" s="570">
        <v>2.37</v>
      </c>
      <c r="P183" s="579">
        <f t="shared" si="308"/>
        <v>0</v>
      </c>
      <c r="Q183" s="434">
        <v>0</v>
      </c>
      <c r="R183" s="434">
        <v>0</v>
      </c>
      <c r="S183" s="434">
        <v>0</v>
      </c>
      <c r="T183" s="434">
        <v>0</v>
      </c>
      <c r="U183" s="434">
        <v>0</v>
      </c>
      <c r="V183" s="434">
        <v>0</v>
      </c>
      <c r="W183" s="434">
        <f t="shared" si="309"/>
        <v>0</v>
      </c>
      <c r="X183" s="434">
        <v>0</v>
      </c>
      <c r="Y183" s="434">
        <v>0</v>
      </c>
      <c r="Z183" s="434">
        <v>0</v>
      </c>
      <c r="AA183" s="434">
        <f t="shared" si="310"/>
        <v>0</v>
      </c>
      <c r="AB183" s="434">
        <f t="shared" si="311"/>
        <v>0</v>
      </c>
      <c r="AC183" s="435">
        <f t="shared" si="312"/>
        <v>0</v>
      </c>
      <c r="AD183" s="434">
        <v>0</v>
      </c>
      <c r="AE183" s="434">
        <f t="shared" si="313"/>
        <v>0</v>
      </c>
      <c r="AF183" s="435">
        <f t="shared" si="314"/>
        <v>0</v>
      </c>
      <c r="AG183" s="14">
        <v>0</v>
      </c>
      <c r="AH183" s="905">
        <f>AB183+AE183+AF183+AG183+1</f>
        <v>1</v>
      </c>
      <c r="AI183" s="870">
        <v>0</v>
      </c>
      <c r="AJ183" s="433">
        <v>0</v>
      </c>
      <c r="AK183" s="433">
        <v>0</v>
      </c>
      <c r="AL183" s="433">
        <v>0</v>
      </c>
      <c r="AM183" s="433">
        <v>0</v>
      </c>
      <c r="AN183" s="433">
        <v>0</v>
      </c>
      <c r="AO183" s="535">
        <f t="shared" si="316"/>
        <v>0</v>
      </c>
      <c r="AP183" s="854">
        <f>I183+AH183</f>
        <v>1990061</v>
      </c>
      <c r="AQ183" s="434">
        <f>J183+W183</f>
        <v>1456454</v>
      </c>
      <c r="AR183" s="512">
        <f t="shared" ref="AR183:AR184" si="411">K183+AA183</f>
        <v>20000</v>
      </c>
      <c r="AS183" s="434">
        <f>L183+AE183</f>
        <v>499041</v>
      </c>
      <c r="AT183" s="434">
        <f>M183+AF183</f>
        <v>14565</v>
      </c>
      <c r="AU183" s="434">
        <v>0</v>
      </c>
      <c r="AV183" s="535">
        <f t="shared" ref="AV183:AV184" si="412">O183+AO183</f>
        <v>2.37</v>
      </c>
      <c r="AW183" s="517">
        <f t="shared" si="322"/>
        <v>0</v>
      </c>
      <c r="AX183" s="432">
        <v>0</v>
      </c>
      <c r="AY183" s="432">
        <v>0</v>
      </c>
      <c r="AZ183" s="432">
        <v>0</v>
      </c>
      <c r="BA183" s="432">
        <v>0</v>
      </c>
      <c r="BB183" s="432">
        <v>0</v>
      </c>
      <c r="BC183" s="600">
        <v>0</v>
      </c>
    </row>
    <row r="184" spans="1:55" s="135" customFormat="1" ht="12.75" customHeight="1" x14ac:dyDescent="0.2">
      <c r="A184" s="123">
        <v>38</v>
      </c>
      <c r="B184" s="124">
        <v>4418</v>
      </c>
      <c r="C184" s="124">
        <v>600074048</v>
      </c>
      <c r="D184" s="124">
        <v>72742411</v>
      </c>
      <c r="E184" s="122" t="s">
        <v>210</v>
      </c>
      <c r="F184" s="124">
        <v>3111</v>
      </c>
      <c r="G184" s="102" t="s">
        <v>276</v>
      </c>
      <c r="H184" s="500" t="s">
        <v>261</v>
      </c>
      <c r="I184" s="517">
        <v>0</v>
      </c>
      <c r="J184" s="432">
        <v>0</v>
      </c>
      <c r="K184" s="432">
        <v>0</v>
      </c>
      <c r="L184" s="44">
        <v>0</v>
      </c>
      <c r="M184" s="44">
        <v>0</v>
      </c>
      <c r="N184" s="44">
        <v>0</v>
      </c>
      <c r="O184" s="570">
        <v>0</v>
      </c>
      <c r="P184" s="579">
        <f t="shared" si="308"/>
        <v>0</v>
      </c>
      <c r="Q184" s="434">
        <v>0</v>
      </c>
      <c r="R184" s="434">
        <v>0</v>
      </c>
      <c r="S184" s="434">
        <v>0</v>
      </c>
      <c r="T184" s="434">
        <v>0</v>
      </c>
      <c r="U184" s="434">
        <v>0</v>
      </c>
      <c r="V184" s="434">
        <v>0</v>
      </c>
      <c r="W184" s="434">
        <f t="shared" si="309"/>
        <v>0</v>
      </c>
      <c r="X184" s="434">
        <v>0</v>
      </c>
      <c r="Y184" s="434">
        <v>0</v>
      </c>
      <c r="Z184" s="434">
        <v>0</v>
      </c>
      <c r="AA184" s="434">
        <f t="shared" si="310"/>
        <v>0</v>
      </c>
      <c r="AB184" s="434">
        <f t="shared" si="311"/>
        <v>0</v>
      </c>
      <c r="AC184" s="435">
        <f t="shared" si="312"/>
        <v>0</v>
      </c>
      <c r="AD184" s="434">
        <v>0</v>
      </c>
      <c r="AE184" s="434">
        <f t="shared" si="313"/>
        <v>0</v>
      </c>
      <c r="AF184" s="435">
        <f t="shared" si="314"/>
        <v>0</v>
      </c>
      <c r="AG184" s="14">
        <v>0</v>
      </c>
      <c r="AH184" s="905">
        <f t="shared" ref="AH184" si="413">AB184+AE184+AF184+AG184</f>
        <v>0</v>
      </c>
      <c r="AI184" s="870">
        <v>0</v>
      </c>
      <c r="AJ184" s="433">
        <v>0</v>
      </c>
      <c r="AK184" s="433">
        <v>0</v>
      </c>
      <c r="AL184" s="433">
        <v>0</v>
      </c>
      <c r="AM184" s="433">
        <v>0</v>
      </c>
      <c r="AN184" s="433">
        <v>0</v>
      </c>
      <c r="AO184" s="535">
        <f t="shared" si="316"/>
        <v>0</v>
      </c>
      <c r="AP184" s="854">
        <f>I184+AH184</f>
        <v>0</v>
      </c>
      <c r="AQ184" s="434">
        <f>J184+W184</f>
        <v>0</v>
      </c>
      <c r="AR184" s="512">
        <f t="shared" si="411"/>
        <v>0</v>
      </c>
      <c r="AS184" s="434">
        <f>L184+AE184</f>
        <v>0</v>
      </c>
      <c r="AT184" s="434">
        <f>M184+AF184</f>
        <v>0</v>
      </c>
      <c r="AU184" s="434">
        <v>0</v>
      </c>
      <c r="AV184" s="535">
        <f t="shared" si="412"/>
        <v>0</v>
      </c>
      <c r="AW184" s="517">
        <f t="shared" si="322"/>
        <v>0</v>
      </c>
      <c r="AX184" s="432">
        <v>0</v>
      </c>
      <c r="AY184" s="432">
        <v>0</v>
      </c>
      <c r="AZ184" s="432">
        <v>0</v>
      </c>
      <c r="BA184" s="432">
        <v>0</v>
      </c>
      <c r="BB184" s="432">
        <v>0</v>
      </c>
      <c r="BC184" s="600">
        <v>0</v>
      </c>
    </row>
    <row r="185" spans="1:55" s="135" customFormat="1" ht="12.75" customHeight="1" x14ac:dyDescent="0.2">
      <c r="A185" s="92">
        <v>38</v>
      </c>
      <c r="B185" s="15">
        <v>4418</v>
      </c>
      <c r="C185" s="15">
        <v>600074048</v>
      </c>
      <c r="D185" s="15">
        <v>72742411</v>
      </c>
      <c r="E185" s="101" t="s">
        <v>211</v>
      </c>
      <c r="F185" s="15"/>
      <c r="G185" s="91"/>
      <c r="H185" s="495"/>
      <c r="I185" s="614">
        <v>1990060</v>
      </c>
      <c r="J185" s="323">
        <v>1456454</v>
      </c>
      <c r="K185" s="323">
        <v>20000</v>
      </c>
      <c r="L185" s="323">
        <v>499041</v>
      </c>
      <c r="M185" s="323">
        <v>14565</v>
      </c>
      <c r="N185" s="323">
        <v>0</v>
      </c>
      <c r="O185" s="680">
        <v>2.37</v>
      </c>
      <c r="P185" s="614">
        <f t="shared" ref="P185:BC185" si="414">SUM(P183:P184)</f>
        <v>0</v>
      </c>
      <c r="Q185" s="323">
        <f t="shared" ref="Q185" si="415">SUM(Q183:Q184)</f>
        <v>0</v>
      </c>
      <c r="R185" s="323">
        <f t="shared" si="414"/>
        <v>0</v>
      </c>
      <c r="S185" s="323">
        <f t="shared" si="414"/>
        <v>0</v>
      </c>
      <c r="T185" s="323">
        <f t="shared" si="414"/>
        <v>0</v>
      </c>
      <c r="U185" s="323">
        <f t="shared" si="414"/>
        <v>0</v>
      </c>
      <c r="V185" s="323">
        <f t="shared" si="414"/>
        <v>0</v>
      </c>
      <c r="W185" s="323">
        <f t="shared" si="414"/>
        <v>0</v>
      </c>
      <c r="X185" s="323">
        <f t="shared" si="414"/>
        <v>0</v>
      </c>
      <c r="Y185" s="323">
        <f t="shared" si="414"/>
        <v>0</v>
      </c>
      <c r="Z185" s="323">
        <f t="shared" si="414"/>
        <v>0</v>
      </c>
      <c r="AA185" s="323">
        <f t="shared" si="414"/>
        <v>0</v>
      </c>
      <c r="AB185" s="323">
        <f t="shared" si="414"/>
        <v>0</v>
      </c>
      <c r="AC185" s="323">
        <f t="shared" si="414"/>
        <v>0</v>
      </c>
      <c r="AD185" s="323">
        <f t="shared" si="414"/>
        <v>0</v>
      </c>
      <c r="AE185" s="323">
        <f t="shared" si="414"/>
        <v>0</v>
      </c>
      <c r="AF185" s="323">
        <f t="shared" si="414"/>
        <v>0</v>
      </c>
      <c r="AG185" s="323">
        <f t="shared" si="414"/>
        <v>0</v>
      </c>
      <c r="AH185" s="894">
        <f t="shared" si="414"/>
        <v>1</v>
      </c>
      <c r="AI185" s="900">
        <f t="shared" si="414"/>
        <v>0</v>
      </c>
      <c r="AJ185" s="324">
        <f t="shared" si="414"/>
        <v>0</v>
      </c>
      <c r="AK185" s="324">
        <f t="shared" si="414"/>
        <v>0</v>
      </c>
      <c r="AL185" s="324">
        <f t="shared" si="414"/>
        <v>0</v>
      </c>
      <c r="AM185" s="324">
        <f t="shared" si="414"/>
        <v>0</v>
      </c>
      <c r="AN185" s="324">
        <f t="shared" si="414"/>
        <v>0</v>
      </c>
      <c r="AO185" s="25">
        <f t="shared" si="414"/>
        <v>0</v>
      </c>
      <c r="AP185" s="325">
        <f t="shared" si="414"/>
        <v>1990061</v>
      </c>
      <c r="AQ185" s="323">
        <f t="shared" si="414"/>
        <v>1456454</v>
      </c>
      <c r="AR185" s="323">
        <f t="shared" si="414"/>
        <v>20000</v>
      </c>
      <c r="AS185" s="323">
        <f t="shared" si="414"/>
        <v>499041</v>
      </c>
      <c r="AT185" s="323">
        <f t="shared" si="414"/>
        <v>14565</v>
      </c>
      <c r="AU185" s="323">
        <f t="shared" si="414"/>
        <v>0</v>
      </c>
      <c r="AV185" s="25">
        <f t="shared" si="414"/>
        <v>2.37</v>
      </c>
      <c r="AW185" s="825">
        <f t="shared" si="414"/>
        <v>0</v>
      </c>
      <c r="AX185" s="826">
        <f t="shared" si="414"/>
        <v>0</v>
      </c>
      <c r="AY185" s="826">
        <f t="shared" si="414"/>
        <v>0</v>
      </c>
      <c r="AZ185" s="826">
        <f t="shared" si="414"/>
        <v>0</v>
      </c>
      <c r="BA185" s="826">
        <f t="shared" si="414"/>
        <v>0</v>
      </c>
      <c r="BB185" s="826">
        <f t="shared" si="414"/>
        <v>0</v>
      </c>
      <c r="BC185" s="820">
        <f t="shared" si="414"/>
        <v>0</v>
      </c>
    </row>
    <row r="186" spans="1:55" s="135" customFormat="1" ht="12.75" customHeight="1" x14ac:dyDescent="0.2">
      <c r="A186" s="123">
        <v>39</v>
      </c>
      <c r="B186" s="124">
        <v>4432</v>
      </c>
      <c r="C186" s="124">
        <v>600074625</v>
      </c>
      <c r="D186" s="124">
        <v>70695903</v>
      </c>
      <c r="E186" s="122" t="s">
        <v>212</v>
      </c>
      <c r="F186" s="124">
        <v>3111</v>
      </c>
      <c r="G186" s="102" t="s">
        <v>275</v>
      </c>
      <c r="H186" s="500" t="s">
        <v>260</v>
      </c>
      <c r="I186" s="517">
        <v>1752617</v>
      </c>
      <c r="J186" s="432">
        <v>1300161</v>
      </c>
      <c r="K186" s="432">
        <v>0</v>
      </c>
      <c r="L186" s="44">
        <v>439454</v>
      </c>
      <c r="M186" s="44">
        <v>13002</v>
      </c>
      <c r="N186" s="44">
        <v>0</v>
      </c>
      <c r="O186" s="570">
        <v>2.16</v>
      </c>
      <c r="P186" s="579">
        <f t="shared" si="308"/>
        <v>0</v>
      </c>
      <c r="Q186" s="434">
        <v>0</v>
      </c>
      <c r="R186" s="434">
        <v>0</v>
      </c>
      <c r="S186" s="434">
        <v>0</v>
      </c>
      <c r="T186" s="434">
        <v>0</v>
      </c>
      <c r="U186" s="434">
        <v>0</v>
      </c>
      <c r="V186" s="434">
        <v>0</v>
      </c>
      <c r="W186" s="434">
        <f t="shared" si="309"/>
        <v>0</v>
      </c>
      <c r="X186" s="434">
        <v>0</v>
      </c>
      <c r="Y186" s="434">
        <v>0</v>
      </c>
      <c r="Z186" s="434">
        <v>0</v>
      </c>
      <c r="AA186" s="434">
        <f t="shared" si="310"/>
        <v>0</v>
      </c>
      <c r="AB186" s="434">
        <f t="shared" si="311"/>
        <v>0</v>
      </c>
      <c r="AC186" s="435">
        <f t="shared" si="312"/>
        <v>0</v>
      </c>
      <c r="AD186" s="434">
        <v>0</v>
      </c>
      <c r="AE186" s="434">
        <f t="shared" si="313"/>
        <v>0</v>
      </c>
      <c r="AF186" s="435">
        <f t="shared" si="314"/>
        <v>0</v>
      </c>
      <c r="AG186" s="14">
        <v>0</v>
      </c>
      <c r="AH186" s="905">
        <f t="shared" ref="AH186:AH189" si="416">AB186+AE186+AF186+AG186</f>
        <v>0</v>
      </c>
      <c r="AI186" s="870">
        <v>0</v>
      </c>
      <c r="AJ186" s="433">
        <v>0</v>
      </c>
      <c r="AK186" s="433">
        <v>0</v>
      </c>
      <c r="AL186" s="433">
        <v>0</v>
      </c>
      <c r="AM186" s="433">
        <v>0</v>
      </c>
      <c r="AN186" s="433">
        <v>0</v>
      </c>
      <c r="AO186" s="535">
        <f t="shared" si="316"/>
        <v>0</v>
      </c>
      <c r="AP186" s="854">
        <f>I186+AH186</f>
        <v>1752617</v>
      </c>
      <c r="AQ186" s="434">
        <f>J186+W186</f>
        <v>1300161</v>
      </c>
      <c r="AR186" s="512">
        <f t="shared" ref="AR186:AR189" si="417">K186+AA186</f>
        <v>0</v>
      </c>
      <c r="AS186" s="434">
        <f t="shared" ref="AS186:AT189" si="418">L186+AE186</f>
        <v>439454</v>
      </c>
      <c r="AT186" s="434">
        <f t="shared" si="418"/>
        <v>13002</v>
      </c>
      <c r="AU186" s="434">
        <v>0</v>
      </c>
      <c r="AV186" s="535">
        <f t="shared" ref="AV186:AV189" si="419">O186+AO186</f>
        <v>2.16</v>
      </c>
      <c r="AW186" s="517">
        <f t="shared" si="322"/>
        <v>0</v>
      </c>
      <c r="AX186" s="432">
        <v>0</v>
      </c>
      <c r="AY186" s="432">
        <v>0</v>
      </c>
      <c r="AZ186" s="432">
        <v>0</v>
      </c>
      <c r="BA186" s="432">
        <v>0</v>
      </c>
      <c r="BB186" s="432">
        <v>0</v>
      </c>
      <c r="BC186" s="600">
        <v>0</v>
      </c>
    </row>
    <row r="187" spans="1:55" s="135" customFormat="1" ht="12.75" customHeight="1" x14ac:dyDescent="0.2">
      <c r="A187" s="123">
        <v>39</v>
      </c>
      <c r="B187" s="124">
        <v>4432</v>
      </c>
      <c r="C187" s="124">
        <v>600074625</v>
      </c>
      <c r="D187" s="124">
        <v>70695903</v>
      </c>
      <c r="E187" s="122" t="s">
        <v>212</v>
      </c>
      <c r="F187" s="124">
        <v>3117</v>
      </c>
      <c r="G187" s="102" t="s">
        <v>278</v>
      </c>
      <c r="H187" s="500" t="s">
        <v>260</v>
      </c>
      <c r="I187" s="517">
        <v>3054698</v>
      </c>
      <c r="J187" s="432">
        <v>2266097</v>
      </c>
      <c r="K187" s="432">
        <v>0</v>
      </c>
      <c r="L187" s="44">
        <v>765941</v>
      </c>
      <c r="M187" s="44">
        <v>22660</v>
      </c>
      <c r="N187" s="44">
        <v>0</v>
      </c>
      <c r="O187" s="570">
        <v>3.27</v>
      </c>
      <c r="P187" s="579">
        <f t="shared" si="308"/>
        <v>-21728</v>
      </c>
      <c r="Q187" s="434">
        <v>0</v>
      </c>
      <c r="R187" s="434">
        <v>0</v>
      </c>
      <c r="S187" s="434">
        <v>0</v>
      </c>
      <c r="T187" s="434">
        <v>0</v>
      </c>
      <c r="U187" s="434">
        <v>0</v>
      </c>
      <c r="V187" s="434">
        <v>0</v>
      </c>
      <c r="W187" s="434">
        <f t="shared" si="309"/>
        <v>-21728</v>
      </c>
      <c r="X187" s="434">
        <v>21728</v>
      </c>
      <c r="Y187" s="434">
        <v>0</v>
      </c>
      <c r="Z187" s="434">
        <v>0</v>
      </c>
      <c r="AA187" s="434">
        <f t="shared" si="310"/>
        <v>21728</v>
      </c>
      <c r="AB187" s="434">
        <f t="shared" si="311"/>
        <v>0</v>
      </c>
      <c r="AC187" s="435">
        <f t="shared" si="312"/>
        <v>0</v>
      </c>
      <c r="AD187" s="434">
        <v>0</v>
      </c>
      <c r="AE187" s="434">
        <f t="shared" si="313"/>
        <v>0</v>
      </c>
      <c r="AF187" s="435">
        <f t="shared" si="314"/>
        <v>-217</v>
      </c>
      <c r="AG187" s="14">
        <v>0</v>
      </c>
      <c r="AH187" s="905">
        <f t="shared" si="416"/>
        <v>-217</v>
      </c>
      <c r="AI187" s="870">
        <v>0</v>
      </c>
      <c r="AJ187" s="433">
        <v>0</v>
      </c>
      <c r="AK187" s="433">
        <v>0</v>
      </c>
      <c r="AL187" s="433">
        <v>0</v>
      </c>
      <c r="AM187" s="433">
        <v>0</v>
      </c>
      <c r="AN187" s="433">
        <v>0</v>
      </c>
      <c r="AO187" s="535">
        <f t="shared" si="316"/>
        <v>0</v>
      </c>
      <c r="AP187" s="854">
        <f>I187+AH187</f>
        <v>3054481</v>
      </c>
      <c r="AQ187" s="434">
        <f>J187+W187</f>
        <v>2244369</v>
      </c>
      <c r="AR187" s="512">
        <f t="shared" si="417"/>
        <v>21728</v>
      </c>
      <c r="AS187" s="434">
        <f t="shared" si="418"/>
        <v>765941</v>
      </c>
      <c r="AT187" s="434">
        <f t="shared" si="418"/>
        <v>22443</v>
      </c>
      <c r="AU187" s="434">
        <v>0</v>
      </c>
      <c r="AV187" s="535">
        <f t="shared" si="419"/>
        <v>3.27</v>
      </c>
      <c r="AW187" s="517">
        <f t="shared" si="322"/>
        <v>0</v>
      </c>
      <c r="AX187" s="432">
        <v>0</v>
      </c>
      <c r="AY187" s="432">
        <v>0</v>
      </c>
      <c r="AZ187" s="432">
        <v>0</v>
      </c>
      <c r="BA187" s="432">
        <v>0</v>
      </c>
      <c r="BB187" s="432">
        <v>0</v>
      </c>
      <c r="BC187" s="600">
        <v>0</v>
      </c>
    </row>
    <row r="188" spans="1:55" s="135" customFormat="1" ht="12.75" customHeight="1" x14ac:dyDescent="0.2">
      <c r="A188" s="123">
        <v>39</v>
      </c>
      <c r="B188" s="124">
        <v>4432</v>
      </c>
      <c r="C188" s="124">
        <v>600074625</v>
      </c>
      <c r="D188" s="124">
        <v>70695903</v>
      </c>
      <c r="E188" s="122" t="s">
        <v>212</v>
      </c>
      <c r="F188" s="124">
        <v>3117</v>
      </c>
      <c r="G188" s="102" t="s">
        <v>276</v>
      </c>
      <c r="H188" s="500" t="s">
        <v>261</v>
      </c>
      <c r="I188" s="517">
        <v>1759170</v>
      </c>
      <c r="J188" s="432">
        <v>1305022</v>
      </c>
      <c r="K188" s="432">
        <v>0</v>
      </c>
      <c r="L188" s="44">
        <v>441098</v>
      </c>
      <c r="M188" s="44">
        <v>13050</v>
      </c>
      <c r="N188" s="44">
        <v>0</v>
      </c>
      <c r="O188" s="570">
        <v>3.48</v>
      </c>
      <c r="P188" s="579">
        <f t="shared" si="308"/>
        <v>0</v>
      </c>
      <c r="Q188" s="434">
        <v>0</v>
      </c>
      <c r="R188" s="434">
        <v>-158497</v>
      </c>
      <c r="S188" s="434">
        <v>0</v>
      </c>
      <c r="T188" s="434">
        <v>0</v>
      </c>
      <c r="U188" s="434">
        <v>0</v>
      </c>
      <c r="V188" s="434">
        <v>0</v>
      </c>
      <c r="W188" s="434">
        <f t="shared" si="309"/>
        <v>-158497</v>
      </c>
      <c r="X188" s="434">
        <v>0</v>
      </c>
      <c r="Y188" s="434">
        <v>0</v>
      </c>
      <c r="Z188" s="434">
        <v>0</v>
      </c>
      <c r="AA188" s="434">
        <f t="shared" si="310"/>
        <v>0</v>
      </c>
      <c r="AB188" s="434">
        <f t="shared" si="311"/>
        <v>-158497</v>
      </c>
      <c r="AC188" s="435">
        <f t="shared" si="312"/>
        <v>-53572</v>
      </c>
      <c r="AD188" s="434">
        <v>0</v>
      </c>
      <c r="AE188" s="434">
        <f t="shared" si="313"/>
        <v>-53572</v>
      </c>
      <c r="AF188" s="435">
        <f t="shared" si="314"/>
        <v>-1585</v>
      </c>
      <c r="AG188" s="14">
        <v>0</v>
      </c>
      <c r="AH188" s="905">
        <f t="shared" si="416"/>
        <v>-213654</v>
      </c>
      <c r="AI188" s="870">
        <v>0</v>
      </c>
      <c r="AJ188" s="433">
        <v>-0.46</v>
      </c>
      <c r="AK188" s="433">
        <v>0</v>
      </c>
      <c r="AL188" s="433">
        <v>0</v>
      </c>
      <c r="AM188" s="433">
        <v>0</v>
      </c>
      <c r="AN188" s="433">
        <v>0</v>
      </c>
      <c r="AO188" s="535">
        <f t="shared" si="316"/>
        <v>-0.46</v>
      </c>
      <c r="AP188" s="854">
        <f>I188+AH188</f>
        <v>1545516</v>
      </c>
      <c r="AQ188" s="434">
        <f>J188+W188</f>
        <v>1146525</v>
      </c>
      <c r="AR188" s="512">
        <f t="shared" si="417"/>
        <v>0</v>
      </c>
      <c r="AS188" s="434">
        <f t="shared" si="418"/>
        <v>387526</v>
      </c>
      <c r="AT188" s="434">
        <f t="shared" si="418"/>
        <v>11465</v>
      </c>
      <c r="AU188" s="434">
        <v>0</v>
      </c>
      <c r="AV188" s="535">
        <f t="shared" si="419"/>
        <v>3.02</v>
      </c>
      <c r="AW188" s="517">
        <f t="shared" si="322"/>
        <v>0</v>
      </c>
      <c r="AX188" s="432">
        <v>0</v>
      </c>
      <c r="AY188" s="432">
        <v>0</v>
      </c>
      <c r="AZ188" s="432">
        <v>0</v>
      </c>
      <c r="BA188" s="432">
        <v>0</v>
      </c>
      <c r="BB188" s="432">
        <v>0</v>
      </c>
      <c r="BC188" s="600">
        <v>0</v>
      </c>
    </row>
    <row r="189" spans="1:55" s="135" customFormat="1" ht="12.75" customHeight="1" x14ac:dyDescent="0.2">
      <c r="A189" s="123">
        <v>39</v>
      </c>
      <c r="B189" s="124">
        <v>4432</v>
      </c>
      <c r="C189" s="124">
        <v>600074625</v>
      </c>
      <c r="D189" s="124">
        <v>70695903</v>
      </c>
      <c r="E189" s="122" t="s">
        <v>212</v>
      </c>
      <c r="F189" s="124">
        <v>3143</v>
      </c>
      <c r="G189" s="102" t="s">
        <v>784</v>
      </c>
      <c r="H189" s="140" t="s">
        <v>260</v>
      </c>
      <c r="I189" s="517">
        <v>768591</v>
      </c>
      <c r="J189" s="432">
        <v>570171</v>
      </c>
      <c r="K189" s="432">
        <v>0</v>
      </c>
      <c r="L189" s="44">
        <v>192718</v>
      </c>
      <c r="M189" s="44">
        <v>5702</v>
      </c>
      <c r="N189" s="44">
        <v>0</v>
      </c>
      <c r="O189" s="570">
        <v>1.1200000000000001</v>
      </c>
      <c r="P189" s="579">
        <f t="shared" si="308"/>
        <v>0</v>
      </c>
      <c r="Q189" s="434">
        <v>0</v>
      </c>
      <c r="R189" s="434">
        <v>0</v>
      </c>
      <c r="S189" s="434">
        <v>0</v>
      </c>
      <c r="T189" s="434">
        <v>0</v>
      </c>
      <c r="U189" s="434">
        <v>0</v>
      </c>
      <c r="V189" s="434">
        <v>0</v>
      </c>
      <c r="W189" s="434">
        <f t="shared" si="309"/>
        <v>0</v>
      </c>
      <c r="X189" s="434">
        <v>0</v>
      </c>
      <c r="Y189" s="434">
        <v>0</v>
      </c>
      <c r="Z189" s="434">
        <v>0</v>
      </c>
      <c r="AA189" s="434">
        <f t="shared" si="310"/>
        <v>0</v>
      </c>
      <c r="AB189" s="434">
        <f t="shared" si="311"/>
        <v>0</v>
      </c>
      <c r="AC189" s="435">
        <f t="shared" si="312"/>
        <v>0</v>
      </c>
      <c r="AD189" s="434">
        <v>0</v>
      </c>
      <c r="AE189" s="434">
        <f t="shared" si="313"/>
        <v>0</v>
      </c>
      <c r="AF189" s="435">
        <f t="shared" si="314"/>
        <v>0</v>
      </c>
      <c r="AG189" s="14">
        <v>0</v>
      </c>
      <c r="AH189" s="905">
        <f t="shared" si="416"/>
        <v>0</v>
      </c>
      <c r="AI189" s="870">
        <v>0</v>
      </c>
      <c r="AJ189" s="433">
        <v>0</v>
      </c>
      <c r="AK189" s="433">
        <v>0</v>
      </c>
      <c r="AL189" s="433">
        <v>0</v>
      </c>
      <c r="AM189" s="433">
        <v>0</v>
      </c>
      <c r="AN189" s="433">
        <v>0</v>
      </c>
      <c r="AO189" s="535">
        <f t="shared" si="316"/>
        <v>0</v>
      </c>
      <c r="AP189" s="854">
        <f>I189+AH189</f>
        <v>768591</v>
      </c>
      <c r="AQ189" s="434">
        <f>J189+W189</f>
        <v>570171</v>
      </c>
      <c r="AR189" s="512">
        <f t="shared" si="417"/>
        <v>0</v>
      </c>
      <c r="AS189" s="434">
        <f t="shared" si="418"/>
        <v>192718</v>
      </c>
      <c r="AT189" s="434">
        <f t="shared" si="418"/>
        <v>5702</v>
      </c>
      <c r="AU189" s="434">
        <v>0</v>
      </c>
      <c r="AV189" s="535">
        <f t="shared" si="419"/>
        <v>1.1200000000000001</v>
      </c>
      <c r="AW189" s="517">
        <f t="shared" si="322"/>
        <v>0</v>
      </c>
      <c r="AX189" s="432">
        <v>0</v>
      </c>
      <c r="AY189" s="432">
        <v>0</v>
      </c>
      <c r="AZ189" s="432">
        <v>0</v>
      </c>
      <c r="BA189" s="432">
        <v>0</v>
      </c>
      <c r="BB189" s="432">
        <v>0</v>
      </c>
      <c r="BC189" s="600">
        <v>0</v>
      </c>
    </row>
    <row r="190" spans="1:55" s="135" customFormat="1" ht="12.75" customHeight="1" x14ac:dyDescent="0.2">
      <c r="A190" s="92">
        <v>39</v>
      </c>
      <c r="B190" s="15">
        <v>4432</v>
      </c>
      <c r="C190" s="15">
        <v>600074625</v>
      </c>
      <c r="D190" s="15">
        <v>70695903</v>
      </c>
      <c r="E190" s="101" t="s">
        <v>213</v>
      </c>
      <c r="F190" s="15"/>
      <c r="G190" s="91"/>
      <c r="H190" s="495"/>
      <c r="I190" s="614">
        <v>7335076</v>
      </c>
      <c r="J190" s="323">
        <v>5441451</v>
      </c>
      <c r="K190" s="323">
        <v>0</v>
      </c>
      <c r="L190" s="323">
        <v>1839211</v>
      </c>
      <c r="M190" s="323">
        <v>54414</v>
      </c>
      <c r="N190" s="323">
        <v>0</v>
      </c>
      <c r="O190" s="680">
        <v>10.030000000000001</v>
      </c>
      <c r="P190" s="614">
        <f t="shared" ref="P190:BC190" si="420">SUM(P186:P189)</f>
        <v>-21728</v>
      </c>
      <c r="Q190" s="323">
        <f t="shared" ref="Q190" si="421">SUM(Q186:Q189)</f>
        <v>0</v>
      </c>
      <c r="R190" s="323">
        <f t="shared" si="420"/>
        <v>-158497</v>
      </c>
      <c r="S190" s="323">
        <f t="shared" si="420"/>
        <v>0</v>
      </c>
      <c r="T190" s="323">
        <f t="shared" si="420"/>
        <v>0</v>
      </c>
      <c r="U190" s="323">
        <f t="shared" si="420"/>
        <v>0</v>
      </c>
      <c r="V190" s="323">
        <f t="shared" si="420"/>
        <v>0</v>
      </c>
      <c r="W190" s="323">
        <f t="shared" si="420"/>
        <v>-180225</v>
      </c>
      <c r="X190" s="323">
        <f t="shared" si="420"/>
        <v>21728</v>
      </c>
      <c r="Y190" s="323">
        <f t="shared" si="420"/>
        <v>0</v>
      </c>
      <c r="Z190" s="323">
        <f t="shared" si="420"/>
        <v>0</v>
      </c>
      <c r="AA190" s="323">
        <f t="shared" si="420"/>
        <v>21728</v>
      </c>
      <c r="AB190" s="323">
        <f t="shared" si="420"/>
        <v>-158497</v>
      </c>
      <c r="AC190" s="323">
        <f t="shared" si="420"/>
        <v>-53572</v>
      </c>
      <c r="AD190" s="323">
        <f t="shared" si="420"/>
        <v>0</v>
      </c>
      <c r="AE190" s="323">
        <f t="shared" si="420"/>
        <v>-53572</v>
      </c>
      <c r="AF190" s="323">
        <f t="shared" si="420"/>
        <v>-1802</v>
      </c>
      <c r="AG190" s="323">
        <f t="shared" si="420"/>
        <v>0</v>
      </c>
      <c r="AH190" s="894">
        <f t="shared" si="420"/>
        <v>-213871</v>
      </c>
      <c r="AI190" s="900">
        <f t="shared" si="420"/>
        <v>0</v>
      </c>
      <c r="AJ190" s="324">
        <f t="shared" si="420"/>
        <v>-0.46</v>
      </c>
      <c r="AK190" s="324">
        <f t="shared" si="420"/>
        <v>0</v>
      </c>
      <c r="AL190" s="324">
        <f t="shared" si="420"/>
        <v>0</v>
      </c>
      <c r="AM190" s="324">
        <f t="shared" si="420"/>
        <v>0</v>
      </c>
      <c r="AN190" s="324">
        <f t="shared" si="420"/>
        <v>0</v>
      </c>
      <c r="AO190" s="25">
        <f t="shared" si="420"/>
        <v>-0.46</v>
      </c>
      <c r="AP190" s="325">
        <f t="shared" si="420"/>
        <v>7121205</v>
      </c>
      <c r="AQ190" s="323">
        <f t="shared" si="420"/>
        <v>5261226</v>
      </c>
      <c r="AR190" s="323">
        <f t="shared" si="420"/>
        <v>21728</v>
      </c>
      <c r="AS190" s="323">
        <f t="shared" si="420"/>
        <v>1785639</v>
      </c>
      <c r="AT190" s="323">
        <f t="shared" si="420"/>
        <v>52612</v>
      </c>
      <c r="AU190" s="323">
        <f t="shared" si="420"/>
        <v>0</v>
      </c>
      <c r="AV190" s="25">
        <f t="shared" si="420"/>
        <v>9.57</v>
      </c>
      <c r="AW190" s="825">
        <f t="shared" si="420"/>
        <v>0</v>
      </c>
      <c r="AX190" s="826">
        <f t="shared" si="420"/>
        <v>0</v>
      </c>
      <c r="AY190" s="826">
        <f t="shared" si="420"/>
        <v>0</v>
      </c>
      <c r="AZ190" s="826">
        <f t="shared" si="420"/>
        <v>0</v>
      </c>
      <c r="BA190" s="826">
        <f t="shared" si="420"/>
        <v>0</v>
      </c>
      <c r="BB190" s="826">
        <f t="shared" si="420"/>
        <v>0</v>
      </c>
      <c r="BC190" s="820">
        <f t="shared" si="420"/>
        <v>0</v>
      </c>
    </row>
    <row r="191" spans="1:55" s="135" customFormat="1" ht="12.75" customHeight="1" x14ac:dyDescent="0.2">
      <c r="A191" s="123">
        <v>40</v>
      </c>
      <c r="B191" s="124">
        <v>4459</v>
      </c>
      <c r="C191" s="124">
        <v>650037171</v>
      </c>
      <c r="D191" s="124">
        <v>72742356</v>
      </c>
      <c r="E191" s="122" t="s">
        <v>214</v>
      </c>
      <c r="F191" s="124">
        <v>3111</v>
      </c>
      <c r="G191" s="102" t="s">
        <v>275</v>
      </c>
      <c r="H191" s="500" t="s">
        <v>260</v>
      </c>
      <c r="I191" s="517">
        <v>3017409</v>
      </c>
      <c r="J191" s="432">
        <v>2238434</v>
      </c>
      <c r="K191" s="432">
        <v>0</v>
      </c>
      <c r="L191" s="44">
        <v>756591</v>
      </c>
      <c r="M191" s="44">
        <v>22384</v>
      </c>
      <c r="N191" s="44">
        <v>0</v>
      </c>
      <c r="O191" s="570">
        <v>3.87</v>
      </c>
      <c r="P191" s="579">
        <f t="shared" si="308"/>
        <v>0</v>
      </c>
      <c r="Q191" s="434">
        <v>0</v>
      </c>
      <c r="R191" s="434">
        <v>0</v>
      </c>
      <c r="S191" s="434">
        <v>0</v>
      </c>
      <c r="T191" s="434">
        <v>0</v>
      </c>
      <c r="U191" s="434">
        <v>0</v>
      </c>
      <c r="V191" s="434">
        <v>0</v>
      </c>
      <c r="W191" s="434">
        <f t="shared" si="309"/>
        <v>0</v>
      </c>
      <c r="X191" s="434">
        <v>0</v>
      </c>
      <c r="Y191" s="434">
        <v>0</v>
      </c>
      <c r="Z191" s="434">
        <v>0</v>
      </c>
      <c r="AA191" s="434">
        <f t="shared" si="310"/>
        <v>0</v>
      </c>
      <c r="AB191" s="434">
        <f t="shared" si="311"/>
        <v>0</v>
      </c>
      <c r="AC191" s="435">
        <f t="shared" si="312"/>
        <v>0</v>
      </c>
      <c r="AD191" s="434">
        <v>0</v>
      </c>
      <c r="AE191" s="434">
        <f t="shared" si="313"/>
        <v>0</v>
      </c>
      <c r="AF191" s="435">
        <f t="shared" si="314"/>
        <v>0</v>
      </c>
      <c r="AG191" s="14">
        <v>0</v>
      </c>
      <c r="AH191" s="905">
        <f t="shared" ref="AH191:AH195" si="422">AB191+AE191+AF191+AG191</f>
        <v>0</v>
      </c>
      <c r="AI191" s="870">
        <v>0</v>
      </c>
      <c r="AJ191" s="433">
        <v>0</v>
      </c>
      <c r="AK191" s="433">
        <v>0</v>
      </c>
      <c r="AL191" s="433">
        <v>0</v>
      </c>
      <c r="AM191" s="433">
        <v>0</v>
      </c>
      <c r="AN191" s="433">
        <v>0</v>
      </c>
      <c r="AO191" s="535">
        <f t="shared" si="316"/>
        <v>0</v>
      </c>
      <c r="AP191" s="854">
        <f t="shared" ref="AP191:AP196" si="423">I191+AH191</f>
        <v>3017409</v>
      </c>
      <c r="AQ191" s="434">
        <f t="shared" ref="AQ191:AQ196" si="424">J191+W191</f>
        <v>2238434</v>
      </c>
      <c r="AR191" s="512">
        <f t="shared" ref="AR191:AR195" si="425">K191+AA191</f>
        <v>0</v>
      </c>
      <c r="AS191" s="434">
        <f t="shared" ref="AS191:AT195" si="426">L191+AE191</f>
        <v>756591</v>
      </c>
      <c r="AT191" s="434">
        <f t="shared" si="426"/>
        <v>22384</v>
      </c>
      <c r="AU191" s="434">
        <v>0</v>
      </c>
      <c r="AV191" s="535">
        <f t="shared" ref="AV191:AV195" si="427">O191+AO191</f>
        <v>3.87</v>
      </c>
      <c r="AW191" s="517">
        <f t="shared" si="322"/>
        <v>0</v>
      </c>
      <c r="AX191" s="432">
        <v>0</v>
      </c>
      <c r="AY191" s="432">
        <v>0</v>
      </c>
      <c r="AZ191" s="432">
        <v>0</v>
      </c>
      <c r="BA191" s="432">
        <v>0</v>
      </c>
      <c r="BB191" s="432">
        <v>0</v>
      </c>
      <c r="BC191" s="600">
        <v>0</v>
      </c>
    </row>
    <row r="192" spans="1:55" s="135" customFormat="1" ht="12.75" customHeight="1" x14ac:dyDescent="0.2">
      <c r="A192" s="123">
        <v>40</v>
      </c>
      <c r="B192" s="124">
        <v>4459</v>
      </c>
      <c r="C192" s="124">
        <v>650037171</v>
      </c>
      <c r="D192" s="124">
        <v>72742356</v>
      </c>
      <c r="E192" s="122" t="s">
        <v>214</v>
      </c>
      <c r="F192" s="124">
        <v>3113</v>
      </c>
      <c r="G192" s="102" t="s">
        <v>278</v>
      </c>
      <c r="H192" s="500" t="s">
        <v>260</v>
      </c>
      <c r="I192" s="517">
        <v>13109396</v>
      </c>
      <c r="J192" s="432">
        <v>9725071</v>
      </c>
      <c r="K192" s="432">
        <v>0</v>
      </c>
      <c r="L192" s="44">
        <v>3287073</v>
      </c>
      <c r="M192" s="44">
        <v>97252</v>
      </c>
      <c r="N192" s="44">
        <v>0</v>
      </c>
      <c r="O192" s="570">
        <v>14.54</v>
      </c>
      <c r="P192" s="579">
        <f t="shared" si="308"/>
        <v>0</v>
      </c>
      <c r="Q192" s="434">
        <v>0</v>
      </c>
      <c r="R192" s="434">
        <v>0</v>
      </c>
      <c r="S192" s="434">
        <v>0</v>
      </c>
      <c r="T192" s="434">
        <v>0</v>
      </c>
      <c r="U192" s="434">
        <v>0</v>
      </c>
      <c r="V192" s="434">
        <v>0</v>
      </c>
      <c r="W192" s="434">
        <f t="shared" si="309"/>
        <v>0</v>
      </c>
      <c r="X192" s="434">
        <v>0</v>
      </c>
      <c r="Y192" s="434">
        <v>0</v>
      </c>
      <c r="Z192" s="434">
        <v>0</v>
      </c>
      <c r="AA192" s="434">
        <f t="shared" si="310"/>
        <v>0</v>
      </c>
      <c r="AB192" s="434">
        <f t="shared" si="311"/>
        <v>0</v>
      </c>
      <c r="AC192" s="435">
        <f t="shared" si="312"/>
        <v>0</v>
      </c>
      <c r="AD192" s="434">
        <v>0</v>
      </c>
      <c r="AE192" s="434">
        <f t="shared" si="313"/>
        <v>0</v>
      </c>
      <c r="AF192" s="435">
        <f t="shared" si="314"/>
        <v>0</v>
      </c>
      <c r="AG192" s="14">
        <v>0</v>
      </c>
      <c r="AH192" s="905">
        <f t="shared" si="422"/>
        <v>0</v>
      </c>
      <c r="AI192" s="870">
        <v>0</v>
      </c>
      <c r="AJ192" s="433">
        <v>0</v>
      </c>
      <c r="AK192" s="433">
        <v>0</v>
      </c>
      <c r="AL192" s="433">
        <v>0</v>
      </c>
      <c r="AM192" s="433">
        <v>0</v>
      </c>
      <c r="AN192" s="433">
        <v>0</v>
      </c>
      <c r="AO192" s="535">
        <f t="shared" si="316"/>
        <v>0</v>
      </c>
      <c r="AP192" s="854">
        <f t="shared" si="423"/>
        <v>13109396</v>
      </c>
      <c r="AQ192" s="434">
        <f t="shared" si="424"/>
        <v>9725071</v>
      </c>
      <c r="AR192" s="512">
        <f t="shared" si="425"/>
        <v>0</v>
      </c>
      <c r="AS192" s="434">
        <f t="shared" si="426"/>
        <v>3287073</v>
      </c>
      <c r="AT192" s="434">
        <f t="shared" si="426"/>
        <v>97252</v>
      </c>
      <c r="AU192" s="434">
        <v>0</v>
      </c>
      <c r="AV192" s="535">
        <f t="shared" si="427"/>
        <v>14.54</v>
      </c>
      <c r="AW192" s="517">
        <f t="shared" si="322"/>
        <v>0</v>
      </c>
      <c r="AX192" s="432">
        <v>0</v>
      </c>
      <c r="AY192" s="432">
        <v>0</v>
      </c>
      <c r="AZ192" s="432">
        <v>0</v>
      </c>
      <c r="BA192" s="432">
        <v>0</v>
      </c>
      <c r="BB192" s="432">
        <v>0</v>
      </c>
      <c r="BC192" s="600">
        <v>0</v>
      </c>
    </row>
    <row r="193" spans="1:55" s="135" customFormat="1" ht="12.75" customHeight="1" x14ac:dyDescent="0.2">
      <c r="A193" s="123">
        <v>40</v>
      </c>
      <c r="B193" s="124">
        <v>4459</v>
      </c>
      <c r="C193" s="124">
        <v>650037171</v>
      </c>
      <c r="D193" s="124">
        <v>72742356</v>
      </c>
      <c r="E193" s="122" t="s">
        <v>214</v>
      </c>
      <c r="F193" s="124">
        <v>3113</v>
      </c>
      <c r="G193" s="102" t="s">
        <v>828</v>
      </c>
      <c r="H193" s="500" t="s">
        <v>260</v>
      </c>
      <c r="I193" s="517">
        <v>0</v>
      </c>
      <c r="J193" s="432">
        <v>0</v>
      </c>
      <c r="K193" s="432">
        <v>0</v>
      </c>
      <c r="L193" s="44">
        <v>0</v>
      </c>
      <c r="M193" s="44">
        <v>0</v>
      </c>
      <c r="N193" s="44">
        <v>0</v>
      </c>
      <c r="O193" s="570">
        <v>0</v>
      </c>
      <c r="P193" s="579">
        <f t="shared" ref="P193" si="428">X193*-1</f>
        <v>0</v>
      </c>
      <c r="Q193" s="434">
        <v>0</v>
      </c>
      <c r="R193" s="434">
        <v>0</v>
      </c>
      <c r="S193" s="434">
        <v>0</v>
      </c>
      <c r="T193" s="434">
        <v>0</v>
      </c>
      <c r="U193" s="434">
        <v>78557</v>
      </c>
      <c r="V193" s="434">
        <v>0</v>
      </c>
      <c r="W193" s="434">
        <f t="shared" ref="W193" si="429">SUM(P193:V193)</f>
        <v>78557</v>
      </c>
      <c r="X193" s="434">
        <v>0</v>
      </c>
      <c r="Y193" s="434">
        <v>0</v>
      </c>
      <c r="Z193" s="434">
        <v>0</v>
      </c>
      <c r="AA193" s="434">
        <f t="shared" ref="AA193" si="430">X193+Y193+Z193</f>
        <v>0</v>
      </c>
      <c r="AB193" s="434">
        <f t="shared" ref="AB193" si="431">W193+AA193</f>
        <v>78557</v>
      </c>
      <c r="AC193" s="435">
        <f t="shared" ref="AC193" si="432">ROUND((W193+X193+Y193)*33.8%,0)</f>
        <v>26552</v>
      </c>
      <c r="AD193" s="434">
        <v>0</v>
      </c>
      <c r="AE193" s="434">
        <f t="shared" ref="AE193" si="433">AC193+AD193</f>
        <v>26552</v>
      </c>
      <c r="AF193" s="435">
        <f t="shared" ref="AF193" si="434">ROUND(W193*1%,0)</f>
        <v>786</v>
      </c>
      <c r="AG193" s="14">
        <v>0</v>
      </c>
      <c r="AH193" s="905">
        <f t="shared" ref="AH193" si="435">AB193+AE193+AF193+AG193</f>
        <v>105895</v>
      </c>
      <c r="AI193" s="870">
        <v>0</v>
      </c>
      <c r="AJ193" s="433">
        <v>0</v>
      </c>
      <c r="AK193" s="433">
        <v>0</v>
      </c>
      <c r="AL193" s="433">
        <v>0</v>
      </c>
      <c r="AM193" s="433">
        <v>0.19</v>
      </c>
      <c r="AN193" s="433">
        <v>0</v>
      </c>
      <c r="AO193" s="535">
        <f t="shared" ref="AO193" si="436">SUM(AI193:AN193)</f>
        <v>0.19</v>
      </c>
      <c r="AP193" s="854">
        <f t="shared" si="423"/>
        <v>105895</v>
      </c>
      <c r="AQ193" s="434">
        <f t="shared" si="424"/>
        <v>78557</v>
      </c>
      <c r="AR193" s="512">
        <f t="shared" ref="AR193" si="437">K193+AA193</f>
        <v>0</v>
      </c>
      <c r="AS193" s="434">
        <f t="shared" ref="AS193" si="438">L193+AE193</f>
        <v>26552</v>
      </c>
      <c r="AT193" s="434">
        <f t="shared" ref="AT193" si="439">M193+AF193</f>
        <v>786</v>
      </c>
      <c r="AU193" s="434">
        <v>0</v>
      </c>
      <c r="AV193" s="535">
        <f t="shared" ref="AV193" si="440">O193+AO193</f>
        <v>0.19</v>
      </c>
      <c r="AW193" s="517">
        <f t="shared" ref="AW193" si="441">SUM(AX193:BB193)</f>
        <v>0</v>
      </c>
      <c r="AX193" s="432">
        <v>0</v>
      </c>
      <c r="AY193" s="432">
        <v>0</v>
      </c>
      <c r="AZ193" s="432">
        <v>0</v>
      </c>
      <c r="BA193" s="432">
        <v>0</v>
      </c>
      <c r="BB193" s="432">
        <v>0</v>
      </c>
      <c r="BC193" s="600">
        <v>0</v>
      </c>
    </row>
    <row r="194" spans="1:55" s="135" customFormat="1" ht="12.75" customHeight="1" x14ac:dyDescent="0.2">
      <c r="A194" s="123">
        <v>40</v>
      </c>
      <c r="B194" s="124">
        <v>4459</v>
      </c>
      <c r="C194" s="124">
        <v>650037171</v>
      </c>
      <c r="D194" s="124">
        <v>72742356</v>
      </c>
      <c r="E194" s="122" t="s">
        <v>214</v>
      </c>
      <c r="F194" s="124">
        <v>3113</v>
      </c>
      <c r="G194" s="102" t="s">
        <v>276</v>
      </c>
      <c r="H194" s="500" t="s">
        <v>261</v>
      </c>
      <c r="I194" s="517">
        <v>2541016</v>
      </c>
      <c r="J194" s="432">
        <v>1885027</v>
      </c>
      <c r="K194" s="432">
        <v>0</v>
      </c>
      <c r="L194" s="44">
        <v>637139</v>
      </c>
      <c r="M194" s="44">
        <v>18850</v>
      </c>
      <c r="N194" s="44">
        <v>0</v>
      </c>
      <c r="O194" s="570">
        <v>4.75</v>
      </c>
      <c r="P194" s="579">
        <f t="shared" si="308"/>
        <v>0</v>
      </c>
      <c r="Q194" s="434">
        <v>0</v>
      </c>
      <c r="R194" s="434">
        <v>-198424</v>
      </c>
      <c r="S194" s="434">
        <v>0</v>
      </c>
      <c r="T194" s="434">
        <v>0</v>
      </c>
      <c r="U194" s="434">
        <v>0</v>
      </c>
      <c r="V194" s="434">
        <v>0</v>
      </c>
      <c r="W194" s="434">
        <f t="shared" si="309"/>
        <v>-198424</v>
      </c>
      <c r="X194" s="434">
        <v>0</v>
      </c>
      <c r="Y194" s="434">
        <v>0</v>
      </c>
      <c r="Z194" s="434">
        <v>0</v>
      </c>
      <c r="AA194" s="434">
        <f t="shared" si="310"/>
        <v>0</v>
      </c>
      <c r="AB194" s="434">
        <f t="shared" si="311"/>
        <v>-198424</v>
      </c>
      <c r="AC194" s="435">
        <f t="shared" si="312"/>
        <v>-67067</v>
      </c>
      <c r="AD194" s="434">
        <v>0</v>
      </c>
      <c r="AE194" s="434">
        <f t="shared" si="313"/>
        <v>-67067</v>
      </c>
      <c r="AF194" s="435">
        <f t="shared" si="314"/>
        <v>-1984</v>
      </c>
      <c r="AG194" s="14">
        <v>0</v>
      </c>
      <c r="AH194" s="905">
        <f t="shared" si="422"/>
        <v>-267475</v>
      </c>
      <c r="AI194" s="870">
        <v>0</v>
      </c>
      <c r="AJ194" s="433">
        <v>-0.49</v>
      </c>
      <c r="AK194" s="433">
        <v>0</v>
      </c>
      <c r="AL194" s="433">
        <v>0</v>
      </c>
      <c r="AM194" s="433">
        <v>0</v>
      </c>
      <c r="AN194" s="433">
        <v>0</v>
      </c>
      <c r="AO194" s="535">
        <f t="shared" si="316"/>
        <v>-0.49</v>
      </c>
      <c r="AP194" s="854">
        <f t="shared" si="423"/>
        <v>2273541</v>
      </c>
      <c r="AQ194" s="434">
        <f t="shared" si="424"/>
        <v>1686603</v>
      </c>
      <c r="AR194" s="512">
        <f t="shared" si="425"/>
        <v>0</v>
      </c>
      <c r="AS194" s="434">
        <f t="shared" si="426"/>
        <v>570072</v>
      </c>
      <c r="AT194" s="434">
        <f t="shared" si="426"/>
        <v>16866</v>
      </c>
      <c r="AU194" s="434">
        <v>0</v>
      </c>
      <c r="AV194" s="535">
        <f t="shared" si="427"/>
        <v>4.26</v>
      </c>
      <c r="AW194" s="517">
        <f t="shared" si="322"/>
        <v>0</v>
      </c>
      <c r="AX194" s="432">
        <v>0</v>
      </c>
      <c r="AY194" s="432">
        <v>0</v>
      </c>
      <c r="AZ194" s="432">
        <v>0</v>
      </c>
      <c r="BA194" s="432">
        <v>0</v>
      </c>
      <c r="BB194" s="432">
        <v>0</v>
      </c>
      <c r="BC194" s="600">
        <v>0</v>
      </c>
    </row>
    <row r="195" spans="1:55" s="135" customFormat="1" ht="12.75" customHeight="1" x14ac:dyDescent="0.2">
      <c r="A195" s="123">
        <v>40</v>
      </c>
      <c r="B195" s="124">
        <v>4459</v>
      </c>
      <c r="C195" s="124">
        <v>650037171</v>
      </c>
      <c r="D195" s="124">
        <v>72742356</v>
      </c>
      <c r="E195" s="122" t="s">
        <v>214</v>
      </c>
      <c r="F195" s="124">
        <v>3143</v>
      </c>
      <c r="G195" s="102" t="s">
        <v>785</v>
      </c>
      <c r="H195" s="140" t="s">
        <v>260</v>
      </c>
      <c r="I195" s="517">
        <v>1897736</v>
      </c>
      <c r="J195" s="432">
        <v>1407816</v>
      </c>
      <c r="K195" s="432">
        <v>0</v>
      </c>
      <c r="L195" s="44">
        <v>475842</v>
      </c>
      <c r="M195" s="44">
        <v>14078</v>
      </c>
      <c r="N195" s="44">
        <v>0</v>
      </c>
      <c r="O195" s="570">
        <v>2.78</v>
      </c>
      <c r="P195" s="579">
        <f t="shared" si="308"/>
        <v>0</v>
      </c>
      <c r="Q195" s="434">
        <v>0</v>
      </c>
      <c r="R195" s="434">
        <v>0</v>
      </c>
      <c r="S195" s="434">
        <v>0</v>
      </c>
      <c r="T195" s="434">
        <v>0</v>
      </c>
      <c r="U195" s="434">
        <v>0</v>
      </c>
      <c r="V195" s="434">
        <v>0</v>
      </c>
      <c r="W195" s="434">
        <f t="shared" si="309"/>
        <v>0</v>
      </c>
      <c r="X195" s="434">
        <v>0</v>
      </c>
      <c r="Y195" s="434">
        <v>0</v>
      </c>
      <c r="Z195" s="434">
        <v>0</v>
      </c>
      <c r="AA195" s="434">
        <f t="shared" si="310"/>
        <v>0</v>
      </c>
      <c r="AB195" s="434">
        <f t="shared" si="311"/>
        <v>0</v>
      </c>
      <c r="AC195" s="435">
        <f t="shared" si="312"/>
        <v>0</v>
      </c>
      <c r="AD195" s="434">
        <v>0</v>
      </c>
      <c r="AE195" s="434">
        <f t="shared" si="313"/>
        <v>0</v>
      </c>
      <c r="AF195" s="435">
        <f t="shared" si="314"/>
        <v>0</v>
      </c>
      <c r="AG195" s="14">
        <v>0</v>
      </c>
      <c r="AH195" s="905">
        <f t="shared" si="422"/>
        <v>0</v>
      </c>
      <c r="AI195" s="870">
        <v>0</v>
      </c>
      <c r="AJ195" s="433">
        <v>0</v>
      </c>
      <c r="AK195" s="433">
        <v>0</v>
      </c>
      <c r="AL195" s="433">
        <v>0</v>
      </c>
      <c r="AM195" s="433">
        <v>0</v>
      </c>
      <c r="AN195" s="433">
        <v>0</v>
      </c>
      <c r="AO195" s="535">
        <f t="shared" si="316"/>
        <v>0</v>
      </c>
      <c r="AP195" s="854">
        <f t="shared" si="423"/>
        <v>1897736</v>
      </c>
      <c r="AQ195" s="434">
        <f t="shared" si="424"/>
        <v>1407816</v>
      </c>
      <c r="AR195" s="512">
        <f t="shared" si="425"/>
        <v>0</v>
      </c>
      <c r="AS195" s="434">
        <f t="shared" si="426"/>
        <v>475842</v>
      </c>
      <c r="AT195" s="434">
        <f t="shared" si="426"/>
        <v>14078</v>
      </c>
      <c r="AU195" s="434">
        <v>0</v>
      </c>
      <c r="AV195" s="535">
        <f t="shared" si="427"/>
        <v>2.78</v>
      </c>
      <c r="AW195" s="517">
        <f t="shared" si="322"/>
        <v>0</v>
      </c>
      <c r="AX195" s="432">
        <v>0</v>
      </c>
      <c r="AY195" s="432">
        <v>0</v>
      </c>
      <c r="AZ195" s="432">
        <v>0</v>
      </c>
      <c r="BA195" s="432">
        <v>0</v>
      </c>
      <c r="BB195" s="432">
        <v>0</v>
      </c>
      <c r="BC195" s="600">
        <v>0</v>
      </c>
    </row>
    <row r="196" spans="1:55" s="135" customFormat="1" ht="12.75" customHeight="1" x14ac:dyDescent="0.2">
      <c r="A196" s="123">
        <v>40</v>
      </c>
      <c r="B196" s="124">
        <v>4459</v>
      </c>
      <c r="C196" s="124">
        <v>650037171</v>
      </c>
      <c r="D196" s="124">
        <v>72742356</v>
      </c>
      <c r="E196" s="122" t="s">
        <v>830</v>
      </c>
      <c r="F196" s="124">
        <v>3143</v>
      </c>
      <c r="G196" s="102" t="s">
        <v>280</v>
      </c>
      <c r="H196" s="140" t="s">
        <v>261</v>
      </c>
      <c r="I196" s="517">
        <v>0</v>
      </c>
      <c r="J196" s="432">
        <v>0</v>
      </c>
      <c r="K196" s="432">
        <v>0</v>
      </c>
      <c r="L196" s="44">
        <v>0</v>
      </c>
      <c r="M196" s="44">
        <v>0</v>
      </c>
      <c r="N196" s="44">
        <v>0</v>
      </c>
      <c r="O196" s="570">
        <v>0</v>
      </c>
      <c r="P196" s="579">
        <f t="shared" ref="P196" si="442">X196*-1</f>
        <v>0</v>
      </c>
      <c r="Q196" s="434">
        <v>0</v>
      </c>
      <c r="R196" s="434">
        <v>0</v>
      </c>
      <c r="S196" s="434">
        <v>0</v>
      </c>
      <c r="T196" s="434">
        <v>0</v>
      </c>
      <c r="U196" s="434">
        <v>0</v>
      </c>
      <c r="V196" s="434">
        <v>0</v>
      </c>
      <c r="W196" s="434">
        <f t="shared" ref="W196" si="443">SUM(P196:V196)</f>
        <v>0</v>
      </c>
      <c r="X196" s="434">
        <v>0</v>
      </c>
      <c r="Y196" s="434">
        <v>0</v>
      </c>
      <c r="Z196" s="434">
        <v>0</v>
      </c>
      <c r="AA196" s="434">
        <f t="shared" ref="AA196" si="444">X196+Y196+Z196</f>
        <v>0</v>
      </c>
      <c r="AB196" s="434">
        <f t="shared" ref="AB196" si="445">W196+AA196</f>
        <v>0</v>
      </c>
      <c r="AC196" s="435">
        <f t="shared" ref="AC196" si="446">ROUND((W196+X196+Y196)*33.8%,0)</f>
        <v>0</v>
      </c>
      <c r="AD196" s="434">
        <v>0</v>
      </c>
      <c r="AE196" s="434">
        <f t="shared" ref="AE196" si="447">AC196+AD196</f>
        <v>0</v>
      </c>
      <c r="AF196" s="435">
        <f t="shared" ref="AF196" si="448">ROUND(W196*1%,0)</f>
        <v>0</v>
      </c>
      <c r="AG196" s="14">
        <v>0</v>
      </c>
      <c r="AH196" s="905">
        <f t="shared" ref="AH196" si="449">AB196+AE196+AF196+AG196</f>
        <v>0</v>
      </c>
      <c r="AI196" s="870">
        <v>0</v>
      </c>
      <c r="AJ196" s="433">
        <v>0</v>
      </c>
      <c r="AK196" s="433">
        <v>0</v>
      </c>
      <c r="AL196" s="433">
        <v>0</v>
      </c>
      <c r="AM196" s="433">
        <v>0</v>
      </c>
      <c r="AN196" s="433">
        <v>0</v>
      </c>
      <c r="AO196" s="535">
        <f t="shared" ref="AO196" si="450">SUM(AI196:AN196)</f>
        <v>0</v>
      </c>
      <c r="AP196" s="854">
        <f t="shared" si="423"/>
        <v>0</v>
      </c>
      <c r="AQ196" s="434">
        <f t="shared" si="424"/>
        <v>0</v>
      </c>
      <c r="AR196" s="512">
        <f t="shared" ref="AR196" si="451">K196+AA196</f>
        <v>0</v>
      </c>
      <c r="AS196" s="434">
        <f t="shared" ref="AS196" si="452">L196+AE196</f>
        <v>0</v>
      </c>
      <c r="AT196" s="434">
        <f t="shared" ref="AT196" si="453">M196+AF196</f>
        <v>0</v>
      </c>
      <c r="AU196" s="434">
        <v>0</v>
      </c>
      <c r="AV196" s="535">
        <f t="shared" ref="AV196" si="454">O196+AO196</f>
        <v>0</v>
      </c>
      <c r="AW196" s="517">
        <f t="shared" ref="AW196" si="455">SUM(AX196:BB196)</f>
        <v>0</v>
      </c>
      <c r="AX196" s="432">
        <v>0</v>
      </c>
      <c r="AY196" s="432">
        <v>0</v>
      </c>
      <c r="AZ196" s="432">
        <v>0</v>
      </c>
      <c r="BA196" s="432">
        <v>0</v>
      </c>
      <c r="BB196" s="432">
        <v>0</v>
      </c>
      <c r="BC196" s="600">
        <v>0</v>
      </c>
    </row>
    <row r="197" spans="1:55" s="135" customFormat="1" ht="12.75" customHeight="1" x14ac:dyDescent="0.2">
      <c r="A197" s="92">
        <v>40</v>
      </c>
      <c r="B197" s="15">
        <v>4459</v>
      </c>
      <c r="C197" s="15">
        <v>650037171</v>
      </c>
      <c r="D197" s="15">
        <v>72742356</v>
      </c>
      <c r="E197" s="101" t="s">
        <v>215</v>
      </c>
      <c r="F197" s="15"/>
      <c r="G197" s="91"/>
      <c r="H197" s="495"/>
      <c r="I197" s="614">
        <f>SUM(I191:I196)</f>
        <v>20565557</v>
      </c>
      <c r="J197" s="323">
        <f>SUM(J191:J196)</f>
        <v>15256348</v>
      </c>
      <c r="K197" s="323">
        <f t="shared" ref="K197:N197" si="456">SUM(K191:K196)</f>
        <v>0</v>
      </c>
      <c r="L197" s="323">
        <f t="shared" si="456"/>
        <v>5156645</v>
      </c>
      <c r="M197" s="323">
        <f t="shared" si="456"/>
        <v>152564</v>
      </c>
      <c r="N197" s="323">
        <f t="shared" si="456"/>
        <v>0</v>
      </c>
      <c r="O197" s="680">
        <f>SUM(O191:O196)</f>
        <v>25.94</v>
      </c>
      <c r="P197" s="614">
        <f>SUM(P191:P196)</f>
        <v>0</v>
      </c>
      <c r="Q197" s="323">
        <f>SUM(Q191:Q196)</f>
        <v>0</v>
      </c>
      <c r="R197" s="323">
        <f t="shared" ref="R197:W197" si="457">SUM(R191:R196)</f>
        <v>-198424</v>
      </c>
      <c r="S197" s="323">
        <f t="shared" si="457"/>
        <v>0</v>
      </c>
      <c r="T197" s="323">
        <f t="shared" si="457"/>
        <v>0</v>
      </c>
      <c r="U197" s="323">
        <f t="shared" si="457"/>
        <v>78557</v>
      </c>
      <c r="V197" s="323">
        <f t="shared" si="457"/>
        <v>0</v>
      </c>
      <c r="W197" s="323">
        <f t="shared" si="457"/>
        <v>-119867</v>
      </c>
      <c r="X197" s="323">
        <f t="shared" ref="X197" si="458">SUM(X191:X196)</f>
        <v>0</v>
      </c>
      <c r="Y197" s="323">
        <f t="shared" ref="Y197" si="459">SUM(Y191:Y196)</f>
        <v>0</v>
      </c>
      <c r="Z197" s="323">
        <f t="shared" ref="Z197" si="460">SUM(Z191:Z196)</f>
        <v>0</v>
      </c>
      <c r="AA197" s="323">
        <f t="shared" ref="AA197" si="461">SUM(AA191:AA196)</f>
        <v>0</v>
      </c>
      <c r="AB197" s="323">
        <f t="shared" ref="AB197" si="462">SUM(AB191:AB196)</f>
        <v>-119867</v>
      </c>
      <c r="AC197" s="323">
        <f t="shared" ref="AC197" si="463">SUM(AC191:AC196)</f>
        <v>-40515</v>
      </c>
      <c r="AD197" s="323">
        <f t="shared" ref="AD197" si="464">SUM(AD191:AD196)</f>
        <v>0</v>
      </c>
      <c r="AE197" s="323">
        <f t="shared" ref="AE197" si="465">SUM(AE191:AE196)</f>
        <v>-40515</v>
      </c>
      <c r="AF197" s="323">
        <f t="shared" ref="AF197" si="466">SUM(AF191:AF196)</f>
        <v>-1198</v>
      </c>
      <c r="AG197" s="323">
        <f t="shared" ref="AG197" si="467">SUM(AG191:AG196)</f>
        <v>0</v>
      </c>
      <c r="AH197" s="323">
        <f t="shared" ref="AH197" si="468">SUM(AH191:AH196)</f>
        <v>-161580</v>
      </c>
      <c r="AI197" s="900">
        <f>SUM(AI191:AI196)</f>
        <v>0</v>
      </c>
      <c r="AJ197" s="324">
        <f>SUM(AJ191:AJ196)</f>
        <v>-0.49</v>
      </c>
      <c r="AK197" s="324">
        <f t="shared" ref="AK197:AO197" si="469">SUM(AK191:AK196)</f>
        <v>0</v>
      </c>
      <c r="AL197" s="324">
        <f t="shared" si="469"/>
        <v>0</v>
      </c>
      <c r="AM197" s="324">
        <f t="shared" si="469"/>
        <v>0.19</v>
      </c>
      <c r="AN197" s="324">
        <f t="shared" si="469"/>
        <v>0</v>
      </c>
      <c r="AO197" s="324">
        <f t="shared" si="469"/>
        <v>-0.3</v>
      </c>
      <c r="AP197" s="325">
        <f>SUM(AP191:AP196)</f>
        <v>20403977</v>
      </c>
      <c r="AQ197" s="323">
        <f>SUM(AQ191:AQ196)</f>
        <v>15136481</v>
      </c>
      <c r="AR197" s="323">
        <f t="shared" ref="AR197:AU197" si="470">SUM(AR191:AR196)</f>
        <v>0</v>
      </c>
      <c r="AS197" s="323">
        <f t="shared" si="470"/>
        <v>5116130</v>
      </c>
      <c r="AT197" s="323">
        <f t="shared" si="470"/>
        <v>151366</v>
      </c>
      <c r="AU197" s="323">
        <f t="shared" si="470"/>
        <v>0</v>
      </c>
      <c r="AV197" s="25">
        <f>SUM(AV191:AV196)</f>
        <v>25.64</v>
      </c>
      <c r="AW197" s="825">
        <f>SUM(AW191:AW196)</f>
        <v>0</v>
      </c>
      <c r="AX197" s="826">
        <f>SUM(AX191:AX196)</f>
        <v>0</v>
      </c>
      <c r="AY197" s="826">
        <f t="shared" ref="AY197:BB197" si="471">SUM(AY191:AY196)</f>
        <v>0</v>
      </c>
      <c r="AZ197" s="826">
        <f t="shared" si="471"/>
        <v>0</v>
      </c>
      <c r="BA197" s="826">
        <f t="shared" si="471"/>
        <v>0</v>
      </c>
      <c r="BB197" s="826">
        <f t="shared" si="471"/>
        <v>0</v>
      </c>
      <c r="BC197" s="820">
        <f>SUM(BC191:BC196)</f>
        <v>0</v>
      </c>
    </row>
    <row r="198" spans="1:55" s="135" customFormat="1" ht="12.75" customHeight="1" x14ac:dyDescent="0.2">
      <c r="A198" s="123">
        <v>41</v>
      </c>
      <c r="B198" s="124">
        <v>4424</v>
      </c>
      <c r="C198" s="124">
        <v>600074170</v>
      </c>
      <c r="D198" s="124">
        <v>72741562</v>
      </c>
      <c r="E198" s="122" t="s">
        <v>216</v>
      </c>
      <c r="F198" s="124">
        <v>3111</v>
      </c>
      <c r="G198" s="102" t="s">
        <v>275</v>
      </c>
      <c r="H198" s="500" t="s">
        <v>260</v>
      </c>
      <c r="I198" s="517">
        <v>3153455</v>
      </c>
      <c r="J198" s="432">
        <v>2339358</v>
      </c>
      <c r="K198" s="432">
        <v>0</v>
      </c>
      <c r="L198" s="44">
        <v>790703</v>
      </c>
      <c r="M198" s="44">
        <v>23394</v>
      </c>
      <c r="N198" s="44">
        <v>0</v>
      </c>
      <c r="O198" s="570">
        <v>4.2300000000000004</v>
      </c>
      <c r="P198" s="579">
        <f t="shared" si="308"/>
        <v>0</v>
      </c>
      <c r="Q198" s="434">
        <v>0</v>
      </c>
      <c r="R198" s="434">
        <v>0</v>
      </c>
      <c r="S198" s="434">
        <v>0</v>
      </c>
      <c r="T198" s="434">
        <v>0</v>
      </c>
      <c r="U198" s="434">
        <v>0</v>
      </c>
      <c r="V198" s="434">
        <v>0</v>
      </c>
      <c r="W198" s="434">
        <f t="shared" si="309"/>
        <v>0</v>
      </c>
      <c r="X198" s="434">
        <v>0</v>
      </c>
      <c r="Y198" s="434">
        <v>0</v>
      </c>
      <c r="Z198" s="434">
        <v>0</v>
      </c>
      <c r="AA198" s="434">
        <f t="shared" si="310"/>
        <v>0</v>
      </c>
      <c r="AB198" s="434">
        <f t="shared" si="311"/>
        <v>0</v>
      </c>
      <c r="AC198" s="435">
        <f t="shared" si="312"/>
        <v>0</v>
      </c>
      <c r="AD198" s="434">
        <v>0</v>
      </c>
      <c r="AE198" s="434">
        <f t="shared" si="313"/>
        <v>0</v>
      </c>
      <c r="AF198" s="435">
        <f t="shared" si="314"/>
        <v>0</v>
      </c>
      <c r="AG198" s="14">
        <v>0</v>
      </c>
      <c r="AH198" s="905">
        <f t="shared" ref="AH198:AH199" si="472">AB198+AE198+AF198+AG198</f>
        <v>0</v>
      </c>
      <c r="AI198" s="870">
        <v>0</v>
      </c>
      <c r="AJ198" s="433">
        <v>0</v>
      </c>
      <c r="AK198" s="433">
        <v>0</v>
      </c>
      <c r="AL198" s="433">
        <v>0</v>
      </c>
      <c r="AM198" s="433">
        <v>0</v>
      </c>
      <c r="AN198" s="433">
        <v>0</v>
      </c>
      <c r="AO198" s="535">
        <f t="shared" si="316"/>
        <v>0</v>
      </c>
      <c r="AP198" s="854">
        <f>I198+AH198</f>
        <v>3153455</v>
      </c>
      <c r="AQ198" s="434">
        <f>J198+W198</f>
        <v>2339358</v>
      </c>
      <c r="AR198" s="512">
        <f t="shared" ref="AR198:AR199" si="473">K198+AA198</f>
        <v>0</v>
      </c>
      <c r="AS198" s="434">
        <f>L198+AE198</f>
        <v>790703</v>
      </c>
      <c r="AT198" s="434">
        <f>M198+AF198</f>
        <v>23394</v>
      </c>
      <c r="AU198" s="434">
        <v>0</v>
      </c>
      <c r="AV198" s="535">
        <f t="shared" ref="AV198:AV199" si="474">O198+AO198</f>
        <v>4.2300000000000004</v>
      </c>
      <c r="AW198" s="517">
        <f t="shared" si="322"/>
        <v>0</v>
      </c>
      <c r="AX198" s="432">
        <v>0</v>
      </c>
      <c r="AY198" s="432">
        <v>0</v>
      </c>
      <c r="AZ198" s="432">
        <v>0</v>
      </c>
      <c r="BA198" s="432">
        <v>0</v>
      </c>
      <c r="BB198" s="432">
        <v>0</v>
      </c>
      <c r="BC198" s="600">
        <v>0</v>
      </c>
    </row>
    <row r="199" spans="1:55" s="135" customFormat="1" ht="12.75" customHeight="1" x14ac:dyDescent="0.2">
      <c r="A199" s="123">
        <v>41</v>
      </c>
      <c r="B199" s="124">
        <v>4424</v>
      </c>
      <c r="C199" s="124">
        <v>600074170</v>
      </c>
      <c r="D199" s="124">
        <v>72741562</v>
      </c>
      <c r="E199" s="122" t="s">
        <v>216</v>
      </c>
      <c r="F199" s="124">
        <v>3111</v>
      </c>
      <c r="G199" s="102" t="s">
        <v>276</v>
      </c>
      <c r="H199" s="500" t="s">
        <v>261</v>
      </c>
      <c r="I199" s="517">
        <v>0</v>
      </c>
      <c r="J199" s="432">
        <v>0</v>
      </c>
      <c r="K199" s="432">
        <v>0</v>
      </c>
      <c r="L199" s="44">
        <v>0</v>
      </c>
      <c r="M199" s="44">
        <v>0</v>
      </c>
      <c r="N199" s="44">
        <v>0</v>
      </c>
      <c r="O199" s="570">
        <v>0</v>
      </c>
      <c r="P199" s="579">
        <f t="shared" si="308"/>
        <v>0</v>
      </c>
      <c r="Q199" s="434">
        <v>0</v>
      </c>
      <c r="R199" s="434">
        <v>0</v>
      </c>
      <c r="S199" s="434">
        <v>0</v>
      </c>
      <c r="T199" s="434">
        <v>0</v>
      </c>
      <c r="U199" s="434">
        <v>0</v>
      </c>
      <c r="V199" s="434">
        <v>0</v>
      </c>
      <c r="W199" s="434">
        <f t="shared" si="309"/>
        <v>0</v>
      </c>
      <c r="X199" s="434">
        <v>0</v>
      </c>
      <c r="Y199" s="434">
        <v>0</v>
      </c>
      <c r="Z199" s="434">
        <v>0</v>
      </c>
      <c r="AA199" s="434">
        <f t="shared" si="310"/>
        <v>0</v>
      </c>
      <c r="AB199" s="434">
        <f t="shared" si="311"/>
        <v>0</v>
      </c>
      <c r="AC199" s="435">
        <f t="shared" si="312"/>
        <v>0</v>
      </c>
      <c r="AD199" s="434">
        <v>0</v>
      </c>
      <c r="AE199" s="434">
        <f t="shared" si="313"/>
        <v>0</v>
      </c>
      <c r="AF199" s="435">
        <f t="shared" si="314"/>
        <v>0</v>
      </c>
      <c r="AG199" s="14">
        <v>0</v>
      </c>
      <c r="AH199" s="905">
        <f t="shared" si="472"/>
        <v>0</v>
      </c>
      <c r="AI199" s="870">
        <v>0</v>
      </c>
      <c r="AJ199" s="433">
        <v>0</v>
      </c>
      <c r="AK199" s="433">
        <v>0</v>
      </c>
      <c r="AL199" s="433">
        <v>0</v>
      </c>
      <c r="AM199" s="433">
        <v>0</v>
      </c>
      <c r="AN199" s="433">
        <v>0</v>
      </c>
      <c r="AO199" s="535">
        <f t="shared" si="316"/>
        <v>0</v>
      </c>
      <c r="AP199" s="854">
        <f>I199+AH199</f>
        <v>0</v>
      </c>
      <c r="AQ199" s="434">
        <f>J199+W199</f>
        <v>0</v>
      </c>
      <c r="AR199" s="512">
        <f t="shared" si="473"/>
        <v>0</v>
      </c>
      <c r="AS199" s="434">
        <f>L199+AE199</f>
        <v>0</v>
      </c>
      <c r="AT199" s="434">
        <f>M199+AF199</f>
        <v>0</v>
      </c>
      <c r="AU199" s="434">
        <v>0</v>
      </c>
      <c r="AV199" s="535">
        <f t="shared" si="474"/>
        <v>0</v>
      </c>
      <c r="AW199" s="517">
        <f t="shared" si="322"/>
        <v>0</v>
      </c>
      <c r="AX199" s="432">
        <v>0</v>
      </c>
      <c r="AY199" s="432">
        <v>0</v>
      </c>
      <c r="AZ199" s="432">
        <v>0</v>
      </c>
      <c r="BA199" s="432">
        <v>0</v>
      </c>
      <c r="BB199" s="432">
        <v>0</v>
      </c>
      <c r="BC199" s="600">
        <v>0</v>
      </c>
    </row>
    <row r="200" spans="1:55" s="135" customFormat="1" ht="12.75" customHeight="1" x14ac:dyDescent="0.2">
      <c r="A200" s="92">
        <v>41</v>
      </c>
      <c r="B200" s="15">
        <v>4424</v>
      </c>
      <c r="C200" s="15">
        <v>600074170</v>
      </c>
      <c r="D200" s="15">
        <v>72741562</v>
      </c>
      <c r="E200" s="101" t="s">
        <v>217</v>
      </c>
      <c r="F200" s="15"/>
      <c r="G200" s="91"/>
      <c r="H200" s="495"/>
      <c r="I200" s="614">
        <v>3153455</v>
      </c>
      <c r="J200" s="323">
        <v>2339358</v>
      </c>
      <c r="K200" s="323">
        <v>0</v>
      </c>
      <c r="L200" s="323">
        <v>790703</v>
      </c>
      <c r="M200" s="323">
        <v>23394</v>
      </c>
      <c r="N200" s="323">
        <v>0</v>
      </c>
      <c r="O200" s="680">
        <v>4.2300000000000004</v>
      </c>
      <c r="P200" s="614">
        <f t="shared" ref="P200:BC200" si="475">SUM(P198:P199)</f>
        <v>0</v>
      </c>
      <c r="Q200" s="323">
        <f t="shared" ref="Q200" si="476">SUM(Q198:Q199)</f>
        <v>0</v>
      </c>
      <c r="R200" s="323">
        <f t="shared" si="475"/>
        <v>0</v>
      </c>
      <c r="S200" s="323">
        <f t="shared" si="475"/>
        <v>0</v>
      </c>
      <c r="T200" s="323">
        <f t="shared" si="475"/>
        <v>0</v>
      </c>
      <c r="U200" s="323">
        <f t="shared" si="475"/>
        <v>0</v>
      </c>
      <c r="V200" s="323">
        <f t="shared" si="475"/>
        <v>0</v>
      </c>
      <c r="W200" s="323">
        <f t="shared" si="475"/>
        <v>0</v>
      </c>
      <c r="X200" s="323">
        <f t="shared" si="475"/>
        <v>0</v>
      </c>
      <c r="Y200" s="323">
        <f t="shared" si="475"/>
        <v>0</v>
      </c>
      <c r="Z200" s="323">
        <f t="shared" si="475"/>
        <v>0</v>
      </c>
      <c r="AA200" s="323">
        <f t="shared" si="475"/>
        <v>0</v>
      </c>
      <c r="AB200" s="323">
        <f t="shared" si="475"/>
        <v>0</v>
      </c>
      <c r="AC200" s="323">
        <f t="shared" si="475"/>
        <v>0</v>
      </c>
      <c r="AD200" s="323">
        <f t="shared" si="475"/>
        <v>0</v>
      </c>
      <c r="AE200" s="323">
        <f t="shared" si="475"/>
        <v>0</v>
      </c>
      <c r="AF200" s="323">
        <f t="shared" si="475"/>
        <v>0</v>
      </c>
      <c r="AG200" s="323">
        <f t="shared" si="475"/>
        <v>0</v>
      </c>
      <c r="AH200" s="894">
        <f t="shared" si="475"/>
        <v>0</v>
      </c>
      <c r="AI200" s="900">
        <f t="shared" si="475"/>
        <v>0</v>
      </c>
      <c r="AJ200" s="324">
        <f t="shared" si="475"/>
        <v>0</v>
      </c>
      <c r="AK200" s="324">
        <f t="shared" si="475"/>
        <v>0</v>
      </c>
      <c r="AL200" s="324">
        <f t="shared" si="475"/>
        <v>0</v>
      </c>
      <c r="AM200" s="324">
        <f t="shared" si="475"/>
        <v>0</v>
      </c>
      <c r="AN200" s="324">
        <f t="shared" si="475"/>
        <v>0</v>
      </c>
      <c r="AO200" s="25">
        <f t="shared" si="475"/>
        <v>0</v>
      </c>
      <c r="AP200" s="325">
        <f t="shared" si="475"/>
        <v>3153455</v>
      </c>
      <c r="AQ200" s="323">
        <f t="shared" si="475"/>
        <v>2339358</v>
      </c>
      <c r="AR200" s="323">
        <f t="shared" si="475"/>
        <v>0</v>
      </c>
      <c r="AS200" s="323">
        <f t="shared" si="475"/>
        <v>790703</v>
      </c>
      <c r="AT200" s="323">
        <f t="shared" si="475"/>
        <v>23394</v>
      </c>
      <c r="AU200" s="323">
        <f t="shared" si="475"/>
        <v>0</v>
      </c>
      <c r="AV200" s="25">
        <f t="shared" si="475"/>
        <v>4.2300000000000004</v>
      </c>
      <c r="AW200" s="825">
        <f t="shared" si="475"/>
        <v>0</v>
      </c>
      <c r="AX200" s="826">
        <f t="shared" si="475"/>
        <v>0</v>
      </c>
      <c r="AY200" s="826">
        <f t="shared" si="475"/>
        <v>0</v>
      </c>
      <c r="AZ200" s="826">
        <f t="shared" si="475"/>
        <v>0</v>
      </c>
      <c r="BA200" s="826">
        <f t="shared" si="475"/>
        <v>0</v>
      </c>
      <c r="BB200" s="826">
        <f t="shared" si="475"/>
        <v>0</v>
      </c>
      <c r="BC200" s="820">
        <f t="shared" si="475"/>
        <v>0</v>
      </c>
    </row>
    <row r="201" spans="1:55" s="135" customFormat="1" ht="12.75" customHeight="1" x14ac:dyDescent="0.2">
      <c r="A201" s="123">
        <v>42</v>
      </c>
      <c r="B201" s="124">
        <v>4489</v>
      </c>
      <c r="C201" s="124">
        <v>600075036</v>
      </c>
      <c r="D201" s="124">
        <v>72742607</v>
      </c>
      <c r="E201" s="122" t="s">
        <v>218</v>
      </c>
      <c r="F201" s="124">
        <v>3111</v>
      </c>
      <c r="G201" s="102" t="s">
        <v>275</v>
      </c>
      <c r="H201" s="500" t="s">
        <v>260</v>
      </c>
      <c r="I201" s="517">
        <v>3244764</v>
      </c>
      <c r="J201" s="432">
        <v>2407095</v>
      </c>
      <c r="K201" s="432">
        <v>0</v>
      </c>
      <c r="L201" s="44">
        <v>813598</v>
      </c>
      <c r="M201" s="44">
        <v>24071</v>
      </c>
      <c r="N201" s="44">
        <v>0</v>
      </c>
      <c r="O201" s="570">
        <v>4</v>
      </c>
      <c r="P201" s="579">
        <f t="shared" si="308"/>
        <v>0</v>
      </c>
      <c r="Q201" s="434">
        <v>0</v>
      </c>
      <c r="R201" s="434">
        <v>0</v>
      </c>
      <c r="S201" s="434">
        <v>0</v>
      </c>
      <c r="T201" s="434">
        <v>0</v>
      </c>
      <c r="U201" s="434">
        <v>0</v>
      </c>
      <c r="V201" s="434">
        <v>0</v>
      </c>
      <c r="W201" s="434">
        <f t="shared" si="309"/>
        <v>0</v>
      </c>
      <c r="X201" s="434">
        <v>0</v>
      </c>
      <c r="Y201" s="434">
        <v>0</v>
      </c>
      <c r="Z201" s="434">
        <v>0</v>
      </c>
      <c r="AA201" s="434">
        <f t="shared" si="310"/>
        <v>0</v>
      </c>
      <c r="AB201" s="434">
        <f t="shared" si="311"/>
        <v>0</v>
      </c>
      <c r="AC201" s="435">
        <f t="shared" si="312"/>
        <v>0</v>
      </c>
      <c r="AD201" s="434">
        <v>0</v>
      </c>
      <c r="AE201" s="434">
        <f t="shared" si="313"/>
        <v>0</v>
      </c>
      <c r="AF201" s="435">
        <f t="shared" si="314"/>
        <v>0</v>
      </c>
      <c r="AG201" s="14">
        <v>0</v>
      </c>
      <c r="AH201" s="905">
        <f t="shared" ref="AH201:AH204" si="477">AB201+AE201+AF201+AG201</f>
        <v>0</v>
      </c>
      <c r="AI201" s="870">
        <v>0</v>
      </c>
      <c r="AJ201" s="433">
        <v>0</v>
      </c>
      <c r="AK201" s="433">
        <v>0</v>
      </c>
      <c r="AL201" s="433">
        <v>0</v>
      </c>
      <c r="AM201" s="433">
        <v>0</v>
      </c>
      <c r="AN201" s="433">
        <v>0</v>
      </c>
      <c r="AO201" s="535">
        <f t="shared" si="316"/>
        <v>0</v>
      </c>
      <c r="AP201" s="854">
        <f>I201+AH201</f>
        <v>3244764</v>
      </c>
      <c r="AQ201" s="434">
        <f>J201+W201</f>
        <v>2407095</v>
      </c>
      <c r="AR201" s="512">
        <f t="shared" ref="AR201:AR204" si="478">K201+AA201</f>
        <v>0</v>
      </c>
      <c r="AS201" s="434">
        <f t="shared" ref="AS201:AT204" si="479">L201+AE201</f>
        <v>813598</v>
      </c>
      <c r="AT201" s="434">
        <f t="shared" si="479"/>
        <v>24071</v>
      </c>
      <c r="AU201" s="434">
        <v>0</v>
      </c>
      <c r="AV201" s="535">
        <f t="shared" ref="AV201:AV204" si="480">O201+AO201</f>
        <v>4</v>
      </c>
      <c r="AW201" s="517">
        <f t="shared" si="322"/>
        <v>0</v>
      </c>
      <c r="AX201" s="432">
        <v>0</v>
      </c>
      <c r="AY201" s="432">
        <v>0</v>
      </c>
      <c r="AZ201" s="432">
        <v>0</v>
      </c>
      <c r="BA201" s="432">
        <v>0</v>
      </c>
      <c r="BB201" s="432">
        <v>0</v>
      </c>
      <c r="BC201" s="600">
        <v>0</v>
      </c>
    </row>
    <row r="202" spans="1:55" s="135" customFormat="1" ht="12.75" customHeight="1" x14ac:dyDescent="0.2">
      <c r="A202" s="123">
        <v>42</v>
      </c>
      <c r="B202" s="124">
        <v>4489</v>
      </c>
      <c r="C202" s="124">
        <v>600075036</v>
      </c>
      <c r="D202" s="124">
        <v>72742607</v>
      </c>
      <c r="E202" s="122" t="s">
        <v>218</v>
      </c>
      <c r="F202" s="124">
        <v>3117</v>
      </c>
      <c r="G202" s="102" t="s">
        <v>278</v>
      </c>
      <c r="H202" s="500" t="s">
        <v>260</v>
      </c>
      <c r="I202" s="517">
        <v>3947046</v>
      </c>
      <c r="J202" s="432">
        <v>2928075</v>
      </c>
      <c r="K202" s="432">
        <v>0</v>
      </c>
      <c r="L202" s="44">
        <v>989690</v>
      </c>
      <c r="M202" s="44">
        <v>29281</v>
      </c>
      <c r="N202" s="44">
        <v>0</v>
      </c>
      <c r="O202" s="570">
        <v>4.2300000000000004</v>
      </c>
      <c r="P202" s="579">
        <f t="shared" si="308"/>
        <v>0</v>
      </c>
      <c r="Q202" s="434">
        <v>0</v>
      </c>
      <c r="R202" s="434">
        <v>0</v>
      </c>
      <c r="S202" s="434">
        <v>0</v>
      </c>
      <c r="T202" s="434">
        <v>0</v>
      </c>
      <c r="U202" s="434">
        <v>0</v>
      </c>
      <c r="V202" s="434">
        <v>0</v>
      </c>
      <c r="W202" s="434">
        <f t="shared" si="309"/>
        <v>0</v>
      </c>
      <c r="X202" s="434">
        <v>0</v>
      </c>
      <c r="Y202" s="434">
        <v>0</v>
      </c>
      <c r="Z202" s="434">
        <v>0</v>
      </c>
      <c r="AA202" s="434">
        <f t="shared" si="310"/>
        <v>0</v>
      </c>
      <c r="AB202" s="434">
        <f t="shared" si="311"/>
        <v>0</v>
      </c>
      <c r="AC202" s="435">
        <f t="shared" si="312"/>
        <v>0</v>
      </c>
      <c r="AD202" s="434">
        <v>0</v>
      </c>
      <c r="AE202" s="434">
        <f t="shared" si="313"/>
        <v>0</v>
      </c>
      <c r="AF202" s="435">
        <f t="shared" si="314"/>
        <v>0</v>
      </c>
      <c r="AG202" s="14">
        <v>0</v>
      </c>
      <c r="AH202" s="905">
        <f>AB202+AE202+AF202+AG202-1</f>
        <v>-1</v>
      </c>
      <c r="AI202" s="870">
        <v>0</v>
      </c>
      <c r="AJ202" s="433">
        <v>0</v>
      </c>
      <c r="AK202" s="433">
        <v>0</v>
      </c>
      <c r="AL202" s="433">
        <v>0</v>
      </c>
      <c r="AM202" s="433">
        <v>0</v>
      </c>
      <c r="AN202" s="433">
        <v>0</v>
      </c>
      <c r="AO202" s="535">
        <f t="shared" si="316"/>
        <v>0</v>
      </c>
      <c r="AP202" s="854">
        <f>I202+AH202</f>
        <v>3947045</v>
      </c>
      <c r="AQ202" s="434">
        <f>J202+W202</f>
        <v>2928075</v>
      </c>
      <c r="AR202" s="512">
        <f t="shared" si="478"/>
        <v>0</v>
      </c>
      <c r="AS202" s="434">
        <f t="shared" si="479"/>
        <v>989690</v>
      </c>
      <c r="AT202" s="434">
        <f t="shared" si="479"/>
        <v>29281</v>
      </c>
      <c r="AU202" s="434">
        <v>0</v>
      </c>
      <c r="AV202" s="535">
        <f t="shared" si="480"/>
        <v>4.2300000000000004</v>
      </c>
      <c r="AW202" s="517">
        <f t="shared" si="322"/>
        <v>0</v>
      </c>
      <c r="AX202" s="432">
        <v>0</v>
      </c>
      <c r="AY202" s="432">
        <v>0</v>
      </c>
      <c r="AZ202" s="432">
        <v>0</v>
      </c>
      <c r="BA202" s="432">
        <v>0</v>
      </c>
      <c r="BB202" s="432">
        <v>0</v>
      </c>
      <c r="BC202" s="600">
        <v>0</v>
      </c>
    </row>
    <row r="203" spans="1:55" s="135" customFormat="1" ht="12.75" customHeight="1" x14ac:dyDescent="0.2">
      <c r="A203" s="123">
        <v>42</v>
      </c>
      <c r="B203" s="124">
        <v>4489</v>
      </c>
      <c r="C203" s="124">
        <v>600075036</v>
      </c>
      <c r="D203" s="124">
        <v>72742607</v>
      </c>
      <c r="E203" s="122" t="s">
        <v>218</v>
      </c>
      <c r="F203" s="124">
        <v>3117</v>
      </c>
      <c r="G203" s="102" t="s">
        <v>276</v>
      </c>
      <c r="H203" s="500" t="s">
        <v>261</v>
      </c>
      <c r="I203" s="517">
        <v>908439</v>
      </c>
      <c r="J203" s="432">
        <v>673916</v>
      </c>
      <c r="K203" s="432">
        <v>0</v>
      </c>
      <c r="L203" s="44">
        <v>227784</v>
      </c>
      <c r="M203" s="44">
        <v>6739</v>
      </c>
      <c r="N203" s="44">
        <v>0</v>
      </c>
      <c r="O203" s="570">
        <v>1.89</v>
      </c>
      <c r="P203" s="579">
        <f t="shared" si="308"/>
        <v>0</v>
      </c>
      <c r="Q203" s="434">
        <v>0</v>
      </c>
      <c r="R203" s="434">
        <v>239335</v>
      </c>
      <c r="S203" s="434">
        <v>0</v>
      </c>
      <c r="T203" s="434">
        <v>0</v>
      </c>
      <c r="U203" s="434">
        <v>0</v>
      </c>
      <c r="V203" s="434">
        <v>0</v>
      </c>
      <c r="W203" s="434">
        <f t="shared" si="309"/>
        <v>239335</v>
      </c>
      <c r="X203" s="434">
        <v>0</v>
      </c>
      <c r="Y203" s="434">
        <v>0</v>
      </c>
      <c r="Z203" s="434">
        <v>0</v>
      </c>
      <c r="AA203" s="434">
        <f t="shared" si="310"/>
        <v>0</v>
      </c>
      <c r="AB203" s="434">
        <f t="shared" si="311"/>
        <v>239335</v>
      </c>
      <c r="AC203" s="435">
        <f t="shared" si="312"/>
        <v>80895</v>
      </c>
      <c r="AD203" s="434">
        <v>0</v>
      </c>
      <c r="AE203" s="434">
        <f t="shared" si="313"/>
        <v>80895</v>
      </c>
      <c r="AF203" s="435">
        <f t="shared" si="314"/>
        <v>2393</v>
      </c>
      <c r="AG203" s="14">
        <v>0</v>
      </c>
      <c r="AH203" s="905">
        <f t="shared" si="477"/>
        <v>322623</v>
      </c>
      <c r="AI203" s="870">
        <v>0</v>
      </c>
      <c r="AJ203" s="433">
        <v>0.67</v>
      </c>
      <c r="AK203" s="433">
        <v>0</v>
      </c>
      <c r="AL203" s="433">
        <v>0</v>
      </c>
      <c r="AM203" s="433">
        <v>0</v>
      </c>
      <c r="AN203" s="433">
        <v>0</v>
      </c>
      <c r="AO203" s="535">
        <f t="shared" si="316"/>
        <v>0.67</v>
      </c>
      <c r="AP203" s="854">
        <f>I203+AH203</f>
        <v>1231062</v>
      </c>
      <c r="AQ203" s="434">
        <f>J203+W203</f>
        <v>913251</v>
      </c>
      <c r="AR203" s="512">
        <f t="shared" si="478"/>
        <v>0</v>
      </c>
      <c r="AS203" s="434">
        <f t="shared" si="479"/>
        <v>308679</v>
      </c>
      <c r="AT203" s="434">
        <f t="shared" si="479"/>
        <v>9132</v>
      </c>
      <c r="AU203" s="434">
        <v>0</v>
      </c>
      <c r="AV203" s="535">
        <f t="shared" si="480"/>
        <v>2.56</v>
      </c>
      <c r="AW203" s="517">
        <f t="shared" si="322"/>
        <v>0</v>
      </c>
      <c r="AX203" s="432">
        <v>0</v>
      </c>
      <c r="AY203" s="432">
        <v>0</v>
      </c>
      <c r="AZ203" s="432">
        <v>0</v>
      </c>
      <c r="BA203" s="432">
        <v>0</v>
      </c>
      <c r="BB203" s="432">
        <v>0</v>
      </c>
      <c r="BC203" s="600">
        <v>0</v>
      </c>
    </row>
    <row r="204" spans="1:55" s="135" customFormat="1" ht="12.75" customHeight="1" x14ac:dyDescent="0.2">
      <c r="A204" s="123">
        <v>42</v>
      </c>
      <c r="B204" s="124">
        <v>4489</v>
      </c>
      <c r="C204" s="124">
        <v>600075036</v>
      </c>
      <c r="D204" s="124">
        <v>72742607</v>
      </c>
      <c r="E204" s="122" t="s">
        <v>218</v>
      </c>
      <c r="F204" s="124">
        <v>3143</v>
      </c>
      <c r="G204" s="102" t="s">
        <v>784</v>
      </c>
      <c r="H204" s="140" t="s">
        <v>260</v>
      </c>
      <c r="I204" s="517">
        <v>1419923</v>
      </c>
      <c r="J204" s="432">
        <v>1043430</v>
      </c>
      <c r="K204" s="432">
        <v>10000</v>
      </c>
      <c r="L204" s="44">
        <v>356059</v>
      </c>
      <c r="M204" s="44">
        <v>10434</v>
      </c>
      <c r="N204" s="44">
        <v>0</v>
      </c>
      <c r="O204" s="570">
        <v>1.9</v>
      </c>
      <c r="P204" s="579">
        <f t="shared" si="308"/>
        <v>10000</v>
      </c>
      <c r="Q204" s="434">
        <v>0</v>
      </c>
      <c r="R204" s="434">
        <v>0</v>
      </c>
      <c r="S204" s="434">
        <v>0</v>
      </c>
      <c r="T204" s="434">
        <v>0</v>
      </c>
      <c r="U204" s="434">
        <v>0</v>
      </c>
      <c r="V204" s="434">
        <v>0</v>
      </c>
      <c r="W204" s="434">
        <f t="shared" si="309"/>
        <v>10000</v>
      </c>
      <c r="X204" s="434">
        <v>-10000</v>
      </c>
      <c r="Y204" s="434">
        <v>0</v>
      </c>
      <c r="Z204" s="434">
        <v>0</v>
      </c>
      <c r="AA204" s="434">
        <f t="shared" si="310"/>
        <v>-10000</v>
      </c>
      <c r="AB204" s="434">
        <f t="shared" si="311"/>
        <v>0</v>
      </c>
      <c r="AC204" s="435">
        <f t="shared" si="312"/>
        <v>0</v>
      </c>
      <c r="AD204" s="434">
        <v>0</v>
      </c>
      <c r="AE204" s="434">
        <f t="shared" si="313"/>
        <v>0</v>
      </c>
      <c r="AF204" s="435">
        <f t="shared" si="314"/>
        <v>100</v>
      </c>
      <c r="AG204" s="14">
        <v>0</v>
      </c>
      <c r="AH204" s="905">
        <f t="shared" si="477"/>
        <v>100</v>
      </c>
      <c r="AI204" s="870">
        <v>0.02</v>
      </c>
      <c r="AJ204" s="433">
        <v>0</v>
      </c>
      <c r="AK204" s="433">
        <v>0</v>
      </c>
      <c r="AL204" s="433">
        <v>0</v>
      </c>
      <c r="AM204" s="433">
        <v>0</v>
      </c>
      <c r="AN204" s="433">
        <v>0</v>
      </c>
      <c r="AO204" s="535">
        <f t="shared" si="316"/>
        <v>0.02</v>
      </c>
      <c r="AP204" s="854">
        <f>I204+AH204</f>
        <v>1420023</v>
      </c>
      <c r="AQ204" s="434">
        <f>J204+W204</f>
        <v>1053430</v>
      </c>
      <c r="AR204" s="512">
        <f t="shared" si="478"/>
        <v>0</v>
      </c>
      <c r="AS204" s="434">
        <f t="shared" si="479"/>
        <v>356059</v>
      </c>
      <c r="AT204" s="434">
        <f t="shared" si="479"/>
        <v>10534</v>
      </c>
      <c r="AU204" s="434">
        <v>0</v>
      </c>
      <c r="AV204" s="535">
        <f t="shared" si="480"/>
        <v>1.92</v>
      </c>
      <c r="AW204" s="517">
        <f t="shared" si="322"/>
        <v>0</v>
      </c>
      <c r="AX204" s="432">
        <v>0</v>
      </c>
      <c r="AY204" s="432">
        <v>0</v>
      </c>
      <c r="AZ204" s="432">
        <v>0</v>
      </c>
      <c r="BA204" s="432">
        <v>0</v>
      </c>
      <c r="BB204" s="432">
        <v>0</v>
      </c>
      <c r="BC204" s="600">
        <v>0</v>
      </c>
    </row>
    <row r="205" spans="1:55" s="135" customFormat="1" ht="12.75" customHeight="1" x14ac:dyDescent="0.2">
      <c r="A205" s="92">
        <v>42</v>
      </c>
      <c r="B205" s="15">
        <v>4489</v>
      </c>
      <c r="C205" s="15">
        <v>600075036</v>
      </c>
      <c r="D205" s="15">
        <v>72742607</v>
      </c>
      <c r="E205" s="101" t="s">
        <v>219</v>
      </c>
      <c r="F205" s="15"/>
      <c r="G205" s="91"/>
      <c r="H205" s="495"/>
      <c r="I205" s="614">
        <v>9520172</v>
      </c>
      <c r="J205" s="323">
        <v>7052516</v>
      </c>
      <c r="K205" s="323">
        <v>10000</v>
      </c>
      <c r="L205" s="323">
        <v>2387131</v>
      </c>
      <c r="M205" s="323">
        <v>70525</v>
      </c>
      <c r="N205" s="323">
        <v>0</v>
      </c>
      <c r="O205" s="680">
        <v>12.020000000000001</v>
      </c>
      <c r="P205" s="614">
        <f t="shared" ref="P205:BC205" si="481">SUM(P201:P204)</f>
        <v>10000</v>
      </c>
      <c r="Q205" s="323">
        <f t="shared" ref="Q205" si="482">SUM(Q201:Q204)</f>
        <v>0</v>
      </c>
      <c r="R205" s="323">
        <f t="shared" si="481"/>
        <v>239335</v>
      </c>
      <c r="S205" s="323">
        <f t="shared" si="481"/>
        <v>0</v>
      </c>
      <c r="T205" s="323">
        <f t="shared" si="481"/>
        <v>0</v>
      </c>
      <c r="U205" s="323">
        <f t="shared" si="481"/>
        <v>0</v>
      </c>
      <c r="V205" s="323">
        <f t="shared" si="481"/>
        <v>0</v>
      </c>
      <c r="W205" s="323">
        <f t="shared" si="481"/>
        <v>249335</v>
      </c>
      <c r="X205" s="323">
        <f t="shared" si="481"/>
        <v>-10000</v>
      </c>
      <c r="Y205" s="323">
        <f t="shared" si="481"/>
        <v>0</v>
      </c>
      <c r="Z205" s="323">
        <f t="shared" si="481"/>
        <v>0</v>
      </c>
      <c r="AA205" s="323">
        <f t="shared" si="481"/>
        <v>-10000</v>
      </c>
      <c r="AB205" s="323">
        <f t="shared" si="481"/>
        <v>239335</v>
      </c>
      <c r="AC205" s="323">
        <f t="shared" si="481"/>
        <v>80895</v>
      </c>
      <c r="AD205" s="323">
        <f t="shared" si="481"/>
        <v>0</v>
      </c>
      <c r="AE205" s="323">
        <f t="shared" si="481"/>
        <v>80895</v>
      </c>
      <c r="AF205" s="323">
        <f t="shared" si="481"/>
        <v>2493</v>
      </c>
      <c r="AG205" s="323">
        <f t="shared" si="481"/>
        <v>0</v>
      </c>
      <c r="AH205" s="894">
        <f t="shared" si="481"/>
        <v>322722</v>
      </c>
      <c r="AI205" s="900">
        <f t="shared" si="481"/>
        <v>0.02</v>
      </c>
      <c r="AJ205" s="324">
        <f t="shared" si="481"/>
        <v>0.67</v>
      </c>
      <c r="AK205" s="324">
        <f t="shared" si="481"/>
        <v>0</v>
      </c>
      <c r="AL205" s="324">
        <f t="shared" si="481"/>
        <v>0</v>
      </c>
      <c r="AM205" s="324">
        <f t="shared" si="481"/>
        <v>0</v>
      </c>
      <c r="AN205" s="324">
        <f t="shared" si="481"/>
        <v>0</v>
      </c>
      <c r="AO205" s="25">
        <f t="shared" si="481"/>
        <v>0.69000000000000006</v>
      </c>
      <c r="AP205" s="325">
        <f t="shared" si="481"/>
        <v>9842894</v>
      </c>
      <c r="AQ205" s="323">
        <f t="shared" si="481"/>
        <v>7301851</v>
      </c>
      <c r="AR205" s="323">
        <f t="shared" si="481"/>
        <v>0</v>
      </c>
      <c r="AS205" s="323">
        <f t="shared" si="481"/>
        <v>2468026</v>
      </c>
      <c r="AT205" s="323">
        <f t="shared" si="481"/>
        <v>73018</v>
      </c>
      <c r="AU205" s="323">
        <f t="shared" si="481"/>
        <v>0</v>
      </c>
      <c r="AV205" s="25">
        <f t="shared" si="481"/>
        <v>12.71</v>
      </c>
      <c r="AW205" s="825">
        <f t="shared" si="481"/>
        <v>0</v>
      </c>
      <c r="AX205" s="826">
        <f t="shared" si="481"/>
        <v>0</v>
      </c>
      <c r="AY205" s="826">
        <f t="shared" si="481"/>
        <v>0</v>
      </c>
      <c r="AZ205" s="826">
        <f t="shared" si="481"/>
        <v>0</v>
      </c>
      <c r="BA205" s="826">
        <f t="shared" si="481"/>
        <v>0</v>
      </c>
      <c r="BB205" s="826">
        <f t="shared" si="481"/>
        <v>0</v>
      </c>
      <c r="BC205" s="820">
        <f t="shared" si="481"/>
        <v>0</v>
      </c>
    </row>
    <row r="206" spans="1:55" s="135" customFormat="1" ht="12.75" customHeight="1" x14ac:dyDescent="0.2">
      <c r="A206" s="123">
        <v>43</v>
      </c>
      <c r="B206" s="124">
        <v>4426</v>
      </c>
      <c r="C206" s="124">
        <v>600074129</v>
      </c>
      <c r="D206" s="124">
        <v>72742160</v>
      </c>
      <c r="E206" s="122" t="s">
        <v>220</v>
      </c>
      <c r="F206" s="124">
        <v>3111</v>
      </c>
      <c r="G206" s="102" t="s">
        <v>275</v>
      </c>
      <c r="H206" s="500" t="s">
        <v>260</v>
      </c>
      <c r="I206" s="517">
        <v>3212407</v>
      </c>
      <c r="J206" s="432">
        <v>2383091</v>
      </c>
      <c r="K206" s="432">
        <v>0</v>
      </c>
      <c r="L206" s="44">
        <v>805485</v>
      </c>
      <c r="M206" s="44">
        <v>23831</v>
      </c>
      <c r="N206" s="44">
        <v>0</v>
      </c>
      <c r="O206" s="570">
        <v>4</v>
      </c>
      <c r="P206" s="579">
        <f t="shared" si="308"/>
        <v>0</v>
      </c>
      <c r="Q206" s="434">
        <v>0</v>
      </c>
      <c r="R206" s="434">
        <v>0</v>
      </c>
      <c r="S206" s="434">
        <v>0</v>
      </c>
      <c r="T206" s="434">
        <v>0</v>
      </c>
      <c r="U206" s="434">
        <v>0</v>
      </c>
      <c r="V206" s="434">
        <v>0</v>
      </c>
      <c r="W206" s="434">
        <f t="shared" si="309"/>
        <v>0</v>
      </c>
      <c r="X206" s="434">
        <v>0</v>
      </c>
      <c r="Y206" s="434">
        <v>0</v>
      </c>
      <c r="Z206" s="434">
        <v>0</v>
      </c>
      <c r="AA206" s="434">
        <f t="shared" si="310"/>
        <v>0</v>
      </c>
      <c r="AB206" s="434">
        <f t="shared" si="311"/>
        <v>0</v>
      </c>
      <c r="AC206" s="435">
        <f t="shared" si="312"/>
        <v>0</v>
      </c>
      <c r="AD206" s="434">
        <v>0</v>
      </c>
      <c r="AE206" s="434">
        <f t="shared" si="313"/>
        <v>0</v>
      </c>
      <c r="AF206" s="435">
        <f t="shared" si="314"/>
        <v>0</v>
      </c>
      <c r="AG206" s="14">
        <v>0</v>
      </c>
      <c r="AH206" s="905">
        <f t="shared" ref="AH206:AH207" si="483">AB206+AE206+AF206+AG206</f>
        <v>0</v>
      </c>
      <c r="AI206" s="870">
        <v>0</v>
      </c>
      <c r="AJ206" s="433">
        <v>0</v>
      </c>
      <c r="AK206" s="433">
        <v>0</v>
      </c>
      <c r="AL206" s="433">
        <v>0</v>
      </c>
      <c r="AM206" s="433">
        <v>0</v>
      </c>
      <c r="AN206" s="433">
        <v>0</v>
      </c>
      <c r="AO206" s="535">
        <f t="shared" si="316"/>
        <v>0</v>
      </c>
      <c r="AP206" s="854">
        <f>I206+AH206</f>
        <v>3212407</v>
      </c>
      <c r="AQ206" s="434">
        <f>J206+W206</f>
        <v>2383091</v>
      </c>
      <c r="AR206" s="512">
        <f t="shared" ref="AR206:AR207" si="484">K206+AA206</f>
        <v>0</v>
      </c>
      <c r="AS206" s="434">
        <f>L206+AE206</f>
        <v>805485</v>
      </c>
      <c r="AT206" s="434">
        <f>M206+AF206</f>
        <v>23831</v>
      </c>
      <c r="AU206" s="434">
        <v>0</v>
      </c>
      <c r="AV206" s="535">
        <f t="shared" ref="AV206:AV207" si="485">O206+AO206</f>
        <v>4</v>
      </c>
      <c r="AW206" s="517">
        <f t="shared" si="322"/>
        <v>0</v>
      </c>
      <c r="AX206" s="432">
        <v>0</v>
      </c>
      <c r="AY206" s="432">
        <v>0</v>
      </c>
      <c r="AZ206" s="432">
        <v>0</v>
      </c>
      <c r="BA206" s="432">
        <v>0</v>
      </c>
      <c r="BB206" s="432">
        <v>0</v>
      </c>
      <c r="BC206" s="600">
        <v>0</v>
      </c>
    </row>
    <row r="207" spans="1:55" s="135" customFormat="1" ht="12.75" customHeight="1" x14ac:dyDescent="0.2">
      <c r="A207" s="123">
        <v>43</v>
      </c>
      <c r="B207" s="124">
        <v>4426</v>
      </c>
      <c r="C207" s="124">
        <v>600074129</v>
      </c>
      <c r="D207" s="124">
        <v>72742160</v>
      </c>
      <c r="E207" s="122" t="s">
        <v>220</v>
      </c>
      <c r="F207" s="124">
        <v>3111</v>
      </c>
      <c r="G207" s="102" t="s">
        <v>276</v>
      </c>
      <c r="H207" s="500" t="s">
        <v>261</v>
      </c>
      <c r="I207" s="517">
        <v>401213</v>
      </c>
      <c r="J207" s="432">
        <v>297636</v>
      </c>
      <c r="K207" s="432">
        <v>0</v>
      </c>
      <c r="L207" s="44">
        <v>100601</v>
      </c>
      <c r="M207" s="44">
        <v>2976</v>
      </c>
      <c r="N207" s="44">
        <v>0</v>
      </c>
      <c r="O207" s="570">
        <v>0.75</v>
      </c>
      <c r="P207" s="579">
        <f t="shared" si="308"/>
        <v>0</v>
      </c>
      <c r="Q207" s="434">
        <v>0</v>
      </c>
      <c r="R207" s="434">
        <v>-99212</v>
      </c>
      <c r="S207" s="434">
        <v>0</v>
      </c>
      <c r="T207" s="434">
        <v>0</v>
      </c>
      <c r="U207" s="434">
        <v>0</v>
      </c>
      <c r="V207" s="434">
        <v>0</v>
      </c>
      <c r="W207" s="434">
        <f t="shared" si="309"/>
        <v>-99212</v>
      </c>
      <c r="X207" s="434">
        <v>0</v>
      </c>
      <c r="Y207" s="434">
        <v>0</v>
      </c>
      <c r="Z207" s="434">
        <v>0</v>
      </c>
      <c r="AA207" s="434">
        <f t="shared" si="310"/>
        <v>0</v>
      </c>
      <c r="AB207" s="434">
        <f t="shared" si="311"/>
        <v>-99212</v>
      </c>
      <c r="AC207" s="435">
        <f t="shared" si="312"/>
        <v>-33534</v>
      </c>
      <c r="AD207" s="434">
        <v>0</v>
      </c>
      <c r="AE207" s="434">
        <f t="shared" si="313"/>
        <v>-33534</v>
      </c>
      <c r="AF207" s="435">
        <f t="shared" si="314"/>
        <v>-992</v>
      </c>
      <c r="AG207" s="14">
        <v>0</v>
      </c>
      <c r="AH207" s="905">
        <f t="shared" si="483"/>
        <v>-133738</v>
      </c>
      <c r="AI207" s="870">
        <v>0</v>
      </c>
      <c r="AJ207" s="433">
        <v>-0.25</v>
      </c>
      <c r="AK207" s="433">
        <v>0</v>
      </c>
      <c r="AL207" s="433">
        <v>0</v>
      </c>
      <c r="AM207" s="433">
        <v>0</v>
      </c>
      <c r="AN207" s="433">
        <v>0</v>
      </c>
      <c r="AO207" s="535">
        <f t="shared" si="316"/>
        <v>-0.25</v>
      </c>
      <c r="AP207" s="854">
        <f>I207+AH207</f>
        <v>267475</v>
      </c>
      <c r="AQ207" s="434">
        <f>J207+W207</f>
        <v>198424</v>
      </c>
      <c r="AR207" s="512">
        <f t="shared" si="484"/>
        <v>0</v>
      </c>
      <c r="AS207" s="434">
        <f>L207+AE207</f>
        <v>67067</v>
      </c>
      <c r="AT207" s="434">
        <f>M207+AF207</f>
        <v>1984</v>
      </c>
      <c r="AU207" s="434">
        <v>0</v>
      </c>
      <c r="AV207" s="535">
        <f t="shared" si="485"/>
        <v>0.5</v>
      </c>
      <c r="AW207" s="517">
        <f t="shared" si="322"/>
        <v>0</v>
      </c>
      <c r="AX207" s="432">
        <v>0</v>
      </c>
      <c r="AY207" s="432">
        <v>0</v>
      </c>
      <c r="AZ207" s="432">
        <v>0</v>
      </c>
      <c r="BA207" s="432">
        <v>0</v>
      </c>
      <c r="BB207" s="432">
        <v>0</v>
      </c>
      <c r="BC207" s="600">
        <v>0</v>
      </c>
    </row>
    <row r="208" spans="1:55" s="135" customFormat="1" ht="12.75" customHeight="1" x14ac:dyDescent="0.2">
      <c r="A208" s="92">
        <v>43</v>
      </c>
      <c r="B208" s="15">
        <v>4426</v>
      </c>
      <c r="C208" s="15">
        <v>600074129</v>
      </c>
      <c r="D208" s="15">
        <v>72742160</v>
      </c>
      <c r="E208" s="101" t="s">
        <v>221</v>
      </c>
      <c r="F208" s="15"/>
      <c r="G208" s="91"/>
      <c r="H208" s="495"/>
      <c r="I208" s="613">
        <v>3613620</v>
      </c>
      <c r="J208" s="321">
        <v>2680727</v>
      </c>
      <c r="K208" s="321">
        <v>0</v>
      </c>
      <c r="L208" s="321">
        <v>906086</v>
      </c>
      <c r="M208" s="321">
        <v>26807</v>
      </c>
      <c r="N208" s="321">
        <v>0</v>
      </c>
      <c r="O208" s="681">
        <v>4.75</v>
      </c>
      <c r="P208" s="613">
        <f t="shared" ref="P208:BC208" si="486">SUM(P206:P207)</f>
        <v>0</v>
      </c>
      <c r="Q208" s="321">
        <f t="shared" ref="Q208" si="487">SUM(Q206:Q207)</f>
        <v>0</v>
      </c>
      <c r="R208" s="321">
        <f t="shared" si="486"/>
        <v>-99212</v>
      </c>
      <c r="S208" s="321">
        <f t="shared" si="486"/>
        <v>0</v>
      </c>
      <c r="T208" s="321">
        <f t="shared" si="486"/>
        <v>0</v>
      </c>
      <c r="U208" s="321">
        <f t="shared" si="486"/>
        <v>0</v>
      </c>
      <c r="V208" s="321">
        <f t="shared" si="486"/>
        <v>0</v>
      </c>
      <c r="W208" s="321">
        <f t="shared" si="486"/>
        <v>-99212</v>
      </c>
      <c r="X208" s="321">
        <f t="shared" si="486"/>
        <v>0</v>
      </c>
      <c r="Y208" s="321">
        <f t="shared" si="486"/>
        <v>0</v>
      </c>
      <c r="Z208" s="321">
        <f t="shared" si="486"/>
        <v>0</v>
      </c>
      <c r="AA208" s="321">
        <f t="shared" si="486"/>
        <v>0</v>
      </c>
      <c r="AB208" s="321">
        <f t="shared" si="486"/>
        <v>-99212</v>
      </c>
      <c r="AC208" s="321">
        <f t="shared" si="486"/>
        <v>-33534</v>
      </c>
      <c r="AD208" s="321">
        <f t="shared" si="486"/>
        <v>0</v>
      </c>
      <c r="AE208" s="321">
        <f t="shared" si="486"/>
        <v>-33534</v>
      </c>
      <c r="AF208" s="321">
        <f t="shared" si="486"/>
        <v>-992</v>
      </c>
      <c r="AG208" s="321">
        <f t="shared" si="486"/>
        <v>0</v>
      </c>
      <c r="AH208" s="895">
        <f t="shared" si="486"/>
        <v>-133738</v>
      </c>
      <c r="AI208" s="901">
        <f t="shared" si="486"/>
        <v>0</v>
      </c>
      <c r="AJ208" s="322">
        <f t="shared" si="486"/>
        <v>-0.25</v>
      </c>
      <c r="AK208" s="322">
        <f t="shared" si="486"/>
        <v>0</v>
      </c>
      <c r="AL208" s="322">
        <f t="shared" si="486"/>
        <v>0</v>
      </c>
      <c r="AM208" s="322">
        <f t="shared" si="486"/>
        <v>0</v>
      </c>
      <c r="AN208" s="322">
        <f t="shared" si="486"/>
        <v>0</v>
      </c>
      <c r="AO208" s="26">
        <f t="shared" si="486"/>
        <v>-0.25</v>
      </c>
      <c r="AP208" s="882">
        <f t="shared" si="486"/>
        <v>3479882</v>
      </c>
      <c r="AQ208" s="321">
        <f t="shared" si="486"/>
        <v>2581515</v>
      </c>
      <c r="AR208" s="321">
        <f t="shared" si="486"/>
        <v>0</v>
      </c>
      <c r="AS208" s="321">
        <f t="shared" si="486"/>
        <v>872552</v>
      </c>
      <c r="AT208" s="321">
        <f t="shared" si="486"/>
        <v>25815</v>
      </c>
      <c r="AU208" s="321">
        <f t="shared" si="486"/>
        <v>0</v>
      </c>
      <c r="AV208" s="26">
        <f t="shared" si="486"/>
        <v>4.5</v>
      </c>
      <c r="AW208" s="823">
        <f t="shared" si="486"/>
        <v>0</v>
      </c>
      <c r="AX208" s="824">
        <f t="shared" si="486"/>
        <v>0</v>
      </c>
      <c r="AY208" s="824">
        <f t="shared" si="486"/>
        <v>0</v>
      </c>
      <c r="AZ208" s="824">
        <f t="shared" si="486"/>
        <v>0</v>
      </c>
      <c r="BA208" s="824">
        <f t="shared" si="486"/>
        <v>0</v>
      </c>
      <c r="BB208" s="824">
        <f t="shared" si="486"/>
        <v>0</v>
      </c>
      <c r="BC208" s="819">
        <f t="shared" si="486"/>
        <v>0</v>
      </c>
    </row>
    <row r="209" spans="1:55" s="135" customFormat="1" ht="12.75" customHeight="1" x14ac:dyDescent="0.2">
      <c r="A209" s="123">
        <v>44</v>
      </c>
      <c r="B209" s="124">
        <v>4461</v>
      </c>
      <c r="C209" s="124">
        <v>600074765</v>
      </c>
      <c r="D209" s="124">
        <v>46750088</v>
      </c>
      <c r="E209" s="122" t="s">
        <v>222</v>
      </c>
      <c r="F209" s="124">
        <v>3111</v>
      </c>
      <c r="G209" s="102" t="s">
        <v>275</v>
      </c>
      <c r="H209" s="500" t="s">
        <v>260</v>
      </c>
      <c r="I209" s="517">
        <v>9326168</v>
      </c>
      <c r="J209" s="432">
        <v>6878819</v>
      </c>
      <c r="K209" s="432">
        <v>40000</v>
      </c>
      <c r="L209" s="44">
        <v>2338561</v>
      </c>
      <c r="M209" s="44">
        <v>68788</v>
      </c>
      <c r="N209" s="44">
        <v>0</v>
      </c>
      <c r="O209" s="570">
        <v>11.59</v>
      </c>
      <c r="P209" s="579">
        <f t="shared" si="308"/>
        <v>-20000</v>
      </c>
      <c r="Q209" s="434">
        <v>0</v>
      </c>
      <c r="R209" s="434">
        <v>0</v>
      </c>
      <c r="S209" s="434">
        <v>0</v>
      </c>
      <c r="T209" s="434">
        <v>0</v>
      </c>
      <c r="U209" s="434">
        <v>0</v>
      </c>
      <c r="V209" s="434">
        <v>0</v>
      </c>
      <c r="W209" s="434">
        <f t="shared" si="309"/>
        <v>-20000</v>
      </c>
      <c r="X209" s="434">
        <v>20000</v>
      </c>
      <c r="Y209" s="434">
        <v>0</v>
      </c>
      <c r="Z209" s="434">
        <v>0</v>
      </c>
      <c r="AA209" s="434">
        <f t="shared" si="310"/>
        <v>20000</v>
      </c>
      <c r="AB209" s="434">
        <f t="shared" si="311"/>
        <v>0</v>
      </c>
      <c r="AC209" s="435">
        <f t="shared" si="312"/>
        <v>0</v>
      </c>
      <c r="AD209" s="434">
        <v>0</v>
      </c>
      <c r="AE209" s="434">
        <f t="shared" si="313"/>
        <v>0</v>
      </c>
      <c r="AF209" s="435">
        <f t="shared" si="314"/>
        <v>-200</v>
      </c>
      <c r="AG209" s="14">
        <v>0</v>
      </c>
      <c r="AH209" s="905">
        <f t="shared" ref="AH209:AH213" si="488">AB209+AE209+AF209+AG209</f>
        <v>-200</v>
      </c>
      <c r="AI209" s="870">
        <v>-0.04</v>
      </c>
      <c r="AJ209" s="433">
        <v>0</v>
      </c>
      <c r="AK209" s="433">
        <v>0</v>
      </c>
      <c r="AL209" s="433">
        <v>0</v>
      </c>
      <c r="AM209" s="433">
        <v>0</v>
      </c>
      <c r="AN209" s="433">
        <v>0</v>
      </c>
      <c r="AO209" s="535">
        <f t="shared" si="316"/>
        <v>-0.04</v>
      </c>
      <c r="AP209" s="854">
        <f>I209+AH209</f>
        <v>9325968</v>
      </c>
      <c r="AQ209" s="434">
        <f>J209+W209</f>
        <v>6858819</v>
      </c>
      <c r="AR209" s="512">
        <f t="shared" ref="AR209:AR213" si="489">K209+AA209</f>
        <v>60000</v>
      </c>
      <c r="AS209" s="434">
        <f t="shared" ref="AS209:AT213" si="490">L209+AE209</f>
        <v>2338561</v>
      </c>
      <c r="AT209" s="434">
        <f t="shared" si="490"/>
        <v>68588</v>
      </c>
      <c r="AU209" s="434">
        <v>0</v>
      </c>
      <c r="AV209" s="535">
        <f t="shared" ref="AV209:AV213" si="491">O209+AO209</f>
        <v>11.55</v>
      </c>
      <c r="AW209" s="517">
        <f t="shared" si="322"/>
        <v>0</v>
      </c>
      <c r="AX209" s="432">
        <v>0</v>
      </c>
      <c r="AY209" s="432">
        <v>0</v>
      </c>
      <c r="AZ209" s="432">
        <v>0</v>
      </c>
      <c r="BA209" s="432">
        <v>0</v>
      </c>
      <c r="BB209" s="432">
        <v>0</v>
      </c>
      <c r="BC209" s="600">
        <v>0</v>
      </c>
    </row>
    <row r="210" spans="1:55" s="135" customFormat="1" ht="12.75" customHeight="1" x14ac:dyDescent="0.2">
      <c r="A210" s="123">
        <v>44</v>
      </c>
      <c r="B210" s="124">
        <v>4461</v>
      </c>
      <c r="C210" s="124">
        <v>600074765</v>
      </c>
      <c r="D210" s="124">
        <v>46750088</v>
      </c>
      <c r="E210" s="122" t="s">
        <v>222</v>
      </c>
      <c r="F210" s="124">
        <v>3113</v>
      </c>
      <c r="G210" s="102" t="s">
        <v>278</v>
      </c>
      <c r="H210" s="500" t="s">
        <v>260</v>
      </c>
      <c r="I210" s="517">
        <v>27214952</v>
      </c>
      <c r="J210" s="432">
        <v>20094838</v>
      </c>
      <c r="K210" s="432">
        <v>95000</v>
      </c>
      <c r="L210" s="44">
        <v>6824165</v>
      </c>
      <c r="M210" s="44">
        <v>200949</v>
      </c>
      <c r="N210" s="44">
        <v>0</v>
      </c>
      <c r="O210" s="570">
        <v>27.58</v>
      </c>
      <c r="P210" s="579">
        <f t="shared" si="308"/>
        <v>-30000</v>
      </c>
      <c r="Q210" s="434">
        <v>0</v>
      </c>
      <c r="R210" s="434">
        <v>0</v>
      </c>
      <c r="S210" s="434">
        <v>0</v>
      </c>
      <c r="T210" s="434">
        <v>0</v>
      </c>
      <c r="U210" s="434">
        <v>0</v>
      </c>
      <c r="V210" s="434">
        <v>0</v>
      </c>
      <c r="W210" s="434">
        <f t="shared" si="309"/>
        <v>-30000</v>
      </c>
      <c r="X210" s="434">
        <v>30000</v>
      </c>
      <c r="Y210" s="434">
        <v>0</v>
      </c>
      <c r="Z210" s="434">
        <v>0</v>
      </c>
      <c r="AA210" s="434">
        <f t="shared" si="310"/>
        <v>30000</v>
      </c>
      <c r="AB210" s="434">
        <f t="shared" si="311"/>
        <v>0</v>
      </c>
      <c r="AC210" s="435">
        <f t="shared" si="312"/>
        <v>0</v>
      </c>
      <c r="AD210" s="434">
        <v>0</v>
      </c>
      <c r="AE210" s="434">
        <f t="shared" si="313"/>
        <v>0</v>
      </c>
      <c r="AF210" s="435">
        <f t="shared" si="314"/>
        <v>-300</v>
      </c>
      <c r="AG210" s="14">
        <v>0</v>
      </c>
      <c r="AH210" s="905">
        <f t="shared" si="488"/>
        <v>-300</v>
      </c>
      <c r="AI210" s="870">
        <v>-0.05</v>
      </c>
      <c r="AJ210" s="433">
        <v>0</v>
      </c>
      <c r="AK210" s="433">
        <v>0</v>
      </c>
      <c r="AL210" s="433">
        <v>0</v>
      </c>
      <c r="AM210" s="433">
        <v>0</v>
      </c>
      <c r="AN210" s="433">
        <v>0</v>
      </c>
      <c r="AO210" s="535">
        <f t="shared" si="316"/>
        <v>-0.05</v>
      </c>
      <c r="AP210" s="854">
        <f>I210+AH210</f>
        <v>27214652</v>
      </c>
      <c r="AQ210" s="434">
        <f>J210+W210</f>
        <v>20064838</v>
      </c>
      <c r="AR210" s="512">
        <f t="shared" si="489"/>
        <v>125000</v>
      </c>
      <c r="AS210" s="434">
        <f t="shared" si="490"/>
        <v>6824165</v>
      </c>
      <c r="AT210" s="434">
        <f t="shared" si="490"/>
        <v>200649</v>
      </c>
      <c r="AU210" s="434">
        <v>0</v>
      </c>
      <c r="AV210" s="535">
        <f t="shared" si="491"/>
        <v>27.529999999999998</v>
      </c>
      <c r="AW210" s="517">
        <f t="shared" si="322"/>
        <v>0</v>
      </c>
      <c r="AX210" s="432">
        <v>0</v>
      </c>
      <c r="AY210" s="432">
        <v>0</v>
      </c>
      <c r="AZ210" s="432">
        <v>0</v>
      </c>
      <c r="BA210" s="432">
        <v>0</v>
      </c>
      <c r="BB210" s="432">
        <v>0</v>
      </c>
      <c r="BC210" s="600">
        <v>0</v>
      </c>
    </row>
    <row r="211" spans="1:55" s="135" customFormat="1" ht="12.75" customHeight="1" x14ac:dyDescent="0.2">
      <c r="A211" s="123">
        <v>44</v>
      </c>
      <c r="B211" s="124">
        <v>4461</v>
      </c>
      <c r="C211" s="124">
        <v>600074765</v>
      </c>
      <c r="D211" s="124">
        <v>46750088</v>
      </c>
      <c r="E211" s="122" t="s">
        <v>222</v>
      </c>
      <c r="F211" s="124">
        <v>3113</v>
      </c>
      <c r="G211" s="102" t="s">
        <v>828</v>
      </c>
      <c r="H211" s="500" t="s">
        <v>260</v>
      </c>
      <c r="I211" s="517">
        <v>0</v>
      </c>
      <c r="J211" s="432">
        <v>0</v>
      </c>
      <c r="K211" s="432">
        <v>0</v>
      </c>
      <c r="L211" s="44">
        <v>0</v>
      </c>
      <c r="M211" s="44">
        <v>0</v>
      </c>
      <c r="N211" s="44">
        <v>0</v>
      </c>
      <c r="O211" s="570">
        <v>0</v>
      </c>
      <c r="P211" s="579">
        <f t="shared" ref="P211" si="492">X211*-1</f>
        <v>0</v>
      </c>
      <c r="Q211" s="434">
        <v>0</v>
      </c>
      <c r="R211" s="434">
        <v>0</v>
      </c>
      <c r="S211" s="434">
        <v>0</v>
      </c>
      <c r="T211" s="434">
        <v>0</v>
      </c>
      <c r="U211" s="434">
        <v>157114</v>
      </c>
      <c r="V211" s="434">
        <v>0</v>
      </c>
      <c r="W211" s="434">
        <f t="shared" ref="W211" si="493">SUM(P211:V211)</f>
        <v>157114</v>
      </c>
      <c r="X211" s="434">
        <v>0</v>
      </c>
      <c r="Y211" s="434">
        <v>0</v>
      </c>
      <c r="Z211" s="434">
        <v>0</v>
      </c>
      <c r="AA211" s="434">
        <f t="shared" ref="AA211" si="494">X211+Y211+Z211</f>
        <v>0</v>
      </c>
      <c r="AB211" s="434">
        <f t="shared" ref="AB211" si="495">W211+AA211</f>
        <v>157114</v>
      </c>
      <c r="AC211" s="435">
        <f t="shared" ref="AC211" si="496">ROUND((W211+X211+Y211)*33.8%,0)</f>
        <v>53105</v>
      </c>
      <c r="AD211" s="434">
        <v>0</v>
      </c>
      <c r="AE211" s="434">
        <f t="shared" ref="AE211" si="497">AC211+AD211</f>
        <v>53105</v>
      </c>
      <c r="AF211" s="435">
        <f t="shared" ref="AF211" si="498">ROUND(W211*1%,0)</f>
        <v>1571</v>
      </c>
      <c r="AG211" s="14">
        <v>0</v>
      </c>
      <c r="AH211" s="905">
        <f t="shared" ref="AH211" si="499">AB211+AE211+AF211+AG211</f>
        <v>211790</v>
      </c>
      <c r="AI211" s="870">
        <v>0</v>
      </c>
      <c r="AJ211" s="433">
        <v>0</v>
      </c>
      <c r="AK211" s="433">
        <v>0</v>
      </c>
      <c r="AL211" s="433">
        <v>0</v>
      </c>
      <c r="AM211" s="433">
        <v>0.37</v>
      </c>
      <c r="AN211" s="433">
        <v>0</v>
      </c>
      <c r="AO211" s="535">
        <f t="shared" ref="AO211" si="500">SUM(AI211:AN211)</f>
        <v>0.37</v>
      </c>
      <c r="AP211" s="854">
        <f>I211+AH211</f>
        <v>211790</v>
      </c>
      <c r="AQ211" s="434">
        <f>J211+W211</f>
        <v>157114</v>
      </c>
      <c r="AR211" s="512">
        <f t="shared" ref="AR211" si="501">K211+AA211</f>
        <v>0</v>
      </c>
      <c r="AS211" s="434">
        <f t="shared" ref="AS211" si="502">L211+AE211</f>
        <v>53105</v>
      </c>
      <c r="AT211" s="434">
        <f t="shared" ref="AT211" si="503">M211+AF211</f>
        <v>1571</v>
      </c>
      <c r="AU211" s="434">
        <v>0</v>
      </c>
      <c r="AV211" s="535">
        <f t="shared" ref="AV211" si="504">O211+AO211</f>
        <v>0.37</v>
      </c>
      <c r="AW211" s="517">
        <f t="shared" ref="AW211" si="505">SUM(AX211:BB211)</f>
        <v>0</v>
      </c>
      <c r="AX211" s="432">
        <v>0</v>
      </c>
      <c r="AY211" s="432">
        <v>0</v>
      </c>
      <c r="AZ211" s="432">
        <v>0</v>
      </c>
      <c r="BA211" s="432">
        <v>0</v>
      </c>
      <c r="BB211" s="432">
        <v>0</v>
      </c>
      <c r="BC211" s="600">
        <v>0</v>
      </c>
    </row>
    <row r="212" spans="1:55" s="135" customFormat="1" ht="12.75" customHeight="1" x14ac:dyDescent="0.2">
      <c r="A212" s="123">
        <v>44</v>
      </c>
      <c r="B212" s="124">
        <v>4461</v>
      </c>
      <c r="C212" s="124">
        <v>600074765</v>
      </c>
      <c r="D212" s="124">
        <v>46750088</v>
      </c>
      <c r="E212" s="122" t="s">
        <v>222</v>
      </c>
      <c r="F212" s="124">
        <v>3113</v>
      </c>
      <c r="G212" s="102" t="s">
        <v>276</v>
      </c>
      <c r="H212" s="500" t="s">
        <v>261</v>
      </c>
      <c r="I212" s="517">
        <v>2971970</v>
      </c>
      <c r="J212" s="432">
        <v>2204726</v>
      </c>
      <c r="K212" s="432">
        <v>0</v>
      </c>
      <c r="L212" s="44">
        <v>745197</v>
      </c>
      <c r="M212" s="44">
        <v>22047</v>
      </c>
      <c r="N212" s="44">
        <v>0</v>
      </c>
      <c r="O212" s="570">
        <v>5.56</v>
      </c>
      <c r="P212" s="579">
        <f t="shared" si="308"/>
        <v>0</v>
      </c>
      <c r="Q212" s="434">
        <v>0</v>
      </c>
      <c r="R212" s="434">
        <v>99211</v>
      </c>
      <c r="S212" s="434">
        <v>0</v>
      </c>
      <c r="T212" s="434">
        <v>0</v>
      </c>
      <c r="U212" s="434">
        <v>0</v>
      </c>
      <c r="V212" s="434">
        <v>0</v>
      </c>
      <c r="W212" s="434">
        <f t="shared" si="309"/>
        <v>99211</v>
      </c>
      <c r="X212" s="434">
        <v>0</v>
      </c>
      <c r="Y212" s="434">
        <v>0</v>
      </c>
      <c r="Z212" s="434">
        <v>0</v>
      </c>
      <c r="AA212" s="434">
        <f t="shared" si="310"/>
        <v>0</v>
      </c>
      <c r="AB212" s="434">
        <f t="shared" si="311"/>
        <v>99211</v>
      </c>
      <c r="AC212" s="435">
        <f t="shared" si="312"/>
        <v>33533</v>
      </c>
      <c r="AD212" s="434">
        <v>0</v>
      </c>
      <c r="AE212" s="434">
        <f t="shared" si="313"/>
        <v>33533</v>
      </c>
      <c r="AF212" s="435">
        <f t="shared" si="314"/>
        <v>992</v>
      </c>
      <c r="AG212" s="14">
        <v>0</v>
      </c>
      <c r="AH212" s="905">
        <f t="shared" si="488"/>
        <v>133736</v>
      </c>
      <c r="AI212" s="870">
        <v>0</v>
      </c>
      <c r="AJ212" s="433">
        <v>0.25</v>
      </c>
      <c r="AK212" s="433">
        <v>0</v>
      </c>
      <c r="AL212" s="433">
        <v>0</v>
      </c>
      <c r="AM212" s="433">
        <v>0</v>
      </c>
      <c r="AN212" s="433">
        <v>0</v>
      </c>
      <c r="AO212" s="535">
        <f t="shared" si="316"/>
        <v>0.25</v>
      </c>
      <c r="AP212" s="854">
        <f>I212+AH212</f>
        <v>3105706</v>
      </c>
      <c r="AQ212" s="434">
        <f>J212+W212</f>
        <v>2303937</v>
      </c>
      <c r="AR212" s="512">
        <f t="shared" si="489"/>
        <v>0</v>
      </c>
      <c r="AS212" s="434">
        <f t="shared" si="490"/>
        <v>778730</v>
      </c>
      <c r="AT212" s="434">
        <f t="shared" si="490"/>
        <v>23039</v>
      </c>
      <c r="AU212" s="434">
        <v>0</v>
      </c>
      <c r="AV212" s="535">
        <f t="shared" si="491"/>
        <v>5.81</v>
      </c>
      <c r="AW212" s="517">
        <f t="shared" si="322"/>
        <v>0</v>
      </c>
      <c r="AX212" s="432">
        <v>0</v>
      </c>
      <c r="AY212" s="432">
        <v>0</v>
      </c>
      <c r="AZ212" s="432">
        <v>0</v>
      </c>
      <c r="BA212" s="432">
        <v>0</v>
      </c>
      <c r="BB212" s="432">
        <v>0</v>
      </c>
      <c r="BC212" s="600">
        <v>0</v>
      </c>
    </row>
    <row r="213" spans="1:55" s="135" customFormat="1" ht="12.75" customHeight="1" x14ac:dyDescent="0.2">
      <c r="A213" s="123">
        <v>44</v>
      </c>
      <c r="B213" s="124">
        <v>4461</v>
      </c>
      <c r="C213" s="124">
        <v>600074765</v>
      </c>
      <c r="D213" s="124">
        <v>46750088</v>
      </c>
      <c r="E213" s="122" t="s">
        <v>222</v>
      </c>
      <c r="F213" s="124">
        <v>3143</v>
      </c>
      <c r="G213" s="102" t="s">
        <v>785</v>
      </c>
      <c r="H213" s="140" t="s">
        <v>260</v>
      </c>
      <c r="I213" s="517">
        <v>2387119</v>
      </c>
      <c r="J213" s="432">
        <v>1741082</v>
      </c>
      <c r="K213" s="432">
        <v>30000</v>
      </c>
      <c r="L213" s="44">
        <v>598626</v>
      </c>
      <c r="M213" s="44">
        <v>17411</v>
      </c>
      <c r="N213" s="44">
        <v>0</v>
      </c>
      <c r="O213" s="570">
        <v>3.32</v>
      </c>
      <c r="P213" s="579">
        <f t="shared" si="308"/>
        <v>-40000</v>
      </c>
      <c r="Q213" s="434">
        <v>0</v>
      </c>
      <c r="R213" s="434">
        <v>0</v>
      </c>
      <c r="S213" s="434">
        <v>0</v>
      </c>
      <c r="T213" s="434">
        <v>0</v>
      </c>
      <c r="U213" s="434">
        <v>0</v>
      </c>
      <c r="V213" s="434">
        <v>0</v>
      </c>
      <c r="W213" s="434">
        <f t="shared" si="309"/>
        <v>-40000</v>
      </c>
      <c r="X213" s="434">
        <v>40000</v>
      </c>
      <c r="Y213" s="434">
        <v>0</v>
      </c>
      <c r="Z213" s="434">
        <v>0</v>
      </c>
      <c r="AA213" s="434">
        <f t="shared" si="310"/>
        <v>40000</v>
      </c>
      <c r="AB213" s="434">
        <f t="shared" si="311"/>
        <v>0</v>
      </c>
      <c r="AC213" s="435">
        <f t="shared" si="312"/>
        <v>0</v>
      </c>
      <c r="AD213" s="434">
        <v>0</v>
      </c>
      <c r="AE213" s="434">
        <f t="shared" si="313"/>
        <v>0</v>
      </c>
      <c r="AF213" s="435">
        <f t="shared" si="314"/>
        <v>-400</v>
      </c>
      <c r="AG213" s="14">
        <v>0</v>
      </c>
      <c r="AH213" s="905">
        <f t="shared" si="488"/>
        <v>-400</v>
      </c>
      <c r="AI213" s="870">
        <v>0</v>
      </c>
      <c r="AJ213" s="433">
        <v>0</v>
      </c>
      <c r="AK213" s="433">
        <v>0</v>
      </c>
      <c r="AL213" s="433">
        <v>0</v>
      </c>
      <c r="AM213" s="433">
        <v>0</v>
      </c>
      <c r="AN213" s="433">
        <v>0</v>
      </c>
      <c r="AO213" s="535">
        <f t="shared" si="316"/>
        <v>0</v>
      </c>
      <c r="AP213" s="854">
        <f>I213+AH213</f>
        <v>2386719</v>
      </c>
      <c r="AQ213" s="434">
        <f>J213+W213</f>
        <v>1701082</v>
      </c>
      <c r="AR213" s="512">
        <f t="shared" si="489"/>
        <v>70000</v>
      </c>
      <c r="AS213" s="434">
        <f t="shared" si="490"/>
        <v>598626</v>
      </c>
      <c r="AT213" s="434">
        <f t="shared" si="490"/>
        <v>17011</v>
      </c>
      <c r="AU213" s="434">
        <v>0</v>
      </c>
      <c r="AV213" s="535">
        <f t="shared" si="491"/>
        <v>3.32</v>
      </c>
      <c r="AW213" s="517">
        <f t="shared" si="322"/>
        <v>0</v>
      </c>
      <c r="AX213" s="432">
        <v>0</v>
      </c>
      <c r="AY213" s="432">
        <v>0</v>
      </c>
      <c r="AZ213" s="432">
        <v>0</v>
      </c>
      <c r="BA213" s="432">
        <v>0</v>
      </c>
      <c r="BB213" s="432">
        <v>0</v>
      </c>
      <c r="BC213" s="600">
        <v>0</v>
      </c>
    </row>
    <row r="214" spans="1:55" s="135" customFormat="1" ht="12.75" customHeight="1" x14ac:dyDescent="0.2">
      <c r="A214" s="92">
        <v>44</v>
      </c>
      <c r="B214" s="15">
        <v>4461</v>
      </c>
      <c r="C214" s="15">
        <v>600074765</v>
      </c>
      <c r="D214" s="15">
        <v>46750088</v>
      </c>
      <c r="E214" s="101" t="s">
        <v>223</v>
      </c>
      <c r="F214" s="15"/>
      <c r="G214" s="91"/>
      <c r="H214" s="495"/>
      <c r="I214" s="614">
        <v>41900209</v>
      </c>
      <c r="J214" s="323">
        <v>30919465</v>
      </c>
      <c r="K214" s="323">
        <v>165000</v>
      </c>
      <c r="L214" s="323">
        <v>10506549</v>
      </c>
      <c r="M214" s="323">
        <v>309195</v>
      </c>
      <c r="N214" s="323">
        <v>0</v>
      </c>
      <c r="O214" s="680">
        <v>48.050000000000004</v>
      </c>
      <c r="P214" s="614">
        <f t="shared" ref="P214:BC214" si="506">SUM(P209:P213)</f>
        <v>-90000</v>
      </c>
      <c r="Q214" s="323">
        <f t="shared" ref="Q214" si="507">SUM(Q209:Q213)</f>
        <v>0</v>
      </c>
      <c r="R214" s="323">
        <f t="shared" si="506"/>
        <v>99211</v>
      </c>
      <c r="S214" s="323">
        <f t="shared" si="506"/>
        <v>0</v>
      </c>
      <c r="T214" s="323">
        <f t="shared" si="506"/>
        <v>0</v>
      </c>
      <c r="U214" s="323">
        <f t="shared" si="506"/>
        <v>157114</v>
      </c>
      <c r="V214" s="323">
        <f t="shared" si="506"/>
        <v>0</v>
      </c>
      <c r="W214" s="323">
        <f t="shared" si="506"/>
        <v>166325</v>
      </c>
      <c r="X214" s="323">
        <f t="shared" si="506"/>
        <v>90000</v>
      </c>
      <c r="Y214" s="323">
        <f t="shared" si="506"/>
        <v>0</v>
      </c>
      <c r="Z214" s="323">
        <f t="shared" si="506"/>
        <v>0</v>
      </c>
      <c r="AA214" s="323">
        <f t="shared" si="506"/>
        <v>90000</v>
      </c>
      <c r="AB214" s="323">
        <f t="shared" si="506"/>
        <v>256325</v>
      </c>
      <c r="AC214" s="323">
        <f t="shared" si="506"/>
        <v>86638</v>
      </c>
      <c r="AD214" s="323">
        <f t="shared" si="506"/>
        <v>0</v>
      </c>
      <c r="AE214" s="323">
        <f t="shared" si="506"/>
        <v>86638</v>
      </c>
      <c r="AF214" s="323">
        <f t="shared" si="506"/>
        <v>1663</v>
      </c>
      <c r="AG214" s="323">
        <f t="shared" si="506"/>
        <v>0</v>
      </c>
      <c r="AH214" s="894">
        <f t="shared" si="506"/>
        <v>344626</v>
      </c>
      <c r="AI214" s="900">
        <f t="shared" si="506"/>
        <v>-0.09</v>
      </c>
      <c r="AJ214" s="324">
        <f t="shared" si="506"/>
        <v>0.25</v>
      </c>
      <c r="AK214" s="324">
        <f t="shared" si="506"/>
        <v>0</v>
      </c>
      <c r="AL214" s="324">
        <f t="shared" si="506"/>
        <v>0</v>
      </c>
      <c r="AM214" s="324">
        <f t="shared" si="506"/>
        <v>0.37</v>
      </c>
      <c r="AN214" s="324">
        <f t="shared" si="506"/>
        <v>0</v>
      </c>
      <c r="AO214" s="25">
        <f t="shared" si="506"/>
        <v>0.53</v>
      </c>
      <c r="AP214" s="325">
        <f t="shared" si="506"/>
        <v>42244835</v>
      </c>
      <c r="AQ214" s="323">
        <f t="shared" si="506"/>
        <v>31085790</v>
      </c>
      <c r="AR214" s="323">
        <f t="shared" si="506"/>
        <v>255000</v>
      </c>
      <c r="AS214" s="323">
        <f t="shared" si="506"/>
        <v>10593187</v>
      </c>
      <c r="AT214" s="323">
        <f t="shared" si="506"/>
        <v>310858</v>
      </c>
      <c r="AU214" s="323">
        <f t="shared" si="506"/>
        <v>0</v>
      </c>
      <c r="AV214" s="25">
        <f t="shared" si="506"/>
        <v>48.58</v>
      </c>
      <c r="AW214" s="825">
        <f t="shared" si="506"/>
        <v>0</v>
      </c>
      <c r="AX214" s="826">
        <f t="shared" si="506"/>
        <v>0</v>
      </c>
      <c r="AY214" s="826">
        <f t="shared" si="506"/>
        <v>0</v>
      </c>
      <c r="AZ214" s="826">
        <f t="shared" si="506"/>
        <v>0</v>
      </c>
      <c r="BA214" s="826">
        <f t="shared" si="506"/>
        <v>0</v>
      </c>
      <c r="BB214" s="826">
        <f t="shared" si="506"/>
        <v>0</v>
      </c>
      <c r="BC214" s="820">
        <f t="shared" si="506"/>
        <v>0</v>
      </c>
    </row>
    <row r="215" spans="1:55" s="135" customFormat="1" ht="12.75" customHeight="1" x14ac:dyDescent="0.2">
      <c r="A215" s="123">
        <v>45</v>
      </c>
      <c r="B215" s="124">
        <v>4427</v>
      </c>
      <c r="C215" s="124">
        <v>600074188</v>
      </c>
      <c r="D215" s="124">
        <v>70982678</v>
      </c>
      <c r="E215" s="122" t="s">
        <v>754</v>
      </c>
      <c r="F215" s="124">
        <v>3111</v>
      </c>
      <c r="G215" s="102" t="s">
        <v>275</v>
      </c>
      <c r="H215" s="500" t="s">
        <v>260</v>
      </c>
      <c r="I215" s="517">
        <v>3719006</v>
      </c>
      <c r="J215" s="432">
        <v>2758906</v>
      </c>
      <c r="K215" s="432">
        <v>0</v>
      </c>
      <c r="L215" s="44">
        <v>932511</v>
      </c>
      <c r="M215" s="44">
        <v>27589</v>
      </c>
      <c r="N215" s="44">
        <v>0</v>
      </c>
      <c r="O215" s="570">
        <v>4.4800000000000004</v>
      </c>
      <c r="P215" s="579">
        <f t="shared" si="308"/>
        <v>0</v>
      </c>
      <c r="Q215" s="434">
        <v>0</v>
      </c>
      <c r="R215" s="434">
        <v>0</v>
      </c>
      <c r="S215" s="434">
        <v>0</v>
      </c>
      <c r="T215" s="434">
        <v>0</v>
      </c>
      <c r="U215" s="434">
        <v>0</v>
      </c>
      <c r="V215" s="434">
        <v>0</v>
      </c>
      <c r="W215" s="434">
        <f t="shared" si="309"/>
        <v>0</v>
      </c>
      <c r="X215" s="434">
        <v>0</v>
      </c>
      <c r="Y215" s="434">
        <v>0</v>
      </c>
      <c r="Z215" s="434">
        <v>0</v>
      </c>
      <c r="AA215" s="434">
        <f t="shared" si="310"/>
        <v>0</v>
      </c>
      <c r="AB215" s="434">
        <f t="shared" si="311"/>
        <v>0</v>
      </c>
      <c r="AC215" s="435">
        <f t="shared" si="312"/>
        <v>0</v>
      </c>
      <c r="AD215" s="434">
        <v>0</v>
      </c>
      <c r="AE215" s="434">
        <f t="shared" si="313"/>
        <v>0</v>
      </c>
      <c r="AF215" s="435">
        <f t="shared" si="314"/>
        <v>0</v>
      </c>
      <c r="AG215" s="14">
        <v>0</v>
      </c>
      <c r="AH215" s="905">
        <f t="shared" ref="AH215:AH218" si="508">AB215+AE215+AF215+AG215</f>
        <v>0</v>
      </c>
      <c r="AI215" s="870">
        <v>0</v>
      </c>
      <c r="AJ215" s="433">
        <v>0</v>
      </c>
      <c r="AK215" s="433">
        <v>0</v>
      </c>
      <c r="AL215" s="433">
        <v>0</v>
      </c>
      <c r="AM215" s="433">
        <v>0</v>
      </c>
      <c r="AN215" s="433">
        <v>0</v>
      </c>
      <c r="AO215" s="535">
        <f t="shared" si="316"/>
        <v>0</v>
      </c>
      <c r="AP215" s="854">
        <f>I215+AH215</f>
        <v>3719006</v>
      </c>
      <c r="AQ215" s="434">
        <f>J215+W215</f>
        <v>2758906</v>
      </c>
      <c r="AR215" s="512">
        <f t="shared" ref="AR215:AR218" si="509">K215+AA215</f>
        <v>0</v>
      </c>
      <c r="AS215" s="434">
        <f t="shared" ref="AS215:AT218" si="510">L215+AE215</f>
        <v>932511</v>
      </c>
      <c r="AT215" s="434">
        <f t="shared" si="510"/>
        <v>27589</v>
      </c>
      <c r="AU215" s="434">
        <v>0</v>
      </c>
      <c r="AV215" s="535">
        <f t="shared" ref="AV215:AV218" si="511">O215+AO215</f>
        <v>4.4800000000000004</v>
      </c>
      <c r="AW215" s="517">
        <f t="shared" si="322"/>
        <v>0</v>
      </c>
      <c r="AX215" s="432">
        <v>0</v>
      </c>
      <c r="AY215" s="432">
        <v>0</v>
      </c>
      <c r="AZ215" s="432">
        <v>0</v>
      </c>
      <c r="BA215" s="432">
        <v>0</v>
      </c>
      <c r="BB215" s="432">
        <v>0</v>
      </c>
      <c r="BC215" s="600">
        <v>0</v>
      </c>
    </row>
    <row r="216" spans="1:55" s="135" customFormat="1" ht="12.75" customHeight="1" x14ac:dyDescent="0.2">
      <c r="A216" s="123">
        <v>45</v>
      </c>
      <c r="B216" s="124">
        <v>4427</v>
      </c>
      <c r="C216" s="124">
        <v>600074188</v>
      </c>
      <c r="D216" s="124">
        <v>70982678</v>
      </c>
      <c r="E216" s="122" t="s">
        <v>751</v>
      </c>
      <c r="F216" s="124">
        <v>3117</v>
      </c>
      <c r="G216" s="102" t="s">
        <v>278</v>
      </c>
      <c r="H216" s="500" t="s">
        <v>260</v>
      </c>
      <c r="I216" s="517">
        <v>1628277</v>
      </c>
      <c r="J216" s="432">
        <v>1207921</v>
      </c>
      <c r="K216" s="432">
        <v>0</v>
      </c>
      <c r="L216" s="44">
        <v>408277</v>
      </c>
      <c r="M216" s="44">
        <v>12079</v>
      </c>
      <c r="N216" s="44">
        <v>0</v>
      </c>
      <c r="O216" s="570">
        <v>2</v>
      </c>
      <c r="P216" s="579">
        <f t="shared" si="308"/>
        <v>0</v>
      </c>
      <c r="Q216" s="434">
        <v>0</v>
      </c>
      <c r="R216" s="434">
        <v>0</v>
      </c>
      <c r="S216" s="434">
        <v>0</v>
      </c>
      <c r="T216" s="434">
        <v>0</v>
      </c>
      <c r="U216" s="434">
        <v>0</v>
      </c>
      <c r="V216" s="434">
        <v>0</v>
      </c>
      <c r="W216" s="434">
        <f t="shared" si="309"/>
        <v>0</v>
      </c>
      <c r="X216" s="434">
        <v>0</v>
      </c>
      <c r="Y216" s="434">
        <v>0</v>
      </c>
      <c r="Z216" s="434">
        <v>0</v>
      </c>
      <c r="AA216" s="434">
        <f t="shared" si="310"/>
        <v>0</v>
      </c>
      <c r="AB216" s="434">
        <f t="shared" si="311"/>
        <v>0</v>
      </c>
      <c r="AC216" s="435">
        <f t="shared" si="312"/>
        <v>0</v>
      </c>
      <c r="AD216" s="434">
        <v>0</v>
      </c>
      <c r="AE216" s="434">
        <f t="shared" si="313"/>
        <v>0</v>
      </c>
      <c r="AF216" s="435">
        <f t="shared" si="314"/>
        <v>0</v>
      </c>
      <c r="AG216" s="14">
        <v>0</v>
      </c>
      <c r="AH216" s="905">
        <f t="shared" si="508"/>
        <v>0</v>
      </c>
      <c r="AI216" s="870">
        <v>0</v>
      </c>
      <c r="AJ216" s="433">
        <v>0</v>
      </c>
      <c r="AK216" s="433">
        <v>0</v>
      </c>
      <c r="AL216" s="433">
        <v>0</v>
      </c>
      <c r="AM216" s="433">
        <v>0</v>
      </c>
      <c r="AN216" s="433">
        <v>0</v>
      </c>
      <c r="AO216" s="535">
        <f t="shared" si="316"/>
        <v>0</v>
      </c>
      <c r="AP216" s="854">
        <f>I216+AH216</f>
        <v>1628277</v>
      </c>
      <c r="AQ216" s="434">
        <f>J216+W216</f>
        <v>1207921</v>
      </c>
      <c r="AR216" s="512">
        <f t="shared" si="509"/>
        <v>0</v>
      </c>
      <c r="AS216" s="434">
        <f t="shared" si="510"/>
        <v>408277</v>
      </c>
      <c r="AT216" s="434">
        <f t="shared" si="510"/>
        <v>12079</v>
      </c>
      <c r="AU216" s="434">
        <v>0</v>
      </c>
      <c r="AV216" s="535">
        <f t="shared" si="511"/>
        <v>2</v>
      </c>
      <c r="AW216" s="517">
        <f t="shared" si="322"/>
        <v>0</v>
      </c>
      <c r="AX216" s="432">
        <v>0</v>
      </c>
      <c r="AY216" s="432">
        <v>0</v>
      </c>
      <c r="AZ216" s="432">
        <v>0</v>
      </c>
      <c r="BA216" s="432">
        <v>0</v>
      </c>
      <c r="BB216" s="432">
        <v>0</v>
      </c>
      <c r="BC216" s="600">
        <v>0</v>
      </c>
    </row>
    <row r="217" spans="1:55" s="135" customFormat="1" ht="12.75" customHeight="1" x14ac:dyDescent="0.2">
      <c r="A217" s="123">
        <v>45</v>
      </c>
      <c r="B217" s="124">
        <v>4427</v>
      </c>
      <c r="C217" s="124">
        <v>600074188</v>
      </c>
      <c r="D217" s="124">
        <v>70982678</v>
      </c>
      <c r="E217" s="122" t="s">
        <v>751</v>
      </c>
      <c r="F217" s="124">
        <v>3117</v>
      </c>
      <c r="G217" s="102" t="s">
        <v>276</v>
      </c>
      <c r="H217" s="500" t="s">
        <v>261</v>
      </c>
      <c r="I217" s="517">
        <v>936163</v>
      </c>
      <c r="J217" s="432">
        <v>694483</v>
      </c>
      <c r="K217" s="432">
        <v>0</v>
      </c>
      <c r="L217" s="44">
        <v>234735</v>
      </c>
      <c r="M217" s="44">
        <v>6945</v>
      </c>
      <c r="N217" s="44">
        <v>0</v>
      </c>
      <c r="O217" s="570">
        <v>1.75</v>
      </c>
      <c r="P217" s="579">
        <f t="shared" si="308"/>
        <v>0</v>
      </c>
      <c r="Q217" s="434">
        <v>0</v>
      </c>
      <c r="R217" s="434">
        <v>-33070</v>
      </c>
      <c r="S217" s="434">
        <v>0</v>
      </c>
      <c r="T217" s="434">
        <v>0</v>
      </c>
      <c r="U217" s="434">
        <v>0</v>
      </c>
      <c r="V217" s="434">
        <v>0</v>
      </c>
      <c r="W217" s="434">
        <f t="shared" si="309"/>
        <v>-33070</v>
      </c>
      <c r="X217" s="434">
        <v>0</v>
      </c>
      <c r="Y217" s="434">
        <v>0</v>
      </c>
      <c r="Z217" s="434">
        <v>0</v>
      </c>
      <c r="AA217" s="434">
        <f t="shared" si="310"/>
        <v>0</v>
      </c>
      <c r="AB217" s="434">
        <f t="shared" si="311"/>
        <v>-33070</v>
      </c>
      <c r="AC217" s="435">
        <f t="shared" si="312"/>
        <v>-11178</v>
      </c>
      <c r="AD217" s="434">
        <v>0</v>
      </c>
      <c r="AE217" s="434">
        <f t="shared" si="313"/>
        <v>-11178</v>
      </c>
      <c r="AF217" s="435">
        <f t="shared" si="314"/>
        <v>-331</v>
      </c>
      <c r="AG217" s="14">
        <v>0</v>
      </c>
      <c r="AH217" s="905">
        <f t="shared" si="508"/>
        <v>-44579</v>
      </c>
      <c r="AI217" s="870">
        <v>0</v>
      </c>
      <c r="AJ217" s="433">
        <v>-0.08</v>
      </c>
      <c r="AK217" s="433">
        <v>0</v>
      </c>
      <c r="AL217" s="433">
        <v>0</v>
      </c>
      <c r="AM217" s="433">
        <v>0</v>
      </c>
      <c r="AN217" s="433">
        <v>0</v>
      </c>
      <c r="AO217" s="535">
        <f t="shared" si="316"/>
        <v>-0.08</v>
      </c>
      <c r="AP217" s="854">
        <f>I217+AH217</f>
        <v>891584</v>
      </c>
      <c r="AQ217" s="434">
        <f>J217+W217</f>
        <v>661413</v>
      </c>
      <c r="AR217" s="512">
        <f t="shared" si="509"/>
        <v>0</v>
      </c>
      <c r="AS217" s="434">
        <f t="shared" si="510"/>
        <v>223557</v>
      </c>
      <c r="AT217" s="434">
        <f t="shared" si="510"/>
        <v>6614</v>
      </c>
      <c r="AU217" s="434">
        <v>0</v>
      </c>
      <c r="AV217" s="535">
        <f t="shared" si="511"/>
        <v>1.67</v>
      </c>
      <c r="AW217" s="517">
        <f t="shared" si="322"/>
        <v>0</v>
      </c>
      <c r="AX217" s="432">
        <v>0</v>
      </c>
      <c r="AY217" s="432">
        <v>0</v>
      </c>
      <c r="AZ217" s="432">
        <v>0</v>
      </c>
      <c r="BA217" s="432">
        <v>0</v>
      </c>
      <c r="BB217" s="432">
        <v>0</v>
      </c>
      <c r="BC217" s="600">
        <v>0</v>
      </c>
    </row>
    <row r="218" spans="1:55" s="135" customFormat="1" ht="12.75" customHeight="1" x14ac:dyDescent="0.2">
      <c r="A218" s="123">
        <v>45</v>
      </c>
      <c r="B218" s="124">
        <v>4427</v>
      </c>
      <c r="C218" s="124">
        <v>600074188</v>
      </c>
      <c r="D218" s="124">
        <v>70982678</v>
      </c>
      <c r="E218" s="122" t="s">
        <v>751</v>
      </c>
      <c r="F218" s="124">
        <v>3143</v>
      </c>
      <c r="G218" s="102" t="s">
        <v>785</v>
      </c>
      <c r="H218" s="140" t="s">
        <v>260</v>
      </c>
      <c r="I218" s="517">
        <v>650618</v>
      </c>
      <c r="J218" s="432">
        <v>482654</v>
      </c>
      <c r="K218" s="432">
        <v>0</v>
      </c>
      <c r="L218" s="44">
        <v>163137</v>
      </c>
      <c r="M218" s="44">
        <v>4827</v>
      </c>
      <c r="N218" s="44">
        <v>0</v>
      </c>
      <c r="O218" s="570">
        <v>0.97</v>
      </c>
      <c r="P218" s="579">
        <f t="shared" si="308"/>
        <v>0</v>
      </c>
      <c r="Q218" s="434">
        <v>0</v>
      </c>
      <c r="R218" s="434">
        <v>0</v>
      </c>
      <c r="S218" s="434">
        <v>0</v>
      </c>
      <c r="T218" s="434">
        <v>0</v>
      </c>
      <c r="U218" s="434">
        <v>0</v>
      </c>
      <c r="V218" s="434">
        <v>0</v>
      </c>
      <c r="W218" s="434">
        <f t="shared" si="309"/>
        <v>0</v>
      </c>
      <c r="X218" s="434">
        <v>0</v>
      </c>
      <c r="Y218" s="434">
        <v>0</v>
      </c>
      <c r="Z218" s="434">
        <v>0</v>
      </c>
      <c r="AA218" s="434">
        <f t="shared" si="310"/>
        <v>0</v>
      </c>
      <c r="AB218" s="434">
        <f t="shared" si="311"/>
        <v>0</v>
      </c>
      <c r="AC218" s="435">
        <f t="shared" si="312"/>
        <v>0</v>
      </c>
      <c r="AD218" s="434">
        <v>0</v>
      </c>
      <c r="AE218" s="434">
        <f t="shared" si="313"/>
        <v>0</v>
      </c>
      <c r="AF218" s="435">
        <f t="shared" si="314"/>
        <v>0</v>
      </c>
      <c r="AG218" s="14">
        <v>0</v>
      </c>
      <c r="AH218" s="905">
        <f t="shared" si="508"/>
        <v>0</v>
      </c>
      <c r="AI218" s="870">
        <v>0</v>
      </c>
      <c r="AJ218" s="433">
        <v>0</v>
      </c>
      <c r="AK218" s="433">
        <v>0</v>
      </c>
      <c r="AL218" s="433">
        <v>0</v>
      </c>
      <c r="AM218" s="433">
        <v>0</v>
      </c>
      <c r="AN218" s="433">
        <v>0</v>
      </c>
      <c r="AO218" s="535">
        <f t="shared" si="316"/>
        <v>0</v>
      </c>
      <c r="AP218" s="854">
        <f>I218+AH218</f>
        <v>650618</v>
      </c>
      <c r="AQ218" s="434">
        <f>J218+W218</f>
        <v>482654</v>
      </c>
      <c r="AR218" s="512">
        <f t="shared" si="509"/>
        <v>0</v>
      </c>
      <c r="AS218" s="434">
        <f t="shared" si="510"/>
        <v>163137</v>
      </c>
      <c r="AT218" s="434">
        <f t="shared" si="510"/>
        <v>4827</v>
      </c>
      <c r="AU218" s="434">
        <v>0</v>
      </c>
      <c r="AV218" s="535">
        <f t="shared" si="511"/>
        <v>0.97</v>
      </c>
      <c r="AW218" s="517">
        <f t="shared" si="322"/>
        <v>0</v>
      </c>
      <c r="AX218" s="432">
        <v>0</v>
      </c>
      <c r="AY218" s="432">
        <v>0</v>
      </c>
      <c r="AZ218" s="432">
        <v>0</v>
      </c>
      <c r="BA218" s="432">
        <v>0</v>
      </c>
      <c r="BB218" s="432">
        <v>0</v>
      </c>
      <c r="BC218" s="600">
        <v>0</v>
      </c>
    </row>
    <row r="219" spans="1:55" s="135" customFormat="1" ht="12.75" customHeight="1" x14ac:dyDescent="0.2">
      <c r="A219" s="92">
        <v>45</v>
      </c>
      <c r="B219" s="15">
        <v>4427</v>
      </c>
      <c r="C219" s="15">
        <v>600074188</v>
      </c>
      <c r="D219" s="15">
        <v>70982678</v>
      </c>
      <c r="E219" s="101" t="s">
        <v>752</v>
      </c>
      <c r="F219" s="15"/>
      <c r="G219" s="91"/>
      <c r="H219" s="495"/>
      <c r="I219" s="614">
        <v>6934064</v>
      </c>
      <c r="J219" s="323">
        <v>5143964</v>
      </c>
      <c r="K219" s="323">
        <v>0</v>
      </c>
      <c r="L219" s="323">
        <v>1738660</v>
      </c>
      <c r="M219" s="323">
        <v>51440</v>
      </c>
      <c r="N219" s="323">
        <v>0</v>
      </c>
      <c r="O219" s="680">
        <v>9.2000000000000011</v>
      </c>
      <c r="P219" s="614">
        <f t="shared" ref="P219:BC219" si="512">SUM(P215:P218)</f>
        <v>0</v>
      </c>
      <c r="Q219" s="323">
        <f t="shared" ref="Q219" si="513">SUM(Q215:Q218)</f>
        <v>0</v>
      </c>
      <c r="R219" s="323">
        <f t="shared" si="512"/>
        <v>-33070</v>
      </c>
      <c r="S219" s="323">
        <f t="shared" si="512"/>
        <v>0</v>
      </c>
      <c r="T219" s="323">
        <f t="shared" si="512"/>
        <v>0</v>
      </c>
      <c r="U219" s="323">
        <f t="shared" si="512"/>
        <v>0</v>
      </c>
      <c r="V219" s="323">
        <f t="shared" si="512"/>
        <v>0</v>
      </c>
      <c r="W219" s="323">
        <f t="shared" si="512"/>
        <v>-33070</v>
      </c>
      <c r="X219" s="323">
        <f t="shared" si="512"/>
        <v>0</v>
      </c>
      <c r="Y219" s="323">
        <f t="shared" si="512"/>
        <v>0</v>
      </c>
      <c r="Z219" s="323">
        <f t="shared" si="512"/>
        <v>0</v>
      </c>
      <c r="AA219" s="323">
        <f t="shared" si="512"/>
        <v>0</v>
      </c>
      <c r="AB219" s="323">
        <f t="shared" si="512"/>
        <v>-33070</v>
      </c>
      <c r="AC219" s="323">
        <f t="shared" si="512"/>
        <v>-11178</v>
      </c>
      <c r="AD219" s="323">
        <f t="shared" si="512"/>
        <v>0</v>
      </c>
      <c r="AE219" s="323">
        <f t="shared" si="512"/>
        <v>-11178</v>
      </c>
      <c r="AF219" s="323">
        <f t="shared" si="512"/>
        <v>-331</v>
      </c>
      <c r="AG219" s="323">
        <f t="shared" si="512"/>
        <v>0</v>
      </c>
      <c r="AH219" s="894">
        <f t="shared" si="512"/>
        <v>-44579</v>
      </c>
      <c r="AI219" s="900">
        <f t="shared" si="512"/>
        <v>0</v>
      </c>
      <c r="AJ219" s="324">
        <f t="shared" si="512"/>
        <v>-0.08</v>
      </c>
      <c r="AK219" s="324">
        <f t="shared" si="512"/>
        <v>0</v>
      </c>
      <c r="AL219" s="324">
        <f t="shared" si="512"/>
        <v>0</v>
      </c>
      <c r="AM219" s="324">
        <f t="shared" si="512"/>
        <v>0</v>
      </c>
      <c r="AN219" s="324">
        <f t="shared" si="512"/>
        <v>0</v>
      </c>
      <c r="AO219" s="25">
        <f t="shared" si="512"/>
        <v>-0.08</v>
      </c>
      <c r="AP219" s="325">
        <f t="shared" si="512"/>
        <v>6889485</v>
      </c>
      <c r="AQ219" s="323">
        <f t="shared" si="512"/>
        <v>5110894</v>
      </c>
      <c r="AR219" s="323">
        <f t="shared" si="512"/>
        <v>0</v>
      </c>
      <c r="AS219" s="323">
        <f t="shared" si="512"/>
        <v>1727482</v>
      </c>
      <c r="AT219" s="323">
        <f t="shared" si="512"/>
        <v>51109</v>
      </c>
      <c r="AU219" s="323">
        <f t="shared" si="512"/>
        <v>0</v>
      </c>
      <c r="AV219" s="25">
        <f t="shared" si="512"/>
        <v>9.120000000000001</v>
      </c>
      <c r="AW219" s="825">
        <f t="shared" si="512"/>
        <v>0</v>
      </c>
      <c r="AX219" s="826">
        <f t="shared" si="512"/>
        <v>0</v>
      </c>
      <c r="AY219" s="826">
        <f t="shared" si="512"/>
        <v>0</v>
      </c>
      <c r="AZ219" s="826">
        <f t="shared" si="512"/>
        <v>0</v>
      </c>
      <c r="BA219" s="826">
        <f t="shared" si="512"/>
        <v>0</v>
      </c>
      <c r="BB219" s="826">
        <f t="shared" si="512"/>
        <v>0</v>
      </c>
      <c r="BC219" s="820">
        <f t="shared" si="512"/>
        <v>0</v>
      </c>
    </row>
    <row r="220" spans="1:55" s="135" customFormat="1" ht="12.75" customHeight="1" x14ac:dyDescent="0.2">
      <c r="A220" s="123">
        <v>46</v>
      </c>
      <c r="B220" s="124">
        <v>4490</v>
      </c>
      <c r="C220" s="124">
        <v>600074692</v>
      </c>
      <c r="D220" s="124">
        <v>72745088</v>
      </c>
      <c r="E220" s="122" t="s">
        <v>224</v>
      </c>
      <c r="F220" s="124">
        <v>3111</v>
      </c>
      <c r="G220" s="102" t="s">
        <v>275</v>
      </c>
      <c r="H220" s="500" t="s">
        <v>260</v>
      </c>
      <c r="I220" s="517">
        <v>1302623</v>
      </c>
      <c r="J220" s="432">
        <v>966338</v>
      </c>
      <c r="K220" s="432">
        <v>0</v>
      </c>
      <c r="L220" s="44">
        <v>326622</v>
      </c>
      <c r="M220" s="44">
        <v>9663</v>
      </c>
      <c r="N220" s="44">
        <v>0</v>
      </c>
      <c r="O220" s="570">
        <v>1.85</v>
      </c>
      <c r="P220" s="579">
        <f t="shared" si="308"/>
        <v>0</v>
      </c>
      <c r="Q220" s="434">
        <v>0</v>
      </c>
      <c r="R220" s="434">
        <v>0</v>
      </c>
      <c r="S220" s="434">
        <v>0</v>
      </c>
      <c r="T220" s="434">
        <v>0</v>
      </c>
      <c r="U220" s="434">
        <v>0</v>
      </c>
      <c r="V220" s="434">
        <v>0</v>
      </c>
      <c r="W220" s="434">
        <f t="shared" si="309"/>
        <v>0</v>
      </c>
      <c r="X220" s="434">
        <v>0</v>
      </c>
      <c r="Y220" s="434">
        <v>0</v>
      </c>
      <c r="Z220" s="434">
        <v>0</v>
      </c>
      <c r="AA220" s="434">
        <f t="shared" si="310"/>
        <v>0</v>
      </c>
      <c r="AB220" s="434">
        <f t="shared" si="311"/>
        <v>0</v>
      </c>
      <c r="AC220" s="435">
        <f t="shared" si="312"/>
        <v>0</v>
      </c>
      <c r="AD220" s="434">
        <v>0</v>
      </c>
      <c r="AE220" s="434">
        <f t="shared" si="313"/>
        <v>0</v>
      </c>
      <c r="AF220" s="435">
        <f t="shared" si="314"/>
        <v>0</v>
      </c>
      <c r="AG220" s="14">
        <v>0</v>
      </c>
      <c r="AH220" s="905">
        <f t="shared" ref="AH220:AH223" si="514">AB220+AE220+AF220+AG220</f>
        <v>0</v>
      </c>
      <c r="AI220" s="870">
        <v>0</v>
      </c>
      <c r="AJ220" s="433">
        <v>0</v>
      </c>
      <c r="AK220" s="433">
        <v>0</v>
      </c>
      <c r="AL220" s="433">
        <v>0</v>
      </c>
      <c r="AM220" s="433">
        <v>0</v>
      </c>
      <c r="AN220" s="433">
        <v>0</v>
      </c>
      <c r="AO220" s="535">
        <f t="shared" si="316"/>
        <v>0</v>
      </c>
      <c r="AP220" s="854">
        <f>I220+AH220</f>
        <v>1302623</v>
      </c>
      <c r="AQ220" s="434">
        <f>J220+W220</f>
        <v>966338</v>
      </c>
      <c r="AR220" s="512">
        <f t="shared" ref="AR220:AR223" si="515">K220+AA220</f>
        <v>0</v>
      </c>
      <c r="AS220" s="434">
        <f t="shared" ref="AS220:AT223" si="516">L220+AE220</f>
        <v>326622</v>
      </c>
      <c r="AT220" s="434">
        <f t="shared" si="516"/>
        <v>9663</v>
      </c>
      <c r="AU220" s="434">
        <v>0</v>
      </c>
      <c r="AV220" s="535">
        <f t="shared" ref="AV220:AV223" si="517">O220+AO220</f>
        <v>1.85</v>
      </c>
      <c r="AW220" s="517">
        <f t="shared" si="322"/>
        <v>0</v>
      </c>
      <c r="AX220" s="432">
        <v>0</v>
      </c>
      <c r="AY220" s="432">
        <v>0</v>
      </c>
      <c r="AZ220" s="432">
        <v>0</v>
      </c>
      <c r="BA220" s="432">
        <v>0</v>
      </c>
      <c r="BB220" s="432">
        <v>0</v>
      </c>
      <c r="BC220" s="600">
        <v>0</v>
      </c>
    </row>
    <row r="221" spans="1:55" s="135" customFormat="1" ht="12.75" customHeight="1" x14ac:dyDescent="0.2">
      <c r="A221" s="123">
        <v>46</v>
      </c>
      <c r="B221" s="124">
        <v>4490</v>
      </c>
      <c r="C221" s="124">
        <v>600074692</v>
      </c>
      <c r="D221" s="124">
        <v>72745088</v>
      </c>
      <c r="E221" s="122" t="s">
        <v>224</v>
      </c>
      <c r="F221" s="124">
        <v>3117</v>
      </c>
      <c r="G221" s="102" t="s">
        <v>278</v>
      </c>
      <c r="H221" s="500" t="s">
        <v>260</v>
      </c>
      <c r="I221" s="517">
        <v>1938606</v>
      </c>
      <c r="J221" s="432">
        <v>1438134</v>
      </c>
      <c r="K221" s="432">
        <v>0</v>
      </c>
      <c r="L221" s="44">
        <v>486090</v>
      </c>
      <c r="M221" s="44">
        <v>14382</v>
      </c>
      <c r="N221" s="44">
        <v>0</v>
      </c>
      <c r="O221" s="570">
        <v>2.48</v>
      </c>
      <c r="P221" s="579">
        <f t="shared" si="308"/>
        <v>-2000</v>
      </c>
      <c r="Q221" s="434">
        <v>0</v>
      </c>
      <c r="R221" s="434">
        <v>0</v>
      </c>
      <c r="S221" s="434">
        <v>0</v>
      </c>
      <c r="T221" s="434">
        <v>0</v>
      </c>
      <c r="U221" s="434">
        <v>0</v>
      </c>
      <c r="V221" s="434">
        <v>0</v>
      </c>
      <c r="W221" s="434">
        <f t="shared" si="309"/>
        <v>-2000</v>
      </c>
      <c r="X221" s="434">
        <v>2000</v>
      </c>
      <c r="Y221" s="434">
        <v>0</v>
      </c>
      <c r="Z221" s="434">
        <v>0</v>
      </c>
      <c r="AA221" s="434">
        <f t="shared" si="310"/>
        <v>2000</v>
      </c>
      <c r="AB221" s="434">
        <f t="shared" si="311"/>
        <v>0</v>
      </c>
      <c r="AC221" s="435">
        <f t="shared" si="312"/>
        <v>0</v>
      </c>
      <c r="AD221" s="434">
        <v>0</v>
      </c>
      <c r="AE221" s="434">
        <f t="shared" si="313"/>
        <v>0</v>
      </c>
      <c r="AF221" s="435">
        <f t="shared" si="314"/>
        <v>-20</v>
      </c>
      <c r="AG221" s="14">
        <v>0</v>
      </c>
      <c r="AH221" s="905">
        <f t="shared" si="514"/>
        <v>-20</v>
      </c>
      <c r="AI221" s="870">
        <v>0</v>
      </c>
      <c r="AJ221" s="433">
        <v>0</v>
      </c>
      <c r="AK221" s="433">
        <v>0</v>
      </c>
      <c r="AL221" s="433">
        <v>0</v>
      </c>
      <c r="AM221" s="433">
        <v>0</v>
      </c>
      <c r="AN221" s="433">
        <v>0</v>
      </c>
      <c r="AO221" s="535">
        <f t="shared" si="316"/>
        <v>0</v>
      </c>
      <c r="AP221" s="854">
        <f>I221+AH221</f>
        <v>1938586</v>
      </c>
      <c r="AQ221" s="434">
        <f>J221+W221</f>
        <v>1436134</v>
      </c>
      <c r="AR221" s="512">
        <f t="shared" si="515"/>
        <v>2000</v>
      </c>
      <c r="AS221" s="434">
        <f t="shared" si="516"/>
        <v>486090</v>
      </c>
      <c r="AT221" s="434">
        <f t="shared" si="516"/>
        <v>14362</v>
      </c>
      <c r="AU221" s="434">
        <v>0</v>
      </c>
      <c r="AV221" s="535">
        <f t="shared" si="517"/>
        <v>2.48</v>
      </c>
      <c r="AW221" s="517">
        <f t="shared" si="322"/>
        <v>0</v>
      </c>
      <c r="AX221" s="432">
        <v>0</v>
      </c>
      <c r="AY221" s="432">
        <v>0</v>
      </c>
      <c r="AZ221" s="432">
        <v>0</v>
      </c>
      <c r="BA221" s="432">
        <v>0</v>
      </c>
      <c r="BB221" s="432">
        <v>0</v>
      </c>
      <c r="BC221" s="600">
        <v>0</v>
      </c>
    </row>
    <row r="222" spans="1:55" s="135" customFormat="1" ht="12.75" customHeight="1" x14ac:dyDescent="0.2">
      <c r="A222" s="123">
        <v>46</v>
      </c>
      <c r="B222" s="124">
        <v>4490</v>
      </c>
      <c r="C222" s="124">
        <v>600074692</v>
      </c>
      <c r="D222" s="124">
        <v>72745088</v>
      </c>
      <c r="E222" s="122" t="s">
        <v>224</v>
      </c>
      <c r="F222" s="124">
        <v>3117</v>
      </c>
      <c r="G222" s="102" t="s">
        <v>276</v>
      </c>
      <c r="H222" s="500" t="s">
        <v>261</v>
      </c>
      <c r="I222" s="517">
        <v>267475</v>
      </c>
      <c r="J222" s="432">
        <v>198424</v>
      </c>
      <c r="K222" s="432">
        <v>0</v>
      </c>
      <c r="L222" s="44">
        <v>67067</v>
      </c>
      <c r="M222" s="44">
        <v>1984</v>
      </c>
      <c r="N222" s="44">
        <v>0</v>
      </c>
      <c r="O222" s="570">
        <v>0.5</v>
      </c>
      <c r="P222" s="579">
        <f t="shared" ref="P222:P243" si="518">X222*-1</f>
        <v>0</v>
      </c>
      <c r="Q222" s="434">
        <v>0</v>
      </c>
      <c r="R222" s="434">
        <v>0</v>
      </c>
      <c r="S222" s="434">
        <v>0</v>
      </c>
      <c r="T222" s="434">
        <v>0</v>
      </c>
      <c r="U222" s="434">
        <v>0</v>
      </c>
      <c r="V222" s="434">
        <v>0</v>
      </c>
      <c r="W222" s="434">
        <f t="shared" ref="W222:W243" si="519">SUM(P222:V222)</f>
        <v>0</v>
      </c>
      <c r="X222" s="434">
        <v>0</v>
      </c>
      <c r="Y222" s="434">
        <v>0</v>
      </c>
      <c r="Z222" s="434">
        <v>0</v>
      </c>
      <c r="AA222" s="434">
        <f t="shared" ref="AA222:AA243" si="520">X222+Y222+Z222</f>
        <v>0</v>
      </c>
      <c r="AB222" s="434">
        <f t="shared" ref="AB222:AB243" si="521">W222+AA222</f>
        <v>0</v>
      </c>
      <c r="AC222" s="435">
        <f t="shared" ref="AC222:AC243" si="522">ROUND((W222+X222+Y222)*33.8%,0)</f>
        <v>0</v>
      </c>
      <c r="AD222" s="434">
        <v>0</v>
      </c>
      <c r="AE222" s="434">
        <f t="shared" ref="AE222:AE243" si="523">AC222+AD222</f>
        <v>0</v>
      </c>
      <c r="AF222" s="435">
        <f t="shared" ref="AF222:AF243" si="524">ROUND(W222*1%,0)</f>
        <v>0</v>
      </c>
      <c r="AG222" s="14">
        <v>0</v>
      </c>
      <c r="AH222" s="905">
        <f t="shared" si="514"/>
        <v>0</v>
      </c>
      <c r="AI222" s="870">
        <v>0</v>
      </c>
      <c r="AJ222" s="433">
        <v>0</v>
      </c>
      <c r="AK222" s="433">
        <v>0</v>
      </c>
      <c r="AL222" s="433">
        <v>0</v>
      </c>
      <c r="AM222" s="433">
        <v>0</v>
      </c>
      <c r="AN222" s="433">
        <v>0</v>
      </c>
      <c r="AO222" s="535">
        <f t="shared" ref="AO222:AO243" si="525">SUM(AI222:AN222)</f>
        <v>0</v>
      </c>
      <c r="AP222" s="854">
        <f>I222+AH222</f>
        <v>267475</v>
      </c>
      <c r="AQ222" s="434">
        <f>J222+W222</f>
        <v>198424</v>
      </c>
      <c r="AR222" s="512">
        <f t="shared" si="515"/>
        <v>0</v>
      </c>
      <c r="AS222" s="434">
        <f t="shared" si="516"/>
        <v>67067</v>
      </c>
      <c r="AT222" s="434">
        <f t="shared" si="516"/>
        <v>1984</v>
      </c>
      <c r="AU222" s="434">
        <v>0</v>
      </c>
      <c r="AV222" s="535">
        <f t="shared" si="517"/>
        <v>0.5</v>
      </c>
      <c r="AW222" s="517">
        <f t="shared" si="322"/>
        <v>0</v>
      </c>
      <c r="AX222" s="432">
        <v>0</v>
      </c>
      <c r="AY222" s="432">
        <v>0</v>
      </c>
      <c r="AZ222" s="432">
        <v>0</v>
      </c>
      <c r="BA222" s="432">
        <v>0</v>
      </c>
      <c r="BB222" s="432">
        <v>0</v>
      </c>
      <c r="BC222" s="600">
        <v>0</v>
      </c>
    </row>
    <row r="223" spans="1:55" s="135" customFormat="1" ht="12.75" customHeight="1" x14ac:dyDescent="0.2">
      <c r="A223" s="123">
        <v>46</v>
      </c>
      <c r="B223" s="124">
        <v>4490</v>
      </c>
      <c r="C223" s="124">
        <v>600074692</v>
      </c>
      <c r="D223" s="124">
        <v>72745088</v>
      </c>
      <c r="E223" s="122" t="s">
        <v>224</v>
      </c>
      <c r="F223" s="124">
        <v>3143</v>
      </c>
      <c r="G223" s="102" t="s">
        <v>785</v>
      </c>
      <c r="H223" s="140" t="s">
        <v>260</v>
      </c>
      <c r="I223" s="517">
        <v>756923</v>
      </c>
      <c r="J223" s="432">
        <v>561516</v>
      </c>
      <c r="K223" s="432">
        <v>0</v>
      </c>
      <c r="L223" s="44">
        <v>189792</v>
      </c>
      <c r="M223" s="44">
        <v>5615</v>
      </c>
      <c r="N223" s="44">
        <v>0</v>
      </c>
      <c r="O223" s="570">
        <v>1.05</v>
      </c>
      <c r="P223" s="579">
        <f t="shared" si="518"/>
        <v>0</v>
      </c>
      <c r="Q223" s="434">
        <v>0</v>
      </c>
      <c r="R223" s="434">
        <v>0</v>
      </c>
      <c r="S223" s="434">
        <v>0</v>
      </c>
      <c r="T223" s="434">
        <v>0</v>
      </c>
      <c r="U223" s="434">
        <v>0</v>
      </c>
      <c r="V223" s="434">
        <v>0</v>
      </c>
      <c r="W223" s="434">
        <f t="shared" si="519"/>
        <v>0</v>
      </c>
      <c r="X223" s="434">
        <v>0</v>
      </c>
      <c r="Y223" s="434">
        <v>0</v>
      </c>
      <c r="Z223" s="434">
        <v>0</v>
      </c>
      <c r="AA223" s="434">
        <f t="shared" si="520"/>
        <v>0</v>
      </c>
      <c r="AB223" s="434">
        <f t="shared" si="521"/>
        <v>0</v>
      </c>
      <c r="AC223" s="435">
        <f t="shared" si="522"/>
        <v>0</v>
      </c>
      <c r="AD223" s="434">
        <v>0</v>
      </c>
      <c r="AE223" s="434">
        <f t="shared" si="523"/>
        <v>0</v>
      </c>
      <c r="AF223" s="435">
        <f t="shared" si="524"/>
        <v>0</v>
      </c>
      <c r="AG223" s="14">
        <v>0</v>
      </c>
      <c r="AH223" s="905">
        <f t="shared" si="514"/>
        <v>0</v>
      </c>
      <c r="AI223" s="870">
        <v>0</v>
      </c>
      <c r="AJ223" s="433">
        <v>0</v>
      </c>
      <c r="AK223" s="433">
        <v>0</v>
      </c>
      <c r="AL223" s="433">
        <v>0</v>
      </c>
      <c r="AM223" s="433">
        <v>0</v>
      </c>
      <c r="AN223" s="433">
        <v>0</v>
      </c>
      <c r="AO223" s="535">
        <f t="shared" si="525"/>
        <v>0</v>
      </c>
      <c r="AP223" s="854">
        <f>I223+AH223</f>
        <v>756923</v>
      </c>
      <c r="AQ223" s="434">
        <f>J223+W223</f>
        <v>561516</v>
      </c>
      <c r="AR223" s="512">
        <f t="shared" si="515"/>
        <v>0</v>
      </c>
      <c r="AS223" s="434">
        <f t="shared" si="516"/>
        <v>189792</v>
      </c>
      <c r="AT223" s="434">
        <f t="shared" si="516"/>
        <v>5615</v>
      </c>
      <c r="AU223" s="434">
        <v>0</v>
      </c>
      <c r="AV223" s="535">
        <f t="shared" si="517"/>
        <v>1.05</v>
      </c>
      <c r="AW223" s="517">
        <f t="shared" si="322"/>
        <v>0</v>
      </c>
      <c r="AX223" s="432">
        <v>0</v>
      </c>
      <c r="AY223" s="432">
        <v>0</v>
      </c>
      <c r="AZ223" s="432">
        <v>0</v>
      </c>
      <c r="BA223" s="432">
        <v>0</v>
      </c>
      <c r="BB223" s="432">
        <v>0</v>
      </c>
      <c r="BC223" s="600">
        <v>0</v>
      </c>
    </row>
    <row r="224" spans="1:55" s="135" customFormat="1" ht="12.75" customHeight="1" x14ac:dyDescent="0.2">
      <c r="A224" s="92">
        <v>46</v>
      </c>
      <c r="B224" s="15">
        <v>4490</v>
      </c>
      <c r="C224" s="15">
        <v>600074692</v>
      </c>
      <c r="D224" s="15">
        <v>72745088</v>
      </c>
      <c r="E224" s="101" t="s">
        <v>225</v>
      </c>
      <c r="F224" s="15"/>
      <c r="G224" s="91"/>
      <c r="H224" s="495"/>
      <c r="I224" s="613">
        <v>4265627</v>
      </c>
      <c r="J224" s="321">
        <v>3164412</v>
      </c>
      <c r="K224" s="321">
        <v>0</v>
      </c>
      <c r="L224" s="321">
        <v>1069571</v>
      </c>
      <c r="M224" s="321">
        <v>31644</v>
      </c>
      <c r="N224" s="321">
        <v>0</v>
      </c>
      <c r="O224" s="681">
        <v>5.88</v>
      </c>
      <c r="P224" s="613">
        <f t="shared" ref="P224:BC224" si="526">SUM(P220:P223)</f>
        <v>-2000</v>
      </c>
      <c r="Q224" s="321">
        <f t="shared" ref="Q224" si="527">SUM(Q220:Q223)</f>
        <v>0</v>
      </c>
      <c r="R224" s="321">
        <f t="shared" si="526"/>
        <v>0</v>
      </c>
      <c r="S224" s="321">
        <f t="shared" si="526"/>
        <v>0</v>
      </c>
      <c r="T224" s="321">
        <f t="shared" si="526"/>
        <v>0</v>
      </c>
      <c r="U224" s="321">
        <f t="shared" si="526"/>
        <v>0</v>
      </c>
      <c r="V224" s="321">
        <f t="shared" si="526"/>
        <v>0</v>
      </c>
      <c r="W224" s="321">
        <f t="shared" si="526"/>
        <v>-2000</v>
      </c>
      <c r="X224" s="321">
        <f t="shared" si="526"/>
        <v>2000</v>
      </c>
      <c r="Y224" s="321">
        <f t="shared" si="526"/>
        <v>0</v>
      </c>
      <c r="Z224" s="321">
        <f t="shared" si="526"/>
        <v>0</v>
      </c>
      <c r="AA224" s="321">
        <f t="shared" si="526"/>
        <v>2000</v>
      </c>
      <c r="AB224" s="321">
        <f t="shared" si="526"/>
        <v>0</v>
      </c>
      <c r="AC224" s="321">
        <f t="shared" si="526"/>
        <v>0</v>
      </c>
      <c r="AD224" s="321">
        <f t="shared" si="526"/>
        <v>0</v>
      </c>
      <c r="AE224" s="321">
        <f t="shared" si="526"/>
        <v>0</v>
      </c>
      <c r="AF224" s="321">
        <f t="shared" si="526"/>
        <v>-20</v>
      </c>
      <c r="AG224" s="321">
        <f t="shared" si="526"/>
        <v>0</v>
      </c>
      <c r="AH224" s="895">
        <f t="shared" si="526"/>
        <v>-20</v>
      </c>
      <c r="AI224" s="901">
        <f t="shared" si="526"/>
        <v>0</v>
      </c>
      <c r="AJ224" s="322">
        <f t="shared" si="526"/>
        <v>0</v>
      </c>
      <c r="AK224" s="322">
        <f t="shared" si="526"/>
        <v>0</v>
      </c>
      <c r="AL224" s="322">
        <f t="shared" si="526"/>
        <v>0</v>
      </c>
      <c r="AM224" s="322">
        <f t="shared" si="526"/>
        <v>0</v>
      </c>
      <c r="AN224" s="322">
        <f t="shared" si="526"/>
        <v>0</v>
      </c>
      <c r="AO224" s="26">
        <f t="shared" si="526"/>
        <v>0</v>
      </c>
      <c r="AP224" s="882">
        <f t="shared" si="526"/>
        <v>4265607</v>
      </c>
      <c r="AQ224" s="321">
        <f t="shared" si="526"/>
        <v>3162412</v>
      </c>
      <c r="AR224" s="321">
        <f t="shared" si="526"/>
        <v>2000</v>
      </c>
      <c r="AS224" s="321">
        <f t="shared" si="526"/>
        <v>1069571</v>
      </c>
      <c r="AT224" s="321">
        <f t="shared" si="526"/>
        <v>31624</v>
      </c>
      <c r="AU224" s="321">
        <f t="shared" si="526"/>
        <v>0</v>
      </c>
      <c r="AV224" s="26">
        <f t="shared" si="526"/>
        <v>5.88</v>
      </c>
      <c r="AW224" s="823">
        <f t="shared" si="526"/>
        <v>0</v>
      </c>
      <c r="AX224" s="824">
        <f t="shared" si="526"/>
        <v>0</v>
      </c>
      <c r="AY224" s="824">
        <f t="shared" si="526"/>
        <v>0</v>
      </c>
      <c r="AZ224" s="824">
        <f t="shared" si="526"/>
        <v>0</v>
      </c>
      <c r="BA224" s="824">
        <f t="shared" si="526"/>
        <v>0</v>
      </c>
      <c r="BB224" s="824">
        <f t="shared" si="526"/>
        <v>0</v>
      </c>
      <c r="BC224" s="819">
        <f t="shared" si="526"/>
        <v>0</v>
      </c>
    </row>
    <row r="225" spans="1:55" s="135" customFormat="1" ht="12.75" customHeight="1" x14ac:dyDescent="0.2">
      <c r="A225" s="123">
        <v>47</v>
      </c>
      <c r="B225" s="124">
        <v>4491</v>
      </c>
      <c r="C225" s="124">
        <v>650050517</v>
      </c>
      <c r="D225" s="124">
        <v>72742437</v>
      </c>
      <c r="E225" s="122" t="s">
        <v>226</v>
      </c>
      <c r="F225" s="124">
        <v>3111</v>
      </c>
      <c r="G225" s="102" t="s">
        <v>275</v>
      </c>
      <c r="H225" s="500" t="s">
        <v>260</v>
      </c>
      <c r="I225" s="517">
        <v>1693626</v>
      </c>
      <c r="J225" s="432">
        <v>1246473</v>
      </c>
      <c r="K225" s="432">
        <v>10000</v>
      </c>
      <c r="L225" s="44">
        <v>424688</v>
      </c>
      <c r="M225" s="44">
        <v>12465</v>
      </c>
      <c r="N225" s="44">
        <v>0</v>
      </c>
      <c r="O225" s="570">
        <v>1.98</v>
      </c>
      <c r="P225" s="579">
        <f t="shared" si="518"/>
        <v>0</v>
      </c>
      <c r="Q225" s="434">
        <v>0</v>
      </c>
      <c r="R225" s="434">
        <v>0</v>
      </c>
      <c r="S225" s="434">
        <v>0</v>
      </c>
      <c r="T225" s="434">
        <v>0</v>
      </c>
      <c r="U225" s="434">
        <v>0</v>
      </c>
      <c r="V225" s="434">
        <v>0</v>
      </c>
      <c r="W225" s="434">
        <f t="shared" si="519"/>
        <v>0</v>
      </c>
      <c r="X225" s="434">
        <v>0</v>
      </c>
      <c r="Y225" s="434">
        <v>0</v>
      </c>
      <c r="Z225" s="434">
        <v>0</v>
      </c>
      <c r="AA225" s="434">
        <f t="shared" si="520"/>
        <v>0</v>
      </c>
      <c r="AB225" s="434">
        <f t="shared" si="521"/>
        <v>0</v>
      </c>
      <c r="AC225" s="435">
        <f t="shared" si="522"/>
        <v>0</v>
      </c>
      <c r="AD225" s="434">
        <v>0</v>
      </c>
      <c r="AE225" s="434">
        <f t="shared" si="523"/>
        <v>0</v>
      </c>
      <c r="AF225" s="435">
        <f t="shared" si="524"/>
        <v>0</v>
      </c>
      <c r="AG225" s="14">
        <v>0</v>
      </c>
      <c r="AH225" s="905">
        <f t="shared" ref="AH225:AH228" si="528">AB225+AE225+AF225+AG225</f>
        <v>0</v>
      </c>
      <c r="AI225" s="870">
        <v>0</v>
      </c>
      <c r="AJ225" s="433">
        <v>0</v>
      </c>
      <c r="AK225" s="433">
        <v>0</v>
      </c>
      <c r="AL225" s="433">
        <v>0</v>
      </c>
      <c r="AM225" s="433">
        <v>0</v>
      </c>
      <c r="AN225" s="433">
        <v>0</v>
      </c>
      <c r="AO225" s="535">
        <f t="shared" si="525"/>
        <v>0</v>
      </c>
      <c r="AP225" s="854">
        <f>I225+AH225</f>
        <v>1693626</v>
      </c>
      <c r="AQ225" s="434">
        <f>J225+W225</f>
        <v>1246473</v>
      </c>
      <c r="AR225" s="512">
        <f t="shared" ref="AR225:AR228" si="529">K225+AA225</f>
        <v>10000</v>
      </c>
      <c r="AS225" s="434">
        <f t="shared" ref="AS225:AT228" si="530">L225+AE225</f>
        <v>424688</v>
      </c>
      <c r="AT225" s="434">
        <f t="shared" si="530"/>
        <v>12465</v>
      </c>
      <c r="AU225" s="434">
        <v>0</v>
      </c>
      <c r="AV225" s="535">
        <f t="shared" ref="AV225:AV228" si="531">O225+AO225</f>
        <v>1.98</v>
      </c>
      <c r="AW225" s="517">
        <f t="shared" ref="AW225:AW243" si="532">SUM(AX225:BB225)</f>
        <v>0</v>
      </c>
      <c r="AX225" s="432">
        <v>0</v>
      </c>
      <c r="AY225" s="432">
        <v>0</v>
      </c>
      <c r="AZ225" s="432">
        <v>0</v>
      </c>
      <c r="BA225" s="432">
        <v>0</v>
      </c>
      <c r="BB225" s="432">
        <v>0</v>
      </c>
      <c r="BC225" s="600">
        <v>0</v>
      </c>
    </row>
    <row r="226" spans="1:55" s="135" customFormat="1" ht="12.75" customHeight="1" x14ac:dyDescent="0.2">
      <c r="A226" s="123">
        <v>47</v>
      </c>
      <c r="B226" s="124">
        <v>4491</v>
      </c>
      <c r="C226" s="124">
        <v>650050517</v>
      </c>
      <c r="D226" s="124">
        <v>72742437</v>
      </c>
      <c r="E226" s="122" t="s">
        <v>226</v>
      </c>
      <c r="F226" s="124">
        <v>3117</v>
      </c>
      <c r="G226" s="102" t="s">
        <v>278</v>
      </c>
      <c r="H226" s="500" t="s">
        <v>260</v>
      </c>
      <c r="I226" s="517">
        <v>3240500</v>
      </c>
      <c r="J226" s="432">
        <v>2403932</v>
      </c>
      <c r="K226" s="432">
        <v>0</v>
      </c>
      <c r="L226" s="44">
        <v>812529</v>
      </c>
      <c r="M226" s="44">
        <v>24039</v>
      </c>
      <c r="N226" s="44">
        <v>0</v>
      </c>
      <c r="O226" s="570">
        <v>3.45</v>
      </c>
      <c r="P226" s="579">
        <f t="shared" si="518"/>
        <v>0</v>
      </c>
      <c r="Q226" s="434">
        <v>0</v>
      </c>
      <c r="R226" s="434">
        <v>0</v>
      </c>
      <c r="S226" s="434">
        <v>0</v>
      </c>
      <c r="T226" s="434">
        <v>0</v>
      </c>
      <c r="U226" s="434">
        <v>0</v>
      </c>
      <c r="V226" s="434">
        <v>0</v>
      </c>
      <c r="W226" s="434">
        <f t="shared" si="519"/>
        <v>0</v>
      </c>
      <c r="X226" s="434">
        <v>0</v>
      </c>
      <c r="Y226" s="434">
        <v>0</v>
      </c>
      <c r="Z226" s="434">
        <v>0</v>
      </c>
      <c r="AA226" s="434">
        <f t="shared" si="520"/>
        <v>0</v>
      </c>
      <c r="AB226" s="434">
        <f t="shared" si="521"/>
        <v>0</v>
      </c>
      <c r="AC226" s="435">
        <f t="shared" si="522"/>
        <v>0</v>
      </c>
      <c r="AD226" s="434">
        <v>0</v>
      </c>
      <c r="AE226" s="434">
        <f t="shared" si="523"/>
        <v>0</v>
      </c>
      <c r="AF226" s="435">
        <f t="shared" si="524"/>
        <v>0</v>
      </c>
      <c r="AG226" s="14">
        <v>0</v>
      </c>
      <c r="AH226" s="905">
        <f t="shared" si="528"/>
        <v>0</v>
      </c>
      <c r="AI226" s="870">
        <v>0</v>
      </c>
      <c r="AJ226" s="433">
        <v>0</v>
      </c>
      <c r="AK226" s="433">
        <v>0</v>
      </c>
      <c r="AL226" s="433">
        <v>0</v>
      </c>
      <c r="AM226" s="433">
        <v>0</v>
      </c>
      <c r="AN226" s="433">
        <v>0</v>
      </c>
      <c r="AO226" s="535">
        <f t="shared" si="525"/>
        <v>0</v>
      </c>
      <c r="AP226" s="854">
        <f>I226+AH226</f>
        <v>3240500</v>
      </c>
      <c r="AQ226" s="434">
        <f>J226+W226</f>
        <v>2403932</v>
      </c>
      <c r="AR226" s="512">
        <f t="shared" si="529"/>
        <v>0</v>
      </c>
      <c r="AS226" s="434">
        <f t="shared" si="530"/>
        <v>812529</v>
      </c>
      <c r="AT226" s="434">
        <f t="shared" si="530"/>
        <v>24039</v>
      </c>
      <c r="AU226" s="434">
        <v>0</v>
      </c>
      <c r="AV226" s="535">
        <f t="shared" si="531"/>
        <v>3.45</v>
      </c>
      <c r="AW226" s="517">
        <f t="shared" si="532"/>
        <v>0</v>
      </c>
      <c r="AX226" s="432">
        <v>0</v>
      </c>
      <c r="AY226" s="432">
        <v>0</v>
      </c>
      <c r="AZ226" s="432">
        <v>0</v>
      </c>
      <c r="BA226" s="432">
        <v>0</v>
      </c>
      <c r="BB226" s="432">
        <v>0</v>
      </c>
      <c r="BC226" s="600">
        <v>0</v>
      </c>
    </row>
    <row r="227" spans="1:55" s="135" customFormat="1" ht="12.75" customHeight="1" x14ac:dyDescent="0.2">
      <c r="A227" s="123">
        <v>47</v>
      </c>
      <c r="B227" s="124">
        <v>4491</v>
      </c>
      <c r="C227" s="124">
        <v>650050517</v>
      </c>
      <c r="D227" s="124">
        <v>72742437</v>
      </c>
      <c r="E227" s="122" t="s">
        <v>226</v>
      </c>
      <c r="F227" s="124">
        <v>3117</v>
      </c>
      <c r="G227" s="102" t="s">
        <v>276</v>
      </c>
      <c r="H227" s="500" t="s">
        <v>261</v>
      </c>
      <c r="I227" s="517">
        <v>401213</v>
      </c>
      <c r="J227" s="432">
        <v>297636</v>
      </c>
      <c r="K227" s="432">
        <v>0</v>
      </c>
      <c r="L227" s="44">
        <v>100601</v>
      </c>
      <c r="M227" s="44">
        <v>2976</v>
      </c>
      <c r="N227" s="44">
        <v>0</v>
      </c>
      <c r="O227" s="570">
        <v>0.75</v>
      </c>
      <c r="P227" s="579">
        <f t="shared" si="518"/>
        <v>0</v>
      </c>
      <c r="Q227" s="434">
        <v>0</v>
      </c>
      <c r="R227" s="434">
        <v>0</v>
      </c>
      <c r="S227" s="434">
        <v>0</v>
      </c>
      <c r="T227" s="434">
        <v>0</v>
      </c>
      <c r="U227" s="434">
        <v>0</v>
      </c>
      <c r="V227" s="434">
        <v>0</v>
      </c>
      <c r="W227" s="434">
        <f t="shared" si="519"/>
        <v>0</v>
      </c>
      <c r="X227" s="434">
        <v>0</v>
      </c>
      <c r="Y227" s="434">
        <v>0</v>
      </c>
      <c r="Z227" s="434">
        <v>0</v>
      </c>
      <c r="AA227" s="434">
        <f t="shared" si="520"/>
        <v>0</v>
      </c>
      <c r="AB227" s="434">
        <f t="shared" si="521"/>
        <v>0</v>
      </c>
      <c r="AC227" s="435">
        <f t="shared" si="522"/>
        <v>0</v>
      </c>
      <c r="AD227" s="434">
        <v>0</v>
      </c>
      <c r="AE227" s="434">
        <f t="shared" si="523"/>
        <v>0</v>
      </c>
      <c r="AF227" s="435">
        <f t="shared" si="524"/>
        <v>0</v>
      </c>
      <c r="AG227" s="14">
        <v>0</v>
      </c>
      <c r="AH227" s="905">
        <f t="shared" si="528"/>
        <v>0</v>
      </c>
      <c r="AI227" s="870">
        <v>0</v>
      </c>
      <c r="AJ227" s="433">
        <v>0</v>
      </c>
      <c r="AK227" s="433">
        <v>0</v>
      </c>
      <c r="AL227" s="433">
        <v>0</v>
      </c>
      <c r="AM227" s="433">
        <v>0</v>
      </c>
      <c r="AN227" s="433">
        <v>0</v>
      </c>
      <c r="AO227" s="535">
        <f t="shared" si="525"/>
        <v>0</v>
      </c>
      <c r="AP227" s="854">
        <f>I227+AH227</f>
        <v>401213</v>
      </c>
      <c r="AQ227" s="434">
        <f>J227+W227</f>
        <v>297636</v>
      </c>
      <c r="AR227" s="512">
        <f t="shared" si="529"/>
        <v>0</v>
      </c>
      <c r="AS227" s="434">
        <f t="shared" si="530"/>
        <v>100601</v>
      </c>
      <c r="AT227" s="434">
        <f t="shared" si="530"/>
        <v>2976</v>
      </c>
      <c r="AU227" s="434">
        <v>0</v>
      </c>
      <c r="AV227" s="535">
        <f t="shared" si="531"/>
        <v>0.75</v>
      </c>
      <c r="AW227" s="517">
        <f t="shared" si="532"/>
        <v>0</v>
      </c>
      <c r="AX227" s="432">
        <v>0</v>
      </c>
      <c r="AY227" s="432">
        <v>0</v>
      </c>
      <c r="AZ227" s="432">
        <v>0</v>
      </c>
      <c r="BA227" s="432">
        <v>0</v>
      </c>
      <c r="BB227" s="432">
        <v>0</v>
      </c>
      <c r="BC227" s="600">
        <v>0</v>
      </c>
    </row>
    <row r="228" spans="1:55" s="135" customFormat="1" ht="12.75" customHeight="1" x14ac:dyDescent="0.2">
      <c r="A228" s="123">
        <v>47</v>
      </c>
      <c r="B228" s="124">
        <v>4491</v>
      </c>
      <c r="C228" s="124">
        <v>650050517</v>
      </c>
      <c r="D228" s="124">
        <v>72742437</v>
      </c>
      <c r="E228" s="122" t="s">
        <v>226</v>
      </c>
      <c r="F228" s="124">
        <v>3143</v>
      </c>
      <c r="G228" s="102" t="s">
        <v>784</v>
      </c>
      <c r="H228" s="140" t="s">
        <v>260</v>
      </c>
      <c r="I228" s="517">
        <v>721323</v>
      </c>
      <c r="J228" s="432">
        <v>535106</v>
      </c>
      <c r="K228" s="432">
        <v>0</v>
      </c>
      <c r="L228" s="44">
        <v>180866</v>
      </c>
      <c r="M228" s="44">
        <v>5351</v>
      </c>
      <c r="N228" s="44">
        <v>0</v>
      </c>
      <c r="O228" s="570">
        <v>1</v>
      </c>
      <c r="P228" s="579">
        <f t="shared" si="518"/>
        <v>0</v>
      </c>
      <c r="Q228" s="434">
        <v>0</v>
      </c>
      <c r="R228" s="434">
        <v>0</v>
      </c>
      <c r="S228" s="434">
        <v>0</v>
      </c>
      <c r="T228" s="434">
        <v>0</v>
      </c>
      <c r="U228" s="434">
        <v>0</v>
      </c>
      <c r="V228" s="434">
        <v>0</v>
      </c>
      <c r="W228" s="434">
        <f t="shared" si="519"/>
        <v>0</v>
      </c>
      <c r="X228" s="434">
        <v>0</v>
      </c>
      <c r="Y228" s="434">
        <v>0</v>
      </c>
      <c r="Z228" s="434">
        <v>0</v>
      </c>
      <c r="AA228" s="434">
        <f t="shared" si="520"/>
        <v>0</v>
      </c>
      <c r="AB228" s="434">
        <f t="shared" si="521"/>
        <v>0</v>
      </c>
      <c r="AC228" s="435">
        <f t="shared" si="522"/>
        <v>0</v>
      </c>
      <c r="AD228" s="434">
        <v>0</v>
      </c>
      <c r="AE228" s="434">
        <f t="shared" si="523"/>
        <v>0</v>
      </c>
      <c r="AF228" s="435">
        <f t="shared" si="524"/>
        <v>0</v>
      </c>
      <c r="AG228" s="14">
        <v>0</v>
      </c>
      <c r="AH228" s="905">
        <f t="shared" si="528"/>
        <v>0</v>
      </c>
      <c r="AI228" s="870">
        <v>0</v>
      </c>
      <c r="AJ228" s="433">
        <v>0</v>
      </c>
      <c r="AK228" s="433">
        <v>0</v>
      </c>
      <c r="AL228" s="433">
        <v>0</v>
      </c>
      <c r="AM228" s="433">
        <v>0</v>
      </c>
      <c r="AN228" s="433">
        <v>0</v>
      </c>
      <c r="AO228" s="535">
        <f t="shared" si="525"/>
        <v>0</v>
      </c>
      <c r="AP228" s="854">
        <f>I228+AH228</f>
        <v>721323</v>
      </c>
      <c r="AQ228" s="434">
        <f>J228+W228</f>
        <v>535106</v>
      </c>
      <c r="AR228" s="512">
        <f t="shared" si="529"/>
        <v>0</v>
      </c>
      <c r="AS228" s="434">
        <f t="shared" si="530"/>
        <v>180866</v>
      </c>
      <c r="AT228" s="434">
        <f t="shared" si="530"/>
        <v>5351</v>
      </c>
      <c r="AU228" s="434">
        <v>0</v>
      </c>
      <c r="AV228" s="535">
        <f t="shared" si="531"/>
        <v>1</v>
      </c>
      <c r="AW228" s="517">
        <f t="shared" si="532"/>
        <v>0</v>
      </c>
      <c r="AX228" s="432">
        <v>0</v>
      </c>
      <c r="AY228" s="432">
        <v>0</v>
      </c>
      <c r="AZ228" s="432">
        <v>0</v>
      </c>
      <c r="BA228" s="432">
        <v>0</v>
      </c>
      <c r="BB228" s="432">
        <v>0</v>
      </c>
      <c r="BC228" s="600">
        <v>0</v>
      </c>
    </row>
    <row r="229" spans="1:55" s="135" customFormat="1" ht="12.75" customHeight="1" x14ac:dyDescent="0.2">
      <c r="A229" s="92">
        <v>47</v>
      </c>
      <c r="B229" s="15">
        <v>4491</v>
      </c>
      <c r="C229" s="15">
        <v>650050517</v>
      </c>
      <c r="D229" s="15">
        <v>72742437</v>
      </c>
      <c r="E229" s="101" t="s">
        <v>227</v>
      </c>
      <c r="F229" s="15"/>
      <c r="G229" s="91"/>
      <c r="H229" s="495"/>
      <c r="I229" s="614">
        <v>6056662</v>
      </c>
      <c r="J229" s="323">
        <v>4483147</v>
      </c>
      <c r="K229" s="323">
        <v>10000</v>
      </c>
      <c r="L229" s="323">
        <v>1518684</v>
      </c>
      <c r="M229" s="323">
        <v>44831</v>
      </c>
      <c r="N229" s="323">
        <v>0</v>
      </c>
      <c r="O229" s="680">
        <v>7.18</v>
      </c>
      <c r="P229" s="614">
        <f t="shared" ref="P229:BC229" si="533">SUM(P225:P228)</f>
        <v>0</v>
      </c>
      <c r="Q229" s="323">
        <f t="shared" ref="Q229" si="534">SUM(Q225:Q228)</f>
        <v>0</v>
      </c>
      <c r="R229" s="323">
        <f t="shared" si="533"/>
        <v>0</v>
      </c>
      <c r="S229" s="323">
        <f t="shared" si="533"/>
        <v>0</v>
      </c>
      <c r="T229" s="323">
        <f t="shared" si="533"/>
        <v>0</v>
      </c>
      <c r="U229" s="323">
        <f t="shared" si="533"/>
        <v>0</v>
      </c>
      <c r="V229" s="323">
        <f t="shared" si="533"/>
        <v>0</v>
      </c>
      <c r="W229" s="323">
        <f t="shared" si="533"/>
        <v>0</v>
      </c>
      <c r="X229" s="323">
        <f t="shared" si="533"/>
        <v>0</v>
      </c>
      <c r="Y229" s="323">
        <f t="shared" si="533"/>
        <v>0</v>
      </c>
      <c r="Z229" s="323">
        <f t="shared" si="533"/>
        <v>0</v>
      </c>
      <c r="AA229" s="323">
        <f t="shared" si="533"/>
        <v>0</v>
      </c>
      <c r="AB229" s="323">
        <f t="shared" si="533"/>
        <v>0</v>
      </c>
      <c r="AC229" s="323">
        <f t="shared" si="533"/>
        <v>0</v>
      </c>
      <c r="AD229" s="323">
        <f t="shared" si="533"/>
        <v>0</v>
      </c>
      <c r="AE229" s="323">
        <f t="shared" si="533"/>
        <v>0</v>
      </c>
      <c r="AF229" s="323">
        <f t="shared" si="533"/>
        <v>0</v>
      </c>
      <c r="AG229" s="323">
        <f t="shared" si="533"/>
        <v>0</v>
      </c>
      <c r="AH229" s="894">
        <f t="shared" si="533"/>
        <v>0</v>
      </c>
      <c r="AI229" s="900">
        <f t="shared" si="533"/>
        <v>0</v>
      </c>
      <c r="AJ229" s="324">
        <f t="shared" si="533"/>
        <v>0</v>
      </c>
      <c r="AK229" s="324">
        <f t="shared" si="533"/>
        <v>0</v>
      </c>
      <c r="AL229" s="324">
        <f t="shared" si="533"/>
        <v>0</v>
      </c>
      <c r="AM229" s="324">
        <f t="shared" si="533"/>
        <v>0</v>
      </c>
      <c r="AN229" s="324">
        <f t="shared" si="533"/>
        <v>0</v>
      </c>
      <c r="AO229" s="25">
        <f t="shared" si="533"/>
        <v>0</v>
      </c>
      <c r="AP229" s="325">
        <f t="shared" si="533"/>
        <v>6056662</v>
      </c>
      <c r="AQ229" s="323">
        <f t="shared" si="533"/>
        <v>4483147</v>
      </c>
      <c r="AR229" s="323">
        <f t="shared" si="533"/>
        <v>10000</v>
      </c>
      <c r="AS229" s="323">
        <f t="shared" si="533"/>
        <v>1518684</v>
      </c>
      <c r="AT229" s="323">
        <f t="shared" si="533"/>
        <v>44831</v>
      </c>
      <c r="AU229" s="323">
        <f t="shared" si="533"/>
        <v>0</v>
      </c>
      <c r="AV229" s="25">
        <f t="shared" si="533"/>
        <v>7.18</v>
      </c>
      <c r="AW229" s="825">
        <f t="shared" si="533"/>
        <v>0</v>
      </c>
      <c r="AX229" s="826">
        <f t="shared" si="533"/>
        <v>0</v>
      </c>
      <c r="AY229" s="826">
        <f t="shared" si="533"/>
        <v>0</v>
      </c>
      <c r="AZ229" s="826">
        <f t="shared" si="533"/>
        <v>0</v>
      </c>
      <c r="BA229" s="826">
        <f t="shared" si="533"/>
        <v>0</v>
      </c>
      <c r="BB229" s="826">
        <f t="shared" si="533"/>
        <v>0</v>
      </c>
      <c r="BC229" s="820">
        <f t="shared" si="533"/>
        <v>0</v>
      </c>
    </row>
    <row r="230" spans="1:55" s="135" customFormat="1" ht="12.75" customHeight="1" x14ac:dyDescent="0.2">
      <c r="A230" s="123">
        <v>48</v>
      </c>
      <c r="B230" s="124">
        <v>4465</v>
      </c>
      <c r="C230" s="124">
        <v>600074757</v>
      </c>
      <c r="D230" s="124">
        <v>46750428</v>
      </c>
      <c r="E230" s="122" t="s">
        <v>228</v>
      </c>
      <c r="F230" s="124">
        <v>3111</v>
      </c>
      <c r="G230" s="102" t="s">
        <v>275</v>
      </c>
      <c r="H230" s="500" t="s">
        <v>260</v>
      </c>
      <c r="I230" s="517">
        <v>8143788</v>
      </c>
      <c r="J230" s="432">
        <v>6041386</v>
      </c>
      <c r="K230" s="432">
        <v>0</v>
      </c>
      <c r="L230" s="44">
        <v>2041988</v>
      </c>
      <c r="M230" s="44">
        <v>60414</v>
      </c>
      <c r="N230" s="44">
        <v>0</v>
      </c>
      <c r="O230" s="570">
        <v>10</v>
      </c>
      <c r="P230" s="579">
        <f t="shared" si="518"/>
        <v>0</v>
      </c>
      <c r="Q230" s="434">
        <v>0</v>
      </c>
      <c r="R230" s="434">
        <v>0</v>
      </c>
      <c r="S230" s="434">
        <v>0</v>
      </c>
      <c r="T230" s="434">
        <v>0</v>
      </c>
      <c r="U230" s="434">
        <v>0</v>
      </c>
      <c r="V230" s="434">
        <v>0</v>
      </c>
      <c r="W230" s="434">
        <f t="shared" si="519"/>
        <v>0</v>
      </c>
      <c r="X230" s="434">
        <v>0</v>
      </c>
      <c r="Y230" s="434">
        <v>0</v>
      </c>
      <c r="Z230" s="434">
        <v>0</v>
      </c>
      <c r="AA230" s="434">
        <f t="shared" si="520"/>
        <v>0</v>
      </c>
      <c r="AB230" s="434">
        <f t="shared" si="521"/>
        <v>0</v>
      </c>
      <c r="AC230" s="435">
        <f t="shared" si="522"/>
        <v>0</v>
      </c>
      <c r="AD230" s="434">
        <v>0</v>
      </c>
      <c r="AE230" s="434">
        <f t="shared" si="523"/>
        <v>0</v>
      </c>
      <c r="AF230" s="435">
        <f t="shared" si="524"/>
        <v>0</v>
      </c>
      <c r="AG230" s="14">
        <v>0</v>
      </c>
      <c r="AH230" s="905">
        <f t="shared" ref="AH230:AH235" si="535">AB230+AE230+AF230+AG230</f>
        <v>0</v>
      </c>
      <c r="AI230" s="870">
        <v>0</v>
      </c>
      <c r="AJ230" s="433">
        <v>0</v>
      </c>
      <c r="AK230" s="433">
        <v>0</v>
      </c>
      <c r="AL230" s="433">
        <v>0</v>
      </c>
      <c r="AM230" s="433">
        <v>0</v>
      </c>
      <c r="AN230" s="433">
        <v>0</v>
      </c>
      <c r="AO230" s="535">
        <f t="shared" si="525"/>
        <v>0</v>
      </c>
      <c r="AP230" s="854">
        <f t="shared" ref="AP230:AP235" si="536">I230+AH230</f>
        <v>8143788</v>
      </c>
      <c r="AQ230" s="434">
        <f t="shared" ref="AQ230:AQ235" si="537">J230+W230</f>
        <v>6041386</v>
      </c>
      <c r="AR230" s="512">
        <f t="shared" ref="AR230:AR235" si="538">K230+AA230</f>
        <v>0</v>
      </c>
      <c r="AS230" s="434">
        <f t="shared" ref="AS230:AT235" si="539">L230+AE230</f>
        <v>2041988</v>
      </c>
      <c r="AT230" s="434">
        <f t="shared" si="539"/>
        <v>60414</v>
      </c>
      <c r="AU230" s="434">
        <v>0</v>
      </c>
      <c r="AV230" s="535">
        <f t="shared" ref="AV230:AV235" si="540">O230+AO230</f>
        <v>10</v>
      </c>
      <c r="AW230" s="517">
        <f t="shared" si="532"/>
        <v>0</v>
      </c>
      <c r="AX230" s="432">
        <v>0</v>
      </c>
      <c r="AY230" s="432">
        <v>0</v>
      </c>
      <c r="AZ230" s="432">
        <v>0</v>
      </c>
      <c r="BA230" s="432">
        <v>0</v>
      </c>
      <c r="BB230" s="432">
        <v>0</v>
      </c>
      <c r="BC230" s="600">
        <v>0</v>
      </c>
    </row>
    <row r="231" spans="1:55" s="135" customFormat="1" ht="12.75" customHeight="1" x14ac:dyDescent="0.2">
      <c r="A231" s="123">
        <v>48</v>
      </c>
      <c r="B231" s="124">
        <v>4465</v>
      </c>
      <c r="C231" s="124">
        <v>600074757</v>
      </c>
      <c r="D231" s="124">
        <v>46750428</v>
      </c>
      <c r="E231" s="122" t="s">
        <v>228</v>
      </c>
      <c r="F231" s="124">
        <v>3113</v>
      </c>
      <c r="G231" s="102" t="s">
        <v>278</v>
      </c>
      <c r="H231" s="500" t="s">
        <v>260</v>
      </c>
      <c r="I231" s="517">
        <v>24670140</v>
      </c>
      <c r="J231" s="432">
        <v>18182181</v>
      </c>
      <c r="K231" s="432">
        <v>120000</v>
      </c>
      <c r="L231" s="44">
        <v>6186137</v>
      </c>
      <c r="M231" s="44">
        <v>181822</v>
      </c>
      <c r="N231" s="44">
        <v>0</v>
      </c>
      <c r="O231" s="570">
        <v>24.71</v>
      </c>
      <c r="P231" s="579">
        <f t="shared" si="518"/>
        <v>4850</v>
      </c>
      <c r="Q231" s="434">
        <v>0</v>
      </c>
      <c r="R231" s="434">
        <v>0</v>
      </c>
      <c r="S231" s="434">
        <v>0</v>
      </c>
      <c r="T231" s="434">
        <v>0</v>
      </c>
      <c r="U231" s="434">
        <v>0</v>
      </c>
      <c r="V231" s="434">
        <v>0</v>
      </c>
      <c r="W231" s="434">
        <f t="shared" si="519"/>
        <v>4850</v>
      </c>
      <c r="X231" s="434">
        <v>-4850</v>
      </c>
      <c r="Y231" s="434">
        <v>0</v>
      </c>
      <c r="Z231" s="434">
        <v>0</v>
      </c>
      <c r="AA231" s="434">
        <f t="shared" si="520"/>
        <v>-4850</v>
      </c>
      <c r="AB231" s="434">
        <f t="shared" si="521"/>
        <v>0</v>
      </c>
      <c r="AC231" s="435">
        <f t="shared" si="522"/>
        <v>0</v>
      </c>
      <c r="AD231" s="434">
        <v>0</v>
      </c>
      <c r="AE231" s="434">
        <f t="shared" si="523"/>
        <v>0</v>
      </c>
      <c r="AF231" s="435">
        <f t="shared" si="524"/>
        <v>49</v>
      </c>
      <c r="AG231" s="14">
        <v>0</v>
      </c>
      <c r="AH231" s="905">
        <f t="shared" si="535"/>
        <v>49</v>
      </c>
      <c r="AI231" s="870">
        <v>0.01</v>
      </c>
      <c r="AJ231" s="433">
        <v>0</v>
      </c>
      <c r="AK231" s="433">
        <v>0</v>
      </c>
      <c r="AL231" s="433">
        <v>0</v>
      </c>
      <c r="AM231" s="433">
        <v>0</v>
      </c>
      <c r="AN231" s="433">
        <v>0</v>
      </c>
      <c r="AO231" s="535">
        <f t="shared" si="525"/>
        <v>0.01</v>
      </c>
      <c r="AP231" s="854">
        <f t="shared" si="536"/>
        <v>24670189</v>
      </c>
      <c r="AQ231" s="434">
        <f t="shared" si="537"/>
        <v>18187031</v>
      </c>
      <c r="AR231" s="512">
        <f t="shared" si="538"/>
        <v>115150</v>
      </c>
      <c r="AS231" s="434">
        <f t="shared" si="539"/>
        <v>6186137</v>
      </c>
      <c r="AT231" s="434">
        <f t="shared" si="539"/>
        <v>181871</v>
      </c>
      <c r="AU231" s="434">
        <v>0</v>
      </c>
      <c r="AV231" s="535">
        <f t="shared" si="540"/>
        <v>24.720000000000002</v>
      </c>
      <c r="AW231" s="517">
        <f t="shared" si="532"/>
        <v>0</v>
      </c>
      <c r="AX231" s="432">
        <v>0</v>
      </c>
      <c r="AY231" s="432">
        <v>0</v>
      </c>
      <c r="AZ231" s="432">
        <v>0</v>
      </c>
      <c r="BA231" s="432">
        <v>0</v>
      </c>
      <c r="BB231" s="432">
        <v>0</v>
      </c>
      <c r="BC231" s="600">
        <v>0</v>
      </c>
    </row>
    <row r="232" spans="1:55" s="135" customFormat="1" ht="12.75" customHeight="1" x14ac:dyDescent="0.2">
      <c r="A232" s="123">
        <v>48</v>
      </c>
      <c r="B232" s="124">
        <v>4465</v>
      </c>
      <c r="C232" s="124">
        <v>600074757</v>
      </c>
      <c r="D232" s="124">
        <v>46750428</v>
      </c>
      <c r="E232" s="122" t="s">
        <v>228</v>
      </c>
      <c r="F232" s="124">
        <v>3113</v>
      </c>
      <c r="G232" s="102" t="s">
        <v>789</v>
      </c>
      <c r="H232" s="500" t="s">
        <v>260</v>
      </c>
      <c r="I232" s="517">
        <v>0</v>
      </c>
      <c r="J232" s="432">
        <v>0</v>
      </c>
      <c r="K232" s="432">
        <v>0</v>
      </c>
      <c r="L232" s="44">
        <v>0</v>
      </c>
      <c r="M232" s="44">
        <v>0</v>
      </c>
      <c r="N232" s="44">
        <v>0</v>
      </c>
      <c r="O232" s="570">
        <v>0</v>
      </c>
      <c r="P232" s="579">
        <v>0</v>
      </c>
      <c r="Q232" s="434">
        <v>0</v>
      </c>
      <c r="R232" s="434">
        <v>0</v>
      </c>
      <c r="S232" s="434">
        <v>0</v>
      </c>
      <c r="T232" s="434">
        <v>145053</v>
      </c>
      <c r="U232" s="434">
        <v>0</v>
      </c>
      <c r="V232" s="434">
        <v>0</v>
      </c>
      <c r="W232" s="434">
        <f t="shared" ref="W232:W233" si="541">SUM(P232:V232)</f>
        <v>145053</v>
      </c>
      <c r="X232" s="434">
        <v>0</v>
      </c>
      <c r="Y232" s="434">
        <v>0</v>
      </c>
      <c r="Z232" s="434">
        <v>0</v>
      </c>
      <c r="AA232" s="434">
        <f t="shared" ref="AA232:AA233" si="542">X232+Y232+Z232</f>
        <v>0</v>
      </c>
      <c r="AB232" s="434">
        <f t="shared" ref="AB232:AB233" si="543">W232+AA232</f>
        <v>145053</v>
      </c>
      <c r="AC232" s="435">
        <f t="shared" ref="AC232:AC233" si="544">ROUND((W232+X232+Y232)*33.8%,0)</f>
        <v>49028</v>
      </c>
      <c r="AD232" s="434">
        <v>0</v>
      </c>
      <c r="AE232" s="434">
        <f t="shared" ref="AE232:AE233" si="545">AC232+AD232</f>
        <v>49028</v>
      </c>
      <c r="AF232" s="435">
        <f t="shared" ref="AF232:AF233" si="546">ROUND(W232*1%,0)</f>
        <v>1451</v>
      </c>
      <c r="AG232" s="14">
        <v>0</v>
      </c>
      <c r="AH232" s="905">
        <f t="shared" ref="AH232:AH233" si="547">AB232+AE232+AF232+AG232</f>
        <v>195532</v>
      </c>
      <c r="AI232" s="870">
        <v>0</v>
      </c>
      <c r="AJ232" s="433">
        <v>0</v>
      </c>
      <c r="AK232" s="433">
        <v>0.26</v>
      </c>
      <c r="AL232" s="433">
        <v>0</v>
      </c>
      <c r="AM232" s="433">
        <v>0</v>
      </c>
      <c r="AN232" s="433">
        <v>0</v>
      </c>
      <c r="AO232" s="535">
        <f t="shared" ref="AO232:AO233" si="548">SUM(AI232:AN232)</f>
        <v>0.26</v>
      </c>
      <c r="AP232" s="854">
        <f t="shared" si="536"/>
        <v>195532</v>
      </c>
      <c r="AQ232" s="434">
        <f t="shared" si="537"/>
        <v>145053</v>
      </c>
      <c r="AR232" s="512">
        <f t="shared" ref="AR232:AR233" si="549">K232+AA232</f>
        <v>0</v>
      </c>
      <c r="AS232" s="434">
        <f t="shared" ref="AS232:AS233" si="550">L232+AE232</f>
        <v>49028</v>
      </c>
      <c r="AT232" s="434">
        <f t="shared" ref="AT232:AT233" si="551">M232+AF232</f>
        <v>1451</v>
      </c>
      <c r="AU232" s="434">
        <v>0</v>
      </c>
      <c r="AV232" s="535">
        <f t="shared" ref="AV232:AV233" si="552">O232+AO232</f>
        <v>0.26</v>
      </c>
      <c r="AW232" s="517">
        <f t="shared" ref="AW232:AW233" si="553">SUM(AX232:BB232)</f>
        <v>0</v>
      </c>
      <c r="AX232" s="432">
        <v>0</v>
      </c>
      <c r="AY232" s="432">
        <v>0</v>
      </c>
      <c r="AZ232" s="432">
        <v>0</v>
      </c>
      <c r="BA232" s="432">
        <v>0</v>
      </c>
      <c r="BB232" s="432">
        <v>0</v>
      </c>
      <c r="BC232" s="600">
        <v>0</v>
      </c>
    </row>
    <row r="233" spans="1:55" s="135" customFormat="1" ht="12.75" customHeight="1" x14ac:dyDescent="0.2">
      <c r="A233" s="123">
        <v>48</v>
      </c>
      <c r="B233" s="124">
        <v>4465</v>
      </c>
      <c r="C233" s="124">
        <v>600074757</v>
      </c>
      <c r="D233" s="124">
        <v>46750428</v>
      </c>
      <c r="E233" s="122" t="s">
        <v>228</v>
      </c>
      <c r="F233" s="124">
        <v>3113</v>
      </c>
      <c r="G233" s="102" t="s">
        <v>828</v>
      </c>
      <c r="H233" s="500" t="s">
        <v>260</v>
      </c>
      <c r="I233" s="517">
        <v>0</v>
      </c>
      <c r="J233" s="432">
        <v>0</v>
      </c>
      <c r="K233" s="432">
        <v>0</v>
      </c>
      <c r="L233" s="44">
        <v>0</v>
      </c>
      <c r="M233" s="44">
        <v>0</v>
      </c>
      <c r="N233" s="44">
        <v>0</v>
      </c>
      <c r="O233" s="570">
        <v>0</v>
      </c>
      <c r="P233" s="579">
        <f t="shared" ref="P233" si="554">X233*-1</f>
        <v>0</v>
      </c>
      <c r="Q233" s="434">
        <v>0</v>
      </c>
      <c r="R233" s="434">
        <v>0</v>
      </c>
      <c r="S233" s="434">
        <v>0</v>
      </c>
      <c r="T233" s="434">
        <v>0</v>
      </c>
      <c r="U233" s="434">
        <v>157114</v>
      </c>
      <c r="V233" s="434">
        <v>0</v>
      </c>
      <c r="W233" s="434">
        <f t="shared" si="541"/>
        <v>157114</v>
      </c>
      <c r="X233" s="434">
        <v>0</v>
      </c>
      <c r="Y233" s="434">
        <v>0</v>
      </c>
      <c r="Z233" s="434">
        <v>0</v>
      </c>
      <c r="AA233" s="434">
        <f t="shared" si="542"/>
        <v>0</v>
      </c>
      <c r="AB233" s="434">
        <f t="shared" si="543"/>
        <v>157114</v>
      </c>
      <c r="AC233" s="435">
        <f t="shared" si="544"/>
        <v>53105</v>
      </c>
      <c r="AD233" s="434">
        <v>0</v>
      </c>
      <c r="AE233" s="434">
        <f t="shared" si="545"/>
        <v>53105</v>
      </c>
      <c r="AF233" s="435">
        <f t="shared" si="546"/>
        <v>1571</v>
      </c>
      <c r="AG233" s="14">
        <v>0</v>
      </c>
      <c r="AH233" s="905">
        <f t="shared" si="547"/>
        <v>211790</v>
      </c>
      <c r="AI233" s="870">
        <v>0</v>
      </c>
      <c r="AJ233" s="433">
        <v>0</v>
      </c>
      <c r="AK233" s="433">
        <v>0</v>
      </c>
      <c r="AL233" s="433">
        <v>0</v>
      </c>
      <c r="AM233" s="433">
        <v>0.37</v>
      </c>
      <c r="AN233" s="433">
        <v>0</v>
      </c>
      <c r="AO233" s="535">
        <f t="shared" si="548"/>
        <v>0.37</v>
      </c>
      <c r="AP233" s="854">
        <f t="shared" si="536"/>
        <v>211790</v>
      </c>
      <c r="AQ233" s="434">
        <f t="shared" si="537"/>
        <v>157114</v>
      </c>
      <c r="AR233" s="512">
        <f t="shared" si="549"/>
        <v>0</v>
      </c>
      <c r="AS233" s="434">
        <f t="shared" si="550"/>
        <v>53105</v>
      </c>
      <c r="AT233" s="434">
        <f t="shared" si="551"/>
        <v>1571</v>
      </c>
      <c r="AU233" s="434">
        <v>0</v>
      </c>
      <c r="AV233" s="535">
        <f t="shared" si="552"/>
        <v>0.37</v>
      </c>
      <c r="AW233" s="517">
        <f t="shared" si="553"/>
        <v>0</v>
      </c>
      <c r="AX233" s="432">
        <v>0</v>
      </c>
      <c r="AY233" s="432">
        <v>0</v>
      </c>
      <c r="AZ233" s="432">
        <v>0</v>
      </c>
      <c r="BA233" s="432">
        <v>0</v>
      </c>
      <c r="BB233" s="432">
        <v>0</v>
      </c>
      <c r="BC233" s="600">
        <v>0</v>
      </c>
    </row>
    <row r="234" spans="1:55" s="135" customFormat="1" ht="12.75" customHeight="1" x14ac:dyDescent="0.2">
      <c r="A234" s="123">
        <v>48</v>
      </c>
      <c r="B234" s="124">
        <v>4465</v>
      </c>
      <c r="C234" s="124">
        <v>600074757</v>
      </c>
      <c r="D234" s="124">
        <v>46750428</v>
      </c>
      <c r="E234" s="122" t="s">
        <v>228</v>
      </c>
      <c r="F234" s="124">
        <v>3113</v>
      </c>
      <c r="G234" s="102" t="s">
        <v>276</v>
      </c>
      <c r="H234" s="500" t="s">
        <v>261</v>
      </c>
      <c r="I234" s="517">
        <v>2147259</v>
      </c>
      <c r="J234" s="432">
        <v>1592922</v>
      </c>
      <c r="K234" s="432">
        <v>0</v>
      </c>
      <c r="L234" s="44">
        <v>538408</v>
      </c>
      <c r="M234" s="44">
        <v>15929</v>
      </c>
      <c r="N234" s="44">
        <v>0</v>
      </c>
      <c r="O234" s="570">
        <v>4.0299999999999994</v>
      </c>
      <c r="P234" s="579">
        <f t="shared" si="518"/>
        <v>0</v>
      </c>
      <c r="Q234" s="434">
        <v>0</v>
      </c>
      <c r="R234" s="434">
        <v>-153412</v>
      </c>
      <c r="S234" s="434">
        <v>0</v>
      </c>
      <c r="T234" s="434">
        <v>0</v>
      </c>
      <c r="U234" s="434">
        <v>0</v>
      </c>
      <c r="V234" s="434">
        <v>0</v>
      </c>
      <c r="W234" s="434">
        <f t="shared" si="519"/>
        <v>-153412</v>
      </c>
      <c r="X234" s="434">
        <v>0</v>
      </c>
      <c r="Y234" s="434">
        <v>0</v>
      </c>
      <c r="Z234" s="434">
        <v>0</v>
      </c>
      <c r="AA234" s="434">
        <f t="shared" si="520"/>
        <v>0</v>
      </c>
      <c r="AB234" s="434">
        <f t="shared" si="521"/>
        <v>-153412</v>
      </c>
      <c r="AC234" s="435">
        <f t="shared" si="522"/>
        <v>-51853</v>
      </c>
      <c r="AD234" s="434">
        <v>0</v>
      </c>
      <c r="AE234" s="434">
        <f t="shared" si="523"/>
        <v>-51853</v>
      </c>
      <c r="AF234" s="435">
        <f t="shared" si="524"/>
        <v>-1534</v>
      </c>
      <c r="AG234" s="14">
        <v>0</v>
      </c>
      <c r="AH234" s="905">
        <f t="shared" si="535"/>
        <v>-206799</v>
      </c>
      <c r="AI234" s="870">
        <v>0</v>
      </c>
      <c r="AJ234" s="433">
        <v>-0.39</v>
      </c>
      <c r="AK234" s="433">
        <v>0</v>
      </c>
      <c r="AL234" s="433">
        <v>0</v>
      </c>
      <c r="AM234" s="433">
        <v>0</v>
      </c>
      <c r="AN234" s="433">
        <v>0</v>
      </c>
      <c r="AO234" s="535">
        <f t="shared" si="525"/>
        <v>-0.39</v>
      </c>
      <c r="AP234" s="854">
        <f t="shared" si="536"/>
        <v>1940460</v>
      </c>
      <c r="AQ234" s="434">
        <f t="shared" si="537"/>
        <v>1439510</v>
      </c>
      <c r="AR234" s="512">
        <f t="shared" si="538"/>
        <v>0</v>
      </c>
      <c r="AS234" s="434">
        <f t="shared" si="539"/>
        <v>486555</v>
      </c>
      <c r="AT234" s="434">
        <f t="shared" si="539"/>
        <v>14395</v>
      </c>
      <c r="AU234" s="434">
        <v>0</v>
      </c>
      <c r="AV234" s="535">
        <f t="shared" si="540"/>
        <v>3.6399999999999992</v>
      </c>
      <c r="AW234" s="517">
        <f t="shared" si="532"/>
        <v>0</v>
      </c>
      <c r="AX234" s="432">
        <v>0</v>
      </c>
      <c r="AY234" s="432">
        <v>0</v>
      </c>
      <c r="AZ234" s="432">
        <v>0</v>
      </c>
      <c r="BA234" s="432">
        <v>0</v>
      </c>
      <c r="BB234" s="432">
        <v>0</v>
      </c>
      <c r="BC234" s="600">
        <v>0</v>
      </c>
    </row>
    <row r="235" spans="1:55" s="135" customFormat="1" ht="12.75" customHeight="1" x14ac:dyDescent="0.2">
      <c r="A235" s="123">
        <v>48</v>
      </c>
      <c r="B235" s="124">
        <v>4465</v>
      </c>
      <c r="C235" s="124">
        <v>600074757</v>
      </c>
      <c r="D235" s="124">
        <v>46750428</v>
      </c>
      <c r="E235" s="122" t="s">
        <v>228</v>
      </c>
      <c r="F235" s="124">
        <v>3143</v>
      </c>
      <c r="G235" s="102" t="s">
        <v>784</v>
      </c>
      <c r="H235" s="140" t="s">
        <v>260</v>
      </c>
      <c r="I235" s="517">
        <v>2622472</v>
      </c>
      <c r="J235" s="432">
        <v>1933543</v>
      </c>
      <c r="K235" s="432">
        <v>12000</v>
      </c>
      <c r="L235" s="44">
        <v>657594</v>
      </c>
      <c r="M235" s="44">
        <v>19335</v>
      </c>
      <c r="N235" s="44">
        <v>0</v>
      </c>
      <c r="O235" s="570">
        <v>3.57</v>
      </c>
      <c r="P235" s="579">
        <f t="shared" si="518"/>
        <v>-11850</v>
      </c>
      <c r="Q235" s="434">
        <v>0</v>
      </c>
      <c r="R235" s="434">
        <v>0</v>
      </c>
      <c r="S235" s="434">
        <v>0</v>
      </c>
      <c r="T235" s="434">
        <v>0</v>
      </c>
      <c r="U235" s="434">
        <v>0</v>
      </c>
      <c r="V235" s="434">
        <v>0</v>
      </c>
      <c r="W235" s="434">
        <f t="shared" si="519"/>
        <v>-11850</v>
      </c>
      <c r="X235" s="434">
        <v>11850</v>
      </c>
      <c r="Y235" s="434">
        <v>0</v>
      </c>
      <c r="Z235" s="434">
        <v>0</v>
      </c>
      <c r="AA235" s="434">
        <f t="shared" si="520"/>
        <v>11850</v>
      </c>
      <c r="AB235" s="434">
        <f t="shared" si="521"/>
        <v>0</v>
      </c>
      <c r="AC235" s="435">
        <f t="shared" si="522"/>
        <v>0</v>
      </c>
      <c r="AD235" s="434">
        <v>0</v>
      </c>
      <c r="AE235" s="434">
        <f t="shared" si="523"/>
        <v>0</v>
      </c>
      <c r="AF235" s="435">
        <f t="shared" si="524"/>
        <v>-119</v>
      </c>
      <c r="AG235" s="14">
        <v>0</v>
      </c>
      <c r="AH235" s="905">
        <f t="shared" si="535"/>
        <v>-119</v>
      </c>
      <c r="AI235" s="870">
        <v>0</v>
      </c>
      <c r="AJ235" s="433">
        <v>0</v>
      </c>
      <c r="AK235" s="433">
        <v>0</v>
      </c>
      <c r="AL235" s="433">
        <v>0</v>
      </c>
      <c r="AM235" s="433">
        <v>0</v>
      </c>
      <c r="AN235" s="433">
        <v>0</v>
      </c>
      <c r="AO235" s="535">
        <f t="shared" si="525"/>
        <v>0</v>
      </c>
      <c r="AP235" s="854">
        <f t="shared" si="536"/>
        <v>2622353</v>
      </c>
      <c r="AQ235" s="434">
        <f t="shared" si="537"/>
        <v>1921693</v>
      </c>
      <c r="AR235" s="512">
        <f t="shared" si="538"/>
        <v>23850</v>
      </c>
      <c r="AS235" s="434">
        <f t="shared" si="539"/>
        <v>657594</v>
      </c>
      <c r="AT235" s="434">
        <f t="shared" si="539"/>
        <v>19216</v>
      </c>
      <c r="AU235" s="434">
        <v>0</v>
      </c>
      <c r="AV235" s="535">
        <f t="shared" si="540"/>
        <v>3.57</v>
      </c>
      <c r="AW235" s="517">
        <f t="shared" si="532"/>
        <v>0</v>
      </c>
      <c r="AX235" s="432">
        <v>0</v>
      </c>
      <c r="AY235" s="432">
        <v>0</v>
      </c>
      <c r="AZ235" s="432">
        <v>0</v>
      </c>
      <c r="BA235" s="432">
        <v>0</v>
      </c>
      <c r="BB235" s="432">
        <v>0</v>
      </c>
      <c r="BC235" s="600">
        <v>0</v>
      </c>
    </row>
    <row r="236" spans="1:55" s="135" customFormat="1" ht="12.75" customHeight="1" x14ac:dyDescent="0.2">
      <c r="A236" s="92">
        <v>48</v>
      </c>
      <c r="B236" s="15">
        <v>4465</v>
      </c>
      <c r="C236" s="15">
        <v>600074757</v>
      </c>
      <c r="D236" s="15">
        <v>46750428</v>
      </c>
      <c r="E236" s="101" t="s">
        <v>229</v>
      </c>
      <c r="F236" s="15"/>
      <c r="G236" s="91"/>
      <c r="H236" s="495"/>
      <c r="I236" s="614">
        <v>37583659</v>
      </c>
      <c r="J236" s="323">
        <v>27750032</v>
      </c>
      <c r="K236" s="323">
        <v>132000</v>
      </c>
      <c r="L236" s="323">
        <v>9424127</v>
      </c>
      <c r="M236" s="323">
        <v>277500</v>
      </c>
      <c r="N236" s="323">
        <v>0</v>
      </c>
      <c r="O236" s="680">
        <v>42.31</v>
      </c>
      <c r="P236" s="614">
        <f t="shared" ref="P236:BC236" si="555">SUM(P230:P235)</f>
        <v>-7000</v>
      </c>
      <c r="Q236" s="323">
        <f t="shared" ref="Q236" si="556">SUM(Q230:Q235)</f>
        <v>0</v>
      </c>
      <c r="R236" s="323">
        <f t="shared" si="555"/>
        <v>-153412</v>
      </c>
      <c r="S236" s="323">
        <f t="shared" si="555"/>
        <v>0</v>
      </c>
      <c r="T236" s="323">
        <f t="shared" si="555"/>
        <v>145053</v>
      </c>
      <c r="U236" s="323">
        <f t="shared" si="555"/>
        <v>157114</v>
      </c>
      <c r="V236" s="323">
        <f t="shared" si="555"/>
        <v>0</v>
      </c>
      <c r="W236" s="323">
        <f t="shared" si="555"/>
        <v>141755</v>
      </c>
      <c r="X236" s="323">
        <f t="shared" si="555"/>
        <v>7000</v>
      </c>
      <c r="Y236" s="323">
        <f t="shared" si="555"/>
        <v>0</v>
      </c>
      <c r="Z236" s="323">
        <f t="shared" si="555"/>
        <v>0</v>
      </c>
      <c r="AA236" s="323">
        <f t="shared" si="555"/>
        <v>7000</v>
      </c>
      <c r="AB236" s="323">
        <f t="shared" si="555"/>
        <v>148755</v>
      </c>
      <c r="AC236" s="323">
        <f t="shared" si="555"/>
        <v>50280</v>
      </c>
      <c r="AD236" s="323">
        <f t="shared" si="555"/>
        <v>0</v>
      </c>
      <c r="AE236" s="323">
        <f t="shared" si="555"/>
        <v>50280</v>
      </c>
      <c r="AF236" s="323">
        <f t="shared" si="555"/>
        <v>1418</v>
      </c>
      <c r="AG236" s="323">
        <f t="shared" si="555"/>
        <v>0</v>
      </c>
      <c r="AH236" s="894">
        <f t="shared" si="555"/>
        <v>200453</v>
      </c>
      <c r="AI236" s="900">
        <f t="shared" si="555"/>
        <v>0.01</v>
      </c>
      <c r="AJ236" s="324">
        <f t="shared" si="555"/>
        <v>-0.39</v>
      </c>
      <c r="AK236" s="324">
        <f t="shared" si="555"/>
        <v>0.26</v>
      </c>
      <c r="AL236" s="324">
        <f t="shared" si="555"/>
        <v>0</v>
      </c>
      <c r="AM236" s="324">
        <f t="shared" si="555"/>
        <v>0.37</v>
      </c>
      <c r="AN236" s="324">
        <f t="shared" si="555"/>
        <v>0</v>
      </c>
      <c r="AO236" s="25">
        <f t="shared" si="555"/>
        <v>0.25</v>
      </c>
      <c r="AP236" s="325">
        <f t="shared" si="555"/>
        <v>37784112</v>
      </c>
      <c r="AQ236" s="323">
        <f t="shared" si="555"/>
        <v>27891787</v>
      </c>
      <c r="AR236" s="323">
        <f t="shared" si="555"/>
        <v>139000</v>
      </c>
      <c r="AS236" s="323">
        <f t="shared" si="555"/>
        <v>9474407</v>
      </c>
      <c r="AT236" s="323">
        <f t="shared" si="555"/>
        <v>278918</v>
      </c>
      <c r="AU236" s="323">
        <f t="shared" si="555"/>
        <v>0</v>
      </c>
      <c r="AV236" s="25">
        <f t="shared" si="555"/>
        <v>42.559999999999995</v>
      </c>
      <c r="AW236" s="825">
        <f t="shared" si="555"/>
        <v>0</v>
      </c>
      <c r="AX236" s="826">
        <f t="shared" si="555"/>
        <v>0</v>
      </c>
      <c r="AY236" s="826">
        <f t="shared" si="555"/>
        <v>0</v>
      </c>
      <c r="AZ236" s="826">
        <f t="shared" si="555"/>
        <v>0</v>
      </c>
      <c r="BA236" s="826">
        <f t="shared" si="555"/>
        <v>0</v>
      </c>
      <c r="BB236" s="826">
        <f t="shared" si="555"/>
        <v>0</v>
      </c>
      <c r="BC236" s="820">
        <f t="shared" si="555"/>
        <v>0</v>
      </c>
    </row>
    <row r="237" spans="1:55" s="135" customFormat="1" x14ac:dyDescent="0.2">
      <c r="A237" s="123">
        <v>49</v>
      </c>
      <c r="B237" s="124">
        <v>4466</v>
      </c>
      <c r="C237" s="124">
        <v>650039017</v>
      </c>
      <c r="D237" s="124">
        <v>70982074</v>
      </c>
      <c r="E237" s="122" t="s">
        <v>230</v>
      </c>
      <c r="F237" s="124">
        <v>3111</v>
      </c>
      <c r="G237" s="102" t="s">
        <v>275</v>
      </c>
      <c r="H237" s="500" t="s">
        <v>260</v>
      </c>
      <c r="I237" s="517">
        <v>5874375</v>
      </c>
      <c r="J237" s="432">
        <v>4357845</v>
      </c>
      <c r="K237" s="432">
        <v>0</v>
      </c>
      <c r="L237" s="44">
        <v>1472952</v>
      </c>
      <c r="M237" s="44">
        <v>43578</v>
      </c>
      <c r="N237" s="44">
        <v>0</v>
      </c>
      <c r="O237" s="570">
        <v>7.93</v>
      </c>
      <c r="P237" s="579">
        <f t="shared" si="518"/>
        <v>0</v>
      </c>
      <c r="Q237" s="434">
        <v>0</v>
      </c>
      <c r="R237" s="434">
        <v>0</v>
      </c>
      <c r="S237" s="434">
        <v>0</v>
      </c>
      <c r="T237" s="434">
        <v>0</v>
      </c>
      <c r="U237" s="434">
        <v>0</v>
      </c>
      <c r="V237" s="434">
        <v>0</v>
      </c>
      <c r="W237" s="434">
        <f t="shared" si="519"/>
        <v>0</v>
      </c>
      <c r="X237" s="434">
        <v>0</v>
      </c>
      <c r="Y237" s="434">
        <v>0</v>
      </c>
      <c r="Z237" s="434">
        <v>0</v>
      </c>
      <c r="AA237" s="434">
        <f t="shared" si="520"/>
        <v>0</v>
      </c>
      <c r="AB237" s="434">
        <f t="shared" si="521"/>
        <v>0</v>
      </c>
      <c r="AC237" s="435">
        <f t="shared" si="522"/>
        <v>0</v>
      </c>
      <c r="AD237" s="434">
        <v>0</v>
      </c>
      <c r="AE237" s="434">
        <f t="shared" si="523"/>
        <v>0</v>
      </c>
      <c r="AF237" s="435">
        <f t="shared" si="524"/>
        <v>0</v>
      </c>
      <c r="AG237" s="14">
        <v>0</v>
      </c>
      <c r="AH237" s="905">
        <f t="shared" ref="AH237:AH241" si="557">AB237+AE237+AF237+AG237</f>
        <v>0</v>
      </c>
      <c r="AI237" s="870">
        <v>0</v>
      </c>
      <c r="AJ237" s="433">
        <v>0</v>
      </c>
      <c r="AK237" s="433">
        <v>0</v>
      </c>
      <c r="AL237" s="433">
        <v>0</v>
      </c>
      <c r="AM237" s="433">
        <v>0</v>
      </c>
      <c r="AN237" s="433">
        <v>0</v>
      </c>
      <c r="AO237" s="535">
        <f t="shared" si="525"/>
        <v>0</v>
      </c>
      <c r="AP237" s="854">
        <f>I237+AH237</f>
        <v>5874375</v>
      </c>
      <c r="AQ237" s="434">
        <f>J237+W237</f>
        <v>4357845</v>
      </c>
      <c r="AR237" s="512">
        <f t="shared" ref="AR237:AR241" si="558">K237+AA237</f>
        <v>0</v>
      </c>
      <c r="AS237" s="434">
        <f t="shared" ref="AS237:AT241" si="559">L237+AE237</f>
        <v>1472952</v>
      </c>
      <c r="AT237" s="434">
        <f t="shared" si="559"/>
        <v>43578</v>
      </c>
      <c r="AU237" s="434">
        <v>0</v>
      </c>
      <c r="AV237" s="535">
        <f t="shared" ref="AV237:AV241" si="560">O237+AO237</f>
        <v>7.93</v>
      </c>
      <c r="AW237" s="517">
        <f t="shared" si="532"/>
        <v>0</v>
      </c>
      <c r="AX237" s="432">
        <v>0</v>
      </c>
      <c r="AY237" s="432">
        <v>0</v>
      </c>
      <c r="AZ237" s="432">
        <v>0</v>
      </c>
      <c r="BA237" s="432">
        <v>0</v>
      </c>
      <c r="BB237" s="432">
        <v>0</v>
      </c>
      <c r="BC237" s="600">
        <v>0</v>
      </c>
    </row>
    <row r="238" spans="1:55" s="135" customFormat="1" ht="12.75" customHeight="1" x14ac:dyDescent="0.2">
      <c r="A238" s="123">
        <v>49</v>
      </c>
      <c r="B238" s="124">
        <v>4466</v>
      </c>
      <c r="C238" s="124">
        <v>650039017</v>
      </c>
      <c r="D238" s="124">
        <v>70982074</v>
      </c>
      <c r="E238" s="118" t="s">
        <v>230</v>
      </c>
      <c r="F238" s="124">
        <v>3117</v>
      </c>
      <c r="G238" s="102" t="s">
        <v>278</v>
      </c>
      <c r="H238" s="500" t="s">
        <v>260</v>
      </c>
      <c r="I238" s="517">
        <v>6133936</v>
      </c>
      <c r="J238" s="432">
        <v>4550397</v>
      </c>
      <c r="K238" s="432">
        <v>0</v>
      </c>
      <c r="L238" s="44">
        <v>1538034</v>
      </c>
      <c r="M238" s="44">
        <v>45505</v>
      </c>
      <c r="N238" s="44">
        <v>0</v>
      </c>
      <c r="O238" s="570">
        <v>6.55</v>
      </c>
      <c r="P238" s="579">
        <f t="shared" si="518"/>
        <v>0</v>
      </c>
      <c r="Q238" s="434">
        <v>0</v>
      </c>
      <c r="R238" s="434">
        <v>0</v>
      </c>
      <c r="S238" s="434">
        <v>0</v>
      </c>
      <c r="T238" s="434">
        <v>0</v>
      </c>
      <c r="U238" s="434">
        <v>0</v>
      </c>
      <c r="V238" s="434">
        <v>0</v>
      </c>
      <c r="W238" s="434">
        <f t="shared" si="519"/>
        <v>0</v>
      </c>
      <c r="X238" s="434">
        <v>0</v>
      </c>
      <c r="Y238" s="434">
        <v>0</v>
      </c>
      <c r="Z238" s="434">
        <v>0</v>
      </c>
      <c r="AA238" s="434">
        <f t="shared" si="520"/>
        <v>0</v>
      </c>
      <c r="AB238" s="434">
        <f t="shared" si="521"/>
        <v>0</v>
      </c>
      <c r="AC238" s="435">
        <f t="shared" si="522"/>
        <v>0</v>
      </c>
      <c r="AD238" s="434">
        <v>0</v>
      </c>
      <c r="AE238" s="434">
        <f t="shared" si="523"/>
        <v>0</v>
      </c>
      <c r="AF238" s="435">
        <f t="shared" si="524"/>
        <v>0</v>
      </c>
      <c r="AG238" s="14">
        <v>0</v>
      </c>
      <c r="AH238" s="905">
        <f t="shared" si="557"/>
        <v>0</v>
      </c>
      <c r="AI238" s="870">
        <v>0</v>
      </c>
      <c r="AJ238" s="433">
        <v>0</v>
      </c>
      <c r="AK238" s="433">
        <v>0</v>
      </c>
      <c r="AL238" s="433">
        <v>0</v>
      </c>
      <c r="AM238" s="433">
        <v>0</v>
      </c>
      <c r="AN238" s="433">
        <v>0</v>
      </c>
      <c r="AO238" s="535">
        <f t="shared" si="525"/>
        <v>0</v>
      </c>
      <c r="AP238" s="854">
        <f>I238+AH238</f>
        <v>6133936</v>
      </c>
      <c r="AQ238" s="434">
        <f>J238+W238</f>
        <v>4550397</v>
      </c>
      <c r="AR238" s="512">
        <f t="shared" si="558"/>
        <v>0</v>
      </c>
      <c r="AS238" s="434">
        <f t="shared" si="559"/>
        <v>1538034</v>
      </c>
      <c r="AT238" s="434">
        <f t="shared" si="559"/>
        <v>45505</v>
      </c>
      <c r="AU238" s="434">
        <v>0</v>
      </c>
      <c r="AV238" s="535">
        <f t="shared" si="560"/>
        <v>6.55</v>
      </c>
      <c r="AW238" s="517">
        <f t="shared" si="532"/>
        <v>0</v>
      </c>
      <c r="AX238" s="432">
        <v>0</v>
      </c>
      <c r="AY238" s="432">
        <v>0</v>
      </c>
      <c r="AZ238" s="432">
        <v>0</v>
      </c>
      <c r="BA238" s="432">
        <v>0</v>
      </c>
      <c r="BB238" s="432">
        <v>0</v>
      </c>
      <c r="BC238" s="600">
        <v>0</v>
      </c>
    </row>
    <row r="239" spans="1:55" s="135" customFormat="1" ht="12.75" customHeight="1" x14ac:dyDescent="0.2">
      <c r="A239" s="123">
        <v>49</v>
      </c>
      <c r="B239" s="124">
        <v>4466</v>
      </c>
      <c r="C239" s="124">
        <v>650039017</v>
      </c>
      <c r="D239" s="124">
        <v>70982074</v>
      </c>
      <c r="E239" s="118" t="s">
        <v>230</v>
      </c>
      <c r="F239" s="124">
        <v>3117</v>
      </c>
      <c r="G239" s="102" t="s">
        <v>828</v>
      </c>
      <c r="H239" s="500" t="s">
        <v>260</v>
      </c>
      <c r="I239" s="517">
        <v>0</v>
      </c>
      <c r="J239" s="432">
        <v>0</v>
      </c>
      <c r="K239" s="432">
        <v>0</v>
      </c>
      <c r="L239" s="44">
        <v>0</v>
      </c>
      <c r="M239" s="44">
        <v>0</v>
      </c>
      <c r="N239" s="44">
        <v>0</v>
      </c>
      <c r="O239" s="570">
        <v>0</v>
      </c>
      <c r="P239" s="579">
        <f t="shared" ref="P239" si="561">X239*-1</f>
        <v>0</v>
      </c>
      <c r="Q239" s="434">
        <v>0</v>
      </c>
      <c r="R239" s="434">
        <v>0</v>
      </c>
      <c r="S239" s="434">
        <v>0</v>
      </c>
      <c r="T239" s="434">
        <v>0</v>
      </c>
      <c r="U239" s="434">
        <v>78557</v>
      </c>
      <c r="V239" s="434">
        <v>0</v>
      </c>
      <c r="W239" s="434">
        <f t="shared" ref="W239" si="562">SUM(P239:V239)</f>
        <v>78557</v>
      </c>
      <c r="X239" s="434">
        <v>0</v>
      </c>
      <c r="Y239" s="434">
        <v>0</v>
      </c>
      <c r="Z239" s="434">
        <v>0</v>
      </c>
      <c r="AA239" s="434">
        <f t="shared" ref="AA239" si="563">X239+Y239+Z239</f>
        <v>0</v>
      </c>
      <c r="AB239" s="434">
        <f t="shared" ref="AB239" si="564">W239+AA239</f>
        <v>78557</v>
      </c>
      <c r="AC239" s="435">
        <f t="shared" ref="AC239" si="565">ROUND((W239+X239+Y239)*33.8%,0)</f>
        <v>26552</v>
      </c>
      <c r="AD239" s="434">
        <v>0</v>
      </c>
      <c r="AE239" s="434">
        <f t="shared" ref="AE239" si="566">AC239+AD239</f>
        <v>26552</v>
      </c>
      <c r="AF239" s="435">
        <f t="shared" ref="AF239" si="567">ROUND(W239*1%,0)</f>
        <v>786</v>
      </c>
      <c r="AG239" s="14">
        <v>0</v>
      </c>
      <c r="AH239" s="905">
        <f t="shared" ref="AH239" si="568">AB239+AE239+AF239+AG239</f>
        <v>105895</v>
      </c>
      <c r="AI239" s="870">
        <v>0</v>
      </c>
      <c r="AJ239" s="433">
        <v>-0.18</v>
      </c>
      <c r="AK239" s="433">
        <v>0</v>
      </c>
      <c r="AL239" s="433">
        <v>0</v>
      </c>
      <c r="AM239" s="433">
        <v>0.19</v>
      </c>
      <c r="AN239" s="433">
        <v>0</v>
      </c>
      <c r="AO239" s="535">
        <f t="shared" ref="AO239" si="569">SUM(AI239:AN239)</f>
        <v>1.0000000000000009E-2</v>
      </c>
      <c r="AP239" s="854">
        <f>I239+AH239</f>
        <v>105895</v>
      </c>
      <c r="AQ239" s="434">
        <f>J239+W239</f>
        <v>78557</v>
      </c>
      <c r="AR239" s="512">
        <f t="shared" ref="AR239" si="570">K239+AA239</f>
        <v>0</v>
      </c>
      <c r="AS239" s="434">
        <f t="shared" ref="AS239" si="571">L239+AE239</f>
        <v>26552</v>
      </c>
      <c r="AT239" s="434">
        <f t="shared" ref="AT239" si="572">M239+AF239</f>
        <v>786</v>
      </c>
      <c r="AU239" s="434">
        <v>0</v>
      </c>
      <c r="AV239" s="535">
        <f t="shared" ref="AV239" si="573">O239+AO239</f>
        <v>1.0000000000000009E-2</v>
      </c>
      <c r="AW239" s="517">
        <f t="shared" ref="AW239" si="574">SUM(AX239:BB239)</f>
        <v>0</v>
      </c>
      <c r="AX239" s="432">
        <v>0</v>
      </c>
      <c r="AY239" s="432">
        <v>0</v>
      </c>
      <c r="AZ239" s="432">
        <v>0</v>
      </c>
      <c r="BA239" s="432">
        <v>0</v>
      </c>
      <c r="BB239" s="432">
        <v>0</v>
      </c>
      <c r="BC239" s="600">
        <v>0</v>
      </c>
    </row>
    <row r="240" spans="1:55" s="135" customFormat="1" ht="12.75" customHeight="1" x14ac:dyDescent="0.2">
      <c r="A240" s="123">
        <v>49</v>
      </c>
      <c r="B240" s="124">
        <v>4466</v>
      </c>
      <c r="C240" s="124">
        <v>650039017</v>
      </c>
      <c r="D240" s="124">
        <v>70982074</v>
      </c>
      <c r="E240" s="118" t="s">
        <v>230</v>
      </c>
      <c r="F240" s="124">
        <v>3117</v>
      </c>
      <c r="G240" s="102" t="s">
        <v>276</v>
      </c>
      <c r="H240" s="500" t="s">
        <v>261</v>
      </c>
      <c r="I240" s="517">
        <v>2710077</v>
      </c>
      <c r="J240" s="432">
        <v>2010443</v>
      </c>
      <c r="K240" s="432">
        <v>0</v>
      </c>
      <c r="L240" s="44">
        <v>679529</v>
      </c>
      <c r="M240" s="44">
        <v>20105</v>
      </c>
      <c r="N240" s="44">
        <v>0</v>
      </c>
      <c r="O240" s="570">
        <v>5.22</v>
      </c>
      <c r="P240" s="579">
        <f t="shared" si="518"/>
        <v>0</v>
      </c>
      <c r="Q240" s="434">
        <v>0</v>
      </c>
      <c r="R240" s="434">
        <v>-63178</v>
      </c>
      <c r="S240" s="434">
        <v>0</v>
      </c>
      <c r="T240" s="434">
        <v>0</v>
      </c>
      <c r="U240" s="434">
        <v>0</v>
      </c>
      <c r="V240" s="434">
        <v>0</v>
      </c>
      <c r="W240" s="434">
        <f t="shared" si="519"/>
        <v>-63178</v>
      </c>
      <c r="X240" s="434">
        <v>0</v>
      </c>
      <c r="Y240" s="434">
        <v>0</v>
      </c>
      <c r="Z240" s="434">
        <v>0</v>
      </c>
      <c r="AA240" s="434">
        <f t="shared" si="520"/>
        <v>0</v>
      </c>
      <c r="AB240" s="434">
        <f t="shared" si="521"/>
        <v>-63178</v>
      </c>
      <c r="AC240" s="435">
        <f t="shared" si="522"/>
        <v>-21354</v>
      </c>
      <c r="AD240" s="434">
        <v>0</v>
      </c>
      <c r="AE240" s="434">
        <f t="shared" si="523"/>
        <v>-21354</v>
      </c>
      <c r="AF240" s="435">
        <f t="shared" si="524"/>
        <v>-632</v>
      </c>
      <c r="AG240" s="14">
        <v>0</v>
      </c>
      <c r="AH240" s="905">
        <f t="shared" si="557"/>
        <v>-85164</v>
      </c>
      <c r="AI240" s="870">
        <v>0</v>
      </c>
      <c r="AJ240" s="433">
        <v>-0.18</v>
      </c>
      <c r="AK240" s="433">
        <v>0</v>
      </c>
      <c r="AL240" s="433">
        <v>0</v>
      </c>
      <c r="AM240" s="433">
        <v>0</v>
      </c>
      <c r="AN240" s="433">
        <v>0</v>
      </c>
      <c r="AO240" s="535">
        <f t="shared" si="525"/>
        <v>-0.18</v>
      </c>
      <c r="AP240" s="854">
        <f>I240+AH240</f>
        <v>2624913</v>
      </c>
      <c r="AQ240" s="434">
        <f>J240+W240</f>
        <v>1947265</v>
      </c>
      <c r="AR240" s="512">
        <f t="shared" si="558"/>
        <v>0</v>
      </c>
      <c r="AS240" s="434">
        <f t="shared" si="559"/>
        <v>658175</v>
      </c>
      <c r="AT240" s="434">
        <f t="shared" si="559"/>
        <v>19473</v>
      </c>
      <c r="AU240" s="434">
        <v>0</v>
      </c>
      <c r="AV240" s="535">
        <f t="shared" si="560"/>
        <v>5.04</v>
      </c>
      <c r="AW240" s="517">
        <f t="shared" si="532"/>
        <v>0</v>
      </c>
      <c r="AX240" s="432">
        <v>0</v>
      </c>
      <c r="AY240" s="432">
        <v>0</v>
      </c>
      <c r="AZ240" s="432">
        <v>0</v>
      </c>
      <c r="BA240" s="432">
        <v>0</v>
      </c>
      <c r="BB240" s="432">
        <v>0</v>
      </c>
      <c r="BC240" s="600">
        <v>0</v>
      </c>
    </row>
    <row r="241" spans="1:55" s="135" customFormat="1" x14ac:dyDescent="0.2">
      <c r="A241" s="123">
        <v>49</v>
      </c>
      <c r="B241" s="124">
        <v>4466</v>
      </c>
      <c r="C241" s="124">
        <v>650039017</v>
      </c>
      <c r="D241" s="124">
        <v>70982074</v>
      </c>
      <c r="E241" s="122" t="s">
        <v>230</v>
      </c>
      <c r="F241" s="124">
        <v>3143</v>
      </c>
      <c r="G241" s="102" t="s">
        <v>784</v>
      </c>
      <c r="H241" s="140" t="s">
        <v>260</v>
      </c>
      <c r="I241" s="517">
        <v>982179</v>
      </c>
      <c r="J241" s="432">
        <v>713731</v>
      </c>
      <c r="K241" s="432">
        <v>15000</v>
      </c>
      <c r="L241" s="44">
        <v>246311</v>
      </c>
      <c r="M241" s="44">
        <v>7137</v>
      </c>
      <c r="N241" s="44">
        <v>0</v>
      </c>
      <c r="O241" s="570">
        <v>1.4</v>
      </c>
      <c r="P241" s="579">
        <f t="shared" si="518"/>
        <v>10000</v>
      </c>
      <c r="Q241" s="434">
        <v>0</v>
      </c>
      <c r="R241" s="434">
        <v>0</v>
      </c>
      <c r="S241" s="434">
        <v>0</v>
      </c>
      <c r="T241" s="434">
        <v>0</v>
      </c>
      <c r="U241" s="434">
        <v>0</v>
      </c>
      <c r="V241" s="434">
        <v>0</v>
      </c>
      <c r="W241" s="434">
        <f t="shared" si="519"/>
        <v>10000</v>
      </c>
      <c r="X241" s="434">
        <v>-10000</v>
      </c>
      <c r="Y241" s="434">
        <v>0</v>
      </c>
      <c r="Z241" s="434">
        <v>0</v>
      </c>
      <c r="AA241" s="434">
        <f t="shared" si="520"/>
        <v>-10000</v>
      </c>
      <c r="AB241" s="434">
        <f t="shared" si="521"/>
        <v>0</v>
      </c>
      <c r="AC241" s="435">
        <f t="shared" si="522"/>
        <v>0</v>
      </c>
      <c r="AD241" s="434">
        <v>0</v>
      </c>
      <c r="AE241" s="434">
        <f t="shared" si="523"/>
        <v>0</v>
      </c>
      <c r="AF241" s="435">
        <f t="shared" si="524"/>
        <v>100</v>
      </c>
      <c r="AG241" s="14">
        <v>0</v>
      </c>
      <c r="AH241" s="905">
        <f t="shared" si="557"/>
        <v>100</v>
      </c>
      <c r="AI241" s="870">
        <v>0</v>
      </c>
      <c r="AJ241" s="433">
        <v>0</v>
      </c>
      <c r="AK241" s="433">
        <v>0</v>
      </c>
      <c r="AL241" s="433">
        <v>0</v>
      </c>
      <c r="AM241" s="433">
        <v>0</v>
      </c>
      <c r="AN241" s="433">
        <v>0</v>
      </c>
      <c r="AO241" s="535">
        <f t="shared" si="525"/>
        <v>0</v>
      </c>
      <c r="AP241" s="854">
        <f>I241+AH241</f>
        <v>982279</v>
      </c>
      <c r="AQ241" s="434">
        <f>J241+W241</f>
        <v>723731</v>
      </c>
      <c r="AR241" s="512">
        <f t="shared" si="558"/>
        <v>5000</v>
      </c>
      <c r="AS241" s="434">
        <f t="shared" si="559"/>
        <v>246311</v>
      </c>
      <c r="AT241" s="434">
        <f t="shared" si="559"/>
        <v>7237</v>
      </c>
      <c r="AU241" s="434">
        <v>0</v>
      </c>
      <c r="AV241" s="535">
        <f t="shared" si="560"/>
        <v>1.4</v>
      </c>
      <c r="AW241" s="517">
        <f t="shared" si="532"/>
        <v>0</v>
      </c>
      <c r="AX241" s="432">
        <v>0</v>
      </c>
      <c r="AY241" s="432">
        <v>0</v>
      </c>
      <c r="AZ241" s="432">
        <v>0</v>
      </c>
      <c r="BA241" s="432">
        <v>0</v>
      </c>
      <c r="BB241" s="432">
        <v>0</v>
      </c>
      <c r="BC241" s="600">
        <v>0</v>
      </c>
    </row>
    <row r="242" spans="1:55" s="135" customFormat="1" x14ac:dyDescent="0.2">
      <c r="A242" s="92">
        <v>49</v>
      </c>
      <c r="B242" s="15">
        <v>4466</v>
      </c>
      <c r="C242" s="15">
        <v>650039017</v>
      </c>
      <c r="D242" s="15">
        <v>70982074</v>
      </c>
      <c r="E242" s="101" t="s">
        <v>231</v>
      </c>
      <c r="F242" s="15"/>
      <c r="G242" s="91"/>
      <c r="H242" s="495"/>
      <c r="I242" s="614">
        <v>15700567</v>
      </c>
      <c r="J242" s="323">
        <v>11632416</v>
      </c>
      <c r="K242" s="323">
        <v>15000</v>
      </c>
      <c r="L242" s="323">
        <v>3936826</v>
      </c>
      <c r="M242" s="323">
        <v>116325</v>
      </c>
      <c r="N242" s="323">
        <v>0</v>
      </c>
      <c r="O242" s="680">
        <v>21.099999999999998</v>
      </c>
      <c r="P242" s="614">
        <f t="shared" ref="P242:BC242" si="575">SUM(P237:P241)</f>
        <v>10000</v>
      </c>
      <c r="Q242" s="323">
        <f t="shared" ref="Q242" si="576">SUM(Q237:Q241)</f>
        <v>0</v>
      </c>
      <c r="R242" s="323">
        <f t="shared" si="575"/>
        <v>-63178</v>
      </c>
      <c r="S242" s="323">
        <f t="shared" si="575"/>
        <v>0</v>
      </c>
      <c r="T242" s="323">
        <f t="shared" si="575"/>
        <v>0</v>
      </c>
      <c r="U242" s="323">
        <f t="shared" si="575"/>
        <v>78557</v>
      </c>
      <c r="V242" s="323">
        <f t="shared" si="575"/>
        <v>0</v>
      </c>
      <c r="W242" s="323">
        <f t="shared" si="575"/>
        <v>25379</v>
      </c>
      <c r="X242" s="323">
        <f t="shared" si="575"/>
        <v>-10000</v>
      </c>
      <c r="Y242" s="323">
        <f t="shared" si="575"/>
        <v>0</v>
      </c>
      <c r="Z242" s="323">
        <f t="shared" si="575"/>
        <v>0</v>
      </c>
      <c r="AA242" s="323">
        <f t="shared" si="575"/>
        <v>-10000</v>
      </c>
      <c r="AB242" s="323">
        <f t="shared" si="575"/>
        <v>15379</v>
      </c>
      <c r="AC242" s="323">
        <f t="shared" si="575"/>
        <v>5198</v>
      </c>
      <c r="AD242" s="323">
        <f t="shared" si="575"/>
        <v>0</v>
      </c>
      <c r="AE242" s="323">
        <f t="shared" si="575"/>
        <v>5198</v>
      </c>
      <c r="AF242" s="323">
        <f t="shared" si="575"/>
        <v>254</v>
      </c>
      <c r="AG242" s="323">
        <f t="shared" si="575"/>
        <v>0</v>
      </c>
      <c r="AH242" s="894">
        <f t="shared" si="575"/>
        <v>20831</v>
      </c>
      <c r="AI242" s="900">
        <f t="shared" si="575"/>
        <v>0</v>
      </c>
      <c r="AJ242" s="324">
        <f t="shared" si="575"/>
        <v>-0.36</v>
      </c>
      <c r="AK242" s="324">
        <f t="shared" si="575"/>
        <v>0</v>
      </c>
      <c r="AL242" s="324">
        <f t="shared" si="575"/>
        <v>0</v>
      </c>
      <c r="AM242" s="324">
        <f t="shared" si="575"/>
        <v>0.19</v>
      </c>
      <c r="AN242" s="324">
        <f t="shared" si="575"/>
        <v>0</v>
      </c>
      <c r="AO242" s="25">
        <f t="shared" si="575"/>
        <v>-0.16999999999999998</v>
      </c>
      <c r="AP242" s="325">
        <f t="shared" si="575"/>
        <v>15721398</v>
      </c>
      <c r="AQ242" s="323">
        <f t="shared" si="575"/>
        <v>11657795</v>
      </c>
      <c r="AR242" s="323">
        <f t="shared" si="575"/>
        <v>5000</v>
      </c>
      <c r="AS242" s="323">
        <f t="shared" si="575"/>
        <v>3942024</v>
      </c>
      <c r="AT242" s="323">
        <f t="shared" si="575"/>
        <v>116579</v>
      </c>
      <c r="AU242" s="323">
        <f t="shared" si="575"/>
        <v>0</v>
      </c>
      <c r="AV242" s="25">
        <f t="shared" si="575"/>
        <v>20.93</v>
      </c>
      <c r="AW242" s="825">
        <f t="shared" si="575"/>
        <v>0</v>
      </c>
      <c r="AX242" s="826">
        <f t="shared" si="575"/>
        <v>0</v>
      </c>
      <c r="AY242" s="826">
        <f t="shared" si="575"/>
        <v>0</v>
      </c>
      <c r="AZ242" s="826">
        <f t="shared" si="575"/>
        <v>0</v>
      </c>
      <c r="BA242" s="826">
        <f t="shared" si="575"/>
        <v>0</v>
      </c>
      <c r="BB242" s="826">
        <f t="shared" si="575"/>
        <v>0</v>
      </c>
      <c r="BC242" s="820">
        <f t="shared" si="575"/>
        <v>0</v>
      </c>
    </row>
    <row r="243" spans="1:55" s="135" customFormat="1" ht="12.75" customHeight="1" x14ac:dyDescent="0.2">
      <c r="A243" s="123">
        <v>50</v>
      </c>
      <c r="B243" s="124">
        <v>4470</v>
      </c>
      <c r="C243" s="124">
        <v>600075109</v>
      </c>
      <c r="D243" s="124">
        <v>70982112</v>
      </c>
      <c r="E243" s="122" t="s">
        <v>232</v>
      </c>
      <c r="F243" s="124">
        <v>3231</v>
      </c>
      <c r="G243" s="102" t="s">
        <v>279</v>
      </c>
      <c r="H243" s="500" t="s">
        <v>260</v>
      </c>
      <c r="I243" s="517">
        <v>10079142</v>
      </c>
      <c r="J243" s="432">
        <v>7477108</v>
      </c>
      <c r="K243" s="432">
        <v>0</v>
      </c>
      <c r="L243" s="44">
        <v>2527263</v>
      </c>
      <c r="M243" s="44">
        <v>74771</v>
      </c>
      <c r="N243" s="44">
        <v>0</v>
      </c>
      <c r="O243" s="570">
        <v>11.23</v>
      </c>
      <c r="P243" s="579">
        <f t="shared" si="518"/>
        <v>0</v>
      </c>
      <c r="Q243" s="434">
        <v>0</v>
      </c>
      <c r="R243" s="434">
        <v>0</v>
      </c>
      <c r="S243" s="434">
        <v>0</v>
      </c>
      <c r="T243" s="434">
        <v>0</v>
      </c>
      <c r="U243" s="434">
        <v>0</v>
      </c>
      <c r="V243" s="434">
        <v>0</v>
      </c>
      <c r="W243" s="434">
        <f t="shared" si="519"/>
        <v>0</v>
      </c>
      <c r="X243" s="434">
        <v>0</v>
      </c>
      <c r="Y243" s="434">
        <v>0</v>
      </c>
      <c r="Z243" s="434">
        <v>0</v>
      </c>
      <c r="AA243" s="434">
        <f t="shared" si="520"/>
        <v>0</v>
      </c>
      <c r="AB243" s="434">
        <f t="shared" si="521"/>
        <v>0</v>
      </c>
      <c r="AC243" s="435">
        <f t="shared" si="522"/>
        <v>0</v>
      </c>
      <c r="AD243" s="434">
        <v>0</v>
      </c>
      <c r="AE243" s="434">
        <f t="shared" si="523"/>
        <v>0</v>
      </c>
      <c r="AF243" s="435">
        <f t="shared" si="524"/>
        <v>0</v>
      </c>
      <c r="AG243" s="14">
        <v>0</v>
      </c>
      <c r="AH243" s="905">
        <f>AB243+AE243+AF243+AG243</f>
        <v>0</v>
      </c>
      <c r="AI243" s="870">
        <v>0</v>
      </c>
      <c r="AJ243" s="433">
        <v>0</v>
      </c>
      <c r="AK243" s="433">
        <v>0</v>
      </c>
      <c r="AL243" s="433">
        <v>0</v>
      </c>
      <c r="AM243" s="433">
        <v>0</v>
      </c>
      <c r="AN243" s="433">
        <v>0</v>
      </c>
      <c r="AO243" s="535">
        <f t="shared" si="525"/>
        <v>0</v>
      </c>
      <c r="AP243" s="854">
        <f>I243+AH243</f>
        <v>10079142</v>
      </c>
      <c r="AQ243" s="434">
        <f>J243+W243</f>
        <v>7477108</v>
      </c>
      <c r="AR243" s="512">
        <f>K243+AA243</f>
        <v>0</v>
      </c>
      <c r="AS243" s="434">
        <f>L243+AE243</f>
        <v>2527263</v>
      </c>
      <c r="AT243" s="434">
        <f>M243+AF243</f>
        <v>74771</v>
      </c>
      <c r="AU243" s="434">
        <v>0</v>
      </c>
      <c r="AV243" s="535">
        <f>O243+AO243</f>
        <v>11.23</v>
      </c>
      <c r="AW243" s="517">
        <f t="shared" si="532"/>
        <v>0</v>
      </c>
      <c r="AX243" s="432">
        <v>0</v>
      </c>
      <c r="AY243" s="432">
        <v>0</v>
      </c>
      <c r="AZ243" s="432">
        <v>0</v>
      </c>
      <c r="BA243" s="432">
        <v>0</v>
      </c>
      <c r="BB243" s="432">
        <v>0</v>
      </c>
      <c r="BC243" s="600">
        <v>0</v>
      </c>
    </row>
    <row r="244" spans="1:55" s="135" customFormat="1" ht="13.5" thickBot="1" x14ac:dyDescent="0.25">
      <c r="A244" s="96">
        <v>50</v>
      </c>
      <c r="B244" s="21">
        <v>4470</v>
      </c>
      <c r="C244" s="21">
        <v>600075109</v>
      </c>
      <c r="D244" s="21">
        <v>70982112</v>
      </c>
      <c r="E244" s="148" t="s">
        <v>233</v>
      </c>
      <c r="F244" s="21"/>
      <c r="G244" s="97"/>
      <c r="H244" s="496"/>
      <c r="I244" s="617">
        <v>10079142</v>
      </c>
      <c r="J244" s="404">
        <v>7477108</v>
      </c>
      <c r="K244" s="404">
        <v>0</v>
      </c>
      <c r="L244" s="404">
        <v>2527263</v>
      </c>
      <c r="M244" s="404">
        <v>74771</v>
      </c>
      <c r="N244" s="404">
        <v>0</v>
      </c>
      <c r="O244" s="718">
        <v>11.23</v>
      </c>
      <c r="P244" s="896">
        <f t="shared" ref="P244:BC244" si="577">SUM(P243)</f>
        <v>0</v>
      </c>
      <c r="Q244" s="897">
        <f t="shared" ref="Q244" si="578">SUM(Q243)</f>
        <v>0</v>
      </c>
      <c r="R244" s="897">
        <f t="shared" si="577"/>
        <v>0</v>
      </c>
      <c r="S244" s="897">
        <f t="shared" si="577"/>
        <v>0</v>
      </c>
      <c r="T244" s="897">
        <f t="shared" si="577"/>
        <v>0</v>
      </c>
      <c r="U244" s="897">
        <f t="shared" si="577"/>
        <v>0</v>
      </c>
      <c r="V244" s="897">
        <f t="shared" si="577"/>
        <v>0</v>
      </c>
      <c r="W244" s="897">
        <f t="shared" si="577"/>
        <v>0</v>
      </c>
      <c r="X244" s="897">
        <f t="shared" si="577"/>
        <v>0</v>
      </c>
      <c r="Y244" s="897">
        <f t="shared" si="577"/>
        <v>0</v>
      </c>
      <c r="Z244" s="897">
        <f t="shared" si="577"/>
        <v>0</v>
      </c>
      <c r="AA244" s="897">
        <f t="shared" si="577"/>
        <v>0</v>
      </c>
      <c r="AB244" s="897">
        <f t="shared" si="577"/>
        <v>0</v>
      </c>
      <c r="AC244" s="897">
        <f t="shared" si="577"/>
        <v>0</v>
      </c>
      <c r="AD244" s="897">
        <f t="shared" si="577"/>
        <v>0</v>
      </c>
      <c r="AE244" s="897">
        <f t="shared" si="577"/>
        <v>0</v>
      </c>
      <c r="AF244" s="897">
        <f t="shared" si="577"/>
        <v>0</v>
      </c>
      <c r="AG244" s="897">
        <f t="shared" si="577"/>
        <v>0</v>
      </c>
      <c r="AH244" s="959">
        <f t="shared" si="577"/>
        <v>0</v>
      </c>
      <c r="AI244" s="902">
        <f t="shared" si="577"/>
        <v>0</v>
      </c>
      <c r="AJ244" s="898">
        <f t="shared" si="577"/>
        <v>0</v>
      </c>
      <c r="AK244" s="898">
        <f t="shared" si="577"/>
        <v>0</v>
      </c>
      <c r="AL244" s="898">
        <f t="shared" si="577"/>
        <v>0</v>
      </c>
      <c r="AM244" s="898">
        <f t="shared" si="577"/>
        <v>0</v>
      </c>
      <c r="AN244" s="898">
        <f t="shared" si="577"/>
        <v>0</v>
      </c>
      <c r="AO244" s="899">
        <f t="shared" si="577"/>
        <v>0</v>
      </c>
      <c r="AP244" s="893">
        <f t="shared" si="577"/>
        <v>10079142</v>
      </c>
      <c r="AQ244" s="404">
        <f t="shared" si="577"/>
        <v>7477108</v>
      </c>
      <c r="AR244" s="404">
        <f t="shared" si="577"/>
        <v>0</v>
      </c>
      <c r="AS244" s="404">
        <f t="shared" si="577"/>
        <v>2527263</v>
      </c>
      <c r="AT244" s="404">
        <f t="shared" si="577"/>
        <v>74771</v>
      </c>
      <c r="AU244" s="404">
        <f t="shared" si="577"/>
        <v>0</v>
      </c>
      <c r="AV244" s="618">
        <f t="shared" si="577"/>
        <v>11.23</v>
      </c>
      <c r="AW244" s="832">
        <f t="shared" si="577"/>
        <v>0</v>
      </c>
      <c r="AX244" s="833">
        <f t="shared" si="577"/>
        <v>0</v>
      </c>
      <c r="AY244" s="833">
        <f t="shared" si="577"/>
        <v>0</v>
      </c>
      <c r="AZ244" s="833">
        <f t="shared" si="577"/>
        <v>0</v>
      </c>
      <c r="BA244" s="833">
        <f t="shared" si="577"/>
        <v>0</v>
      </c>
      <c r="BB244" s="833">
        <f t="shared" si="577"/>
        <v>0</v>
      </c>
      <c r="BC244" s="831">
        <f t="shared" si="577"/>
        <v>0</v>
      </c>
    </row>
    <row r="245" spans="1:55" s="135" customFormat="1" ht="13.5" thickBot="1" x14ac:dyDescent="0.25">
      <c r="A245" s="98"/>
      <c r="B245" s="20"/>
      <c r="C245" s="20"/>
      <c r="D245" s="20"/>
      <c r="E245" s="46" t="s">
        <v>724</v>
      </c>
      <c r="F245" s="20"/>
      <c r="G245" s="99"/>
      <c r="H245" s="523"/>
      <c r="I245" s="405">
        <f t="shared" ref="I245:AH245" si="579">I13+I16+I20+I24+I27+I30+I33+I36+I42+I49+I56+I62+I68+I74+I80+I86+I96+I98+I101+I106+I109+I113+I118+I124+I126+I129+I134+I139+I144+I149+I152+I157+I163+I166+I171+I180+I182+I185+I190+I197+I200+I205+I208+I214+I219+I224+I229+I236+I242+I244</f>
        <v>978056544</v>
      </c>
      <c r="J245" s="521">
        <f t="shared" si="579"/>
        <v>722103403</v>
      </c>
      <c r="K245" s="521">
        <f t="shared" si="579"/>
        <v>2672240</v>
      </c>
      <c r="L245" s="521">
        <f t="shared" si="579"/>
        <v>244974167</v>
      </c>
      <c r="M245" s="521">
        <f t="shared" si="579"/>
        <v>7221034</v>
      </c>
      <c r="N245" s="521">
        <f t="shared" si="579"/>
        <v>1085700</v>
      </c>
      <c r="O245" s="720">
        <f t="shared" si="579"/>
        <v>1155.8800000000003</v>
      </c>
      <c r="P245" s="906">
        <f t="shared" si="579"/>
        <v>-72137</v>
      </c>
      <c r="Q245" s="907">
        <f t="shared" si="579"/>
        <v>0</v>
      </c>
      <c r="R245" s="907">
        <f t="shared" si="579"/>
        <v>-602853</v>
      </c>
      <c r="S245" s="907">
        <f t="shared" si="579"/>
        <v>0</v>
      </c>
      <c r="T245" s="907">
        <f t="shared" si="579"/>
        <v>642641</v>
      </c>
      <c r="U245" s="907">
        <f t="shared" si="579"/>
        <v>2746686</v>
      </c>
      <c r="V245" s="907">
        <f t="shared" si="579"/>
        <v>21966</v>
      </c>
      <c r="W245" s="907">
        <f t="shared" si="579"/>
        <v>2736303</v>
      </c>
      <c r="X245" s="907">
        <f t="shared" si="579"/>
        <v>72137</v>
      </c>
      <c r="Y245" s="907">
        <f t="shared" si="579"/>
        <v>0</v>
      </c>
      <c r="Z245" s="907">
        <f t="shared" si="579"/>
        <v>0</v>
      </c>
      <c r="AA245" s="907">
        <f t="shared" si="579"/>
        <v>72137</v>
      </c>
      <c r="AB245" s="907">
        <f t="shared" si="579"/>
        <v>2808440</v>
      </c>
      <c r="AC245" s="907">
        <f t="shared" si="579"/>
        <v>949253</v>
      </c>
      <c r="AD245" s="907">
        <f t="shared" si="579"/>
        <v>0</v>
      </c>
      <c r="AE245" s="907">
        <f t="shared" si="579"/>
        <v>949253</v>
      </c>
      <c r="AF245" s="907">
        <f t="shared" si="579"/>
        <v>27364</v>
      </c>
      <c r="AG245" s="907">
        <f t="shared" si="579"/>
        <v>0</v>
      </c>
      <c r="AH245" s="908">
        <f t="shared" si="579"/>
        <v>3785057</v>
      </c>
      <c r="AI245" s="909">
        <f t="shared" ref="AI245:BC245" si="580">AI13+AI16+AI20+AI24+AI27+AI30+AI33+AI36+AI42+AI49+AI56+AI62+AI68+AI74+AI80+AI86+AI96+AI98+AI101+AI106+AI109+AI113+AI118+AI124+AI126+AI129+AI134+AI139+AI144+AI149+AI152+AI157+AI163+AI166+AI171+AI180++AI182+AI185+AI190+AI197+AI200+AI205+AI208+AI214+AI219+AI224+AI229+AI236+AI242+AI244</f>
        <v>-0.28000000000000003</v>
      </c>
      <c r="AJ245" s="910">
        <f t="shared" si="580"/>
        <v>-1.6400000000000001</v>
      </c>
      <c r="AK245" s="910">
        <f t="shared" si="580"/>
        <v>1.1600000000000001</v>
      </c>
      <c r="AL245" s="910">
        <f t="shared" si="580"/>
        <v>0</v>
      </c>
      <c r="AM245" s="910">
        <f t="shared" si="580"/>
        <v>6.5200000000000022</v>
      </c>
      <c r="AN245" s="910">
        <f t="shared" si="580"/>
        <v>0</v>
      </c>
      <c r="AO245" s="911">
        <f t="shared" si="580"/>
        <v>5.7600000000000016</v>
      </c>
      <c r="AP245" s="405">
        <f t="shared" si="580"/>
        <v>981841601</v>
      </c>
      <c r="AQ245" s="521">
        <f t="shared" si="580"/>
        <v>724839706</v>
      </c>
      <c r="AR245" s="521">
        <f t="shared" si="580"/>
        <v>2744377</v>
      </c>
      <c r="AS245" s="521">
        <f t="shared" si="580"/>
        <v>245923420</v>
      </c>
      <c r="AT245" s="521">
        <f t="shared" si="580"/>
        <v>7248398</v>
      </c>
      <c r="AU245" s="521">
        <f t="shared" si="580"/>
        <v>1085700</v>
      </c>
      <c r="AV245" s="522">
        <f t="shared" si="580"/>
        <v>1161.6400000000003</v>
      </c>
      <c r="AW245" s="835">
        <f t="shared" si="580"/>
        <v>2199491</v>
      </c>
      <c r="AX245" s="836">
        <f t="shared" si="580"/>
        <v>826254</v>
      </c>
      <c r="AY245" s="836">
        <f t="shared" si="580"/>
        <v>0</v>
      </c>
      <c r="AZ245" s="836">
        <f t="shared" si="580"/>
        <v>279274</v>
      </c>
      <c r="BA245" s="836">
        <f t="shared" si="580"/>
        <v>8263</v>
      </c>
      <c r="BB245" s="836">
        <f t="shared" si="580"/>
        <v>1085700</v>
      </c>
      <c r="BC245" s="834">
        <f t="shared" si="580"/>
        <v>1.4900000000000002</v>
      </c>
    </row>
    <row r="246" spans="1:55" s="135" customFormat="1" ht="12.75" customHeight="1" x14ac:dyDescent="0.2">
      <c r="D246" s="8"/>
      <c r="E246" s="4"/>
      <c r="F246" s="8"/>
      <c r="G246" s="17"/>
      <c r="H246" s="4"/>
      <c r="I246" s="308">
        <f>SUM(J245:N245)</f>
        <v>978056544</v>
      </c>
      <c r="J246" s="308"/>
      <c r="K246" s="308"/>
      <c r="L246" s="308"/>
      <c r="M246" s="308"/>
      <c r="N246" s="308"/>
      <c r="O246" s="593"/>
      <c r="P246" s="308">
        <f>X245</f>
        <v>72137</v>
      </c>
      <c r="Q246" s="309"/>
      <c r="R246" s="309"/>
      <c r="S246" s="309"/>
      <c r="T246" s="309"/>
      <c r="U246" s="308"/>
      <c r="V246" s="309"/>
      <c r="W246" s="310">
        <f>SUM(P245:V245)</f>
        <v>2736303</v>
      </c>
      <c r="X246" s="310">
        <f>P245</f>
        <v>-72137</v>
      </c>
      <c r="Y246" s="311"/>
      <c r="Z246" s="311"/>
      <c r="AA246" s="310">
        <f>SUM(X245:Z245)</f>
        <v>72137</v>
      </c>
      <c r="AB246" s="310">
        <f>W245+AA245</f>
        <v>2808440</v>
      </c>
      <c r="AC246" s="312"/>
      <c r="AD246" s="311"/>
      <c r="AE246" s="312"/>
      <c r="AF246" s="312"/>
      <c r="AG246" s="310"/>
      <c r="AH246" s="310">
        <f>AB245+AE245+AF245</f>
        <v>3785057</v>
      </c>
      <c r="AI246" s="313"/>
      <c r="AJ246" s="313"/>
      <c r="AK246" s="313"/>
      <c r="AL246" s="313"/>
      <c r="AM246" s="350"/>
      <c r="AN246" s="313"/>
      <c r="AO246" s="350">
        <f>SUM(AI245:AN245)</f>
        <v>5.7600000000000025</v>
      </c>
      <c r="AP246" s="308">
        <f>SUM(AQ245:AU245)</f>
        <v>981841601</v>
      </c>
      <c r="AQ246" s="308"/>
      <c r="AR246" s="47"/>
      <c r="AS246" s="310"/>
      <c r="AT246" s="310"/>
      <c r="AU246" s="310">
        <f>N245+AG245</f>
        <v>1085700</v>
      </c>
      <c r="AV246" s="309"/>
      <c r="AW246" s="149">
        <f>SUM(AX245:BB245)</f>
        <v>2199491</v>
      </c>
      <c r="AX246" s="7"/>
      <c r="AY246" s="7"/>
      <c r="AZ246" s="7"/>
      <c r="BA246" s="7"/>
      <c r="BB246" s="7"/>
      <c r="BC246"/>
    </row>
    <row r="247" spans="1:55" ht="13.5" thickBot="1" x14ac:dyDescent="0.25">
      <c r="D247" s="8"/>
      <c r="E247" s="4"/>
      <c r="F247" s="149"/>
      <c r="G247" s="17"/>
      <c r="H247" s="4"/>
      <c r="I247" s="308">
        <f>SUM(J248:N248)</f>
        <v>978056544</v>
      </c>
      <c r="J247" s="308"/>
      <c r="K247" s="308"/>
      <c r="L247" s="308"/>
      <c r="M247" s="308"/>
      <c r="N247" s="308"/>
      <c r="O247" s="593"/>
      <c r="P247" s="308">
        <f>X248</f>
        <v>72137</v>
      </c>
      <c r="Q247" s="309"/>
      <c r="R247" s="309"/>
      <c r="S247" s="309"/>
      <c r="T247" s="309"/>
      <c r="U247" s="308"/>
      <c r="V247" s="309"/>
      <c r="W247" s="310">
        <f>SUM(P248:V248)</f>
        <v>2736303</v>
      </c>
      <c r="X247" s="310"/>
      <c r="Y247" s="311"/>
      <c r="Z247" s="311"/>
      <c r="AA247" s="310">
        <f>SUM(X248:Z248)</f>
        <v>72137</v>
      </c>
      <c r="AB247" s="310">
        <f>W248+AA248</f>
        <v>2808440</v>
      </c>
      <c r="AC247" s="312"/>
      <c r="AD247" s="311"/>
      <c r="AE247" s="312"/>
      <c r="AF247" s="312"/>
      <c r="AG247" s="310"/>
      <c r="AH247" s="310">
        <f>AB248+AE248+AF248</f>
        <v>3785057</v>
      </c>
      <c r="AI247" s="313"/>
      <c r="AJ247" s="313"/>
      <c r="AK247" s="313"/>
      <c r="AL247" s="313"/>
      <c r="AM247" s="350"/>
      <c r="AN247" s="313"/>
      <c r="AO247" s="350">
        <f>SUM(AI248:AN248)</f>
        <v>5.7600000000000025</v>
      </c>
      <c r="AP247" s="308">
        <f>AQ248+AR248+AS248+AT248+AU248</f>
        <v>981841601</v>
      </c>
      <c r="AQ247" s="308"/>
      <c r="AR247" s="47"/>
      <c r="AS247" s="37"/>
      <c r="AT247" s="37"/>
      <c r="AU247" s="37"/>
      <c r="AV247" s="309"/>
      <c r="AW247" s="149">
        <f>SUM(AX248:BB248)</f>
        <v>2199491</v>
      </c>
    </row>
    <row r="248" spans="1:55" ht="13.5" thickBot="1" x14ac:dyDescent="0.25">
      <c r="D248" s="8"/>
      <c r="E248" s="4"/>
      <c r="F248" s="8"/>
      <c r="G248" s="17"/>
      <c r="H248" s="318" t="s">
        <v>0</v>
      </c>
      <c r="I248" s="85">
        <f t="shared" ref="I248:BC248" si="581">SUM(I249:I258)</f>
        <v>978056544</v>
      </c>
      <c r="J248" s="22">
        <f t="shared" si="581"/>
        <v>722103403</v>
      </c>
      <c r="K248" s="22">
        <f t="shared" si="581"/>
        <v>2672240</v>
      </c>
      <c r="L248" s="22">
        <f t="shared" si="581"/>
        <v>244974167</v>
      </c>
      <c r="M248" s="22">
        <f t="shared" si="581"/>
        <v>7221034</v>
      </c>
      <c r="N248" s="22">
        <f t="shared" si="581"/>
        <v>1085700</v>
      </c>
      <c r="O248" s="553">
        <f t="shared" si="581"/>
        <v>1155.8799999999999</v>
      </c>
      <c r="P248" s="87">
        <f t="shared" si="581"/>
        <v>-72137</v>
      </c>
      <c r="Q248" s="22">
        <f t="shared" ref="Q248" si="582">SUM(Q249:Q258)</f>
        <v>0</v>
      </c>
      <c r="R248" s="22">
        <f t="shared" si="581"/>
        <v>-602853</v>
      </c>
      <c r="S248" s="22">
        <f t="shared" si="581"/>
        <v>0</v>
      </c>
      <c r="T248" s="22">
        <f t="shared" si="581"/>
        <v>642641</v>
      </c>
      <c r="U248" s="22">
        <f t="shared" si="581"/>
        <v>2746686</v>
      </c>
      <c r="V248" s="22">
        <f t="shared" si="581"/>
        <v>21966</v>
      </c>
      <c r="W248" s="22">
        <f t="shared" si="581"/>
        <v>2736303</v>
      </c>
      <c r="X248" s="22">
        <f t="shared" si="581"/>
        <v>72137</v>
      </c>
      <c r="Y248" s="22">
        <f t="shared" si="581"/>
        <v>0</v>
      </c>
      <c r="Z248" s="22">
        <f t="shared" si="581"/>
        <v>0</v>
      </c>
      <c r="AA248" s="22">
        <f t="shared" si="581"/>
        <v>72137</v>
      </c>
      <c r="AB248" s="22">
        <f t="shared" si="581"/>
        <v>2808440</v>
      </c>
      <c r="AC248" s="22">
        <f t="shared" si="581"/>
        <v>949253</v>
      </c>
      <c r="AD248" s="22">
        <f t="shared" ref="AD248:AE248" si="583">SUM(AD249:AD258)</f>
        <v>0</v>
      </c>
      <c r="AE248" s="22">
        <f t="shared" si="583"/>
        <v>949253</v>
      </c>
      <c r="AF248" s="22">
        <f t="shared" si="581"/>
        <v>27364</v>
      </c>
      <c r="AG248" s="22">
        <f t="shared" si="581"/>
        <v>0</v>
      </c>
      <c r="AH248" s="548">
        <f t="shared" si="581"/>
        <v>3785057</v>
      </c>
      <c r="AI248" s="552">
        <f t="shared" si="581"/>
        <v>-0.27999999999999997</v>
      </c>
      <c r="AJ248" s="23">
        <f t="shared" si="581"/>
        <v>-1.64</v>
      </c>
      <c r="AK248" s="23">
        <f t="shared" si="581"/>
        <v>1.1600000000000001</v>
      </c>
      <c r="AL248" s="23">
        <f t="shared" si="581"/>
        <v>0</v>
      </c>
      <c r="AM248" s="23">
        <f t="shared" si="581"/>
        <v>6.5200000000000022</v>
      </c>
      <c r="AN248" s="23">
        <f t="shared" si="581"/>
        <v>0</v>
      </c>
      <c r="AO248" s="553">
        <f t="shared" si="581"/>
        <v>5.7600000000000042</v>
      </c>
      <c r="AP248" s="85">
        <f t="shared" si="581"/>
        <v>981841601</v>
      </c>
      <c r="AQ248" s="22">
        <f t="shared" si="581"/>
        <v>724839706</v>
      </c>
      <c r="AR248" s="22">
        <f t="shared" si="581"/>
        <v>2744377</v>
      </c>
      <c r="AS248" s="22">
        <f t="shared" si="581"/>
        <v>245923420</v>
      </c>
      <c r="AT248" s="22">
        <f t="shared" si="581"/>
        <v>7248398</v>
      </c>
      <c r="AU248" s="22">
        <f t="shared" si="581"/>
        <v>1085700</v>
      </c>
      <c r="AV248" s="553">
        <f t="shared" si="581"/>
        <v>1161.6399999999999</v>
      </c>
      <c r="AW248" s="756">
        <f t="shared" si="581"/>
        <v>2199491</v>
      </c>
      <c r="AX248" s="757">
        <f t="shared" si="581"/>
        <v>826254</v>
      </c>
      <c r="AY248" s="757">
        <f t="shared" si="581"/>
        <v>0</v>
      </c>
      <c r="AZ248" s="757">
        <f t="shared" si="581"/>
        <v>279274</v>
      </c>
      <c r="BA248" s="757">
        <f t="shared" si="581"/>
        <v>8263</v>
      </c>
      <c r="BB248" s="757">
        <f t="shared" si="581"/>
        <v>1085700</v>
      </c>
      <c r="BC248" s="758">
        <f t="shared" si="581"/>
        <v>1.4900000000000002</v>
      </c>
    </row>
    <row r="249" spans="1:55" x14ac:dyDescent="0.2">
      <c r="D249" s="8"/>
      <c r="E249" s="4"/>
      <c r="F249" s="8"/>
      <c r="G249" s="17"/>
      <c r="H249" s="319">
        <v>3111</v>
      </c>
      <c r="I249" s="341">
        <f t="shared" ref="I249:BC249" si="584">SUMIF($F$12:$F$403,"=3111",I$12:I$403)</f>
        <v>210438280</v>
      </c>
      <c r="J249" s="342">
        <f t="shared" si="584"/>
        <v>155833562</v>
      </c>
      <c r="K249" s="342">
        <f t="shared" si="584"/>
        <v>280000</v>
      </c>
      <c r="L249" s="342">
        <f t="shared" si="584"/>
        <v>52766382</v>
      </c>
      <c r="M249" s="342">
        <f t="shared" si="584"/>
        <v>1558336</v>
      </c>
      <c r="N249" s="342">
        <f t="shared" si="584"/>
        <v>0</v>
      </c>
      <c r="O249" s="555">
        <f t="shared" si="584"/>
        <v>271.03999999999996</v>
      </c>
      <c r="P249" s="343">
        <f t="shared" si="584"/>
        <v>-25000</v>
      </c>
      <c r="Q249" s="342">
        <f t="shared" si="584"/>
        <v>0</v>
      </c>
      <c r="R249" s="342">
        <f t="shared" si="584"/>
        <v>177431</v>
      </c>
      <c r="S249" s="342">
        <f t="shared" si="584"/>
        <v>0</v>
      </c>
      <c r="T249" s="342">
        <f t="shared" si="584"/>
        <v>0</v>
      </c>
      <c r="U249" s="342">
        <f t="shared" si="584"/>
        <v>0</v>
      </c>
      <c r="V249" s="342">
        <f t="shared" si="584"/>
        <v>0</v>
      </c>
      <c r="W249" s="342">
        <f t="shared" si="584"/>
        <v>152431</v>
      </c>
      <c r="X249" s="342">
        <f t="shared" si="584"/>
        <v>25000</v>
      </c>
      <c r="Y249" s="342">
        <f t="shared" si="584"/>
        <v>0</v>
      </c>
      <c r="Z249" s="342">
        <f t="shared" si="584"/>
        <v>0</v>
      </c>
      <c r="AA249" s="342">
        <f t="shared" si="584"/>
        <v>25000</v>
      </c>
      <c r="AB249" s="342">
        <f t="shared" si="584"/>
        <v>177431</v>
      </c>
      <c r="AC249" s="342">
        <f t="shared" si="584"/>
        <v>59970</v>
      </c>
      <c r="AD249" s="342">
        <f t="shared" si="584"/>
        <v>0</v>
      </c>
      <c r="AE249" s="342">
        <f t="shared" si="584"/>
        <v>59970</v>
      </c>
      <c r="AF249" s="342">
        <f t="shared" si="584"/>
        <v>1525</v>
      </c>
      <c r="AG249" s="342">
        <f t="shared" si="584"/>
        <v>0</v>
      </c>
      <c r="AH249" s="549">
        <f t="shared" si="584"/>
        <v>238925</v>
      </c>
      <c r="AI249" s="554">
        <f t="shared" si="584"/>
        <v>-0.23</v>
      </c>
      <c r="AJ249" s="344">
        <f t="shared" si="584"/>
        <v>0.59000000000000008</v>
      </c>
      <c r="AK249" s="344">
        <f t="shared" si="584"/>
        <v>0</v>
      </c>
      <c r="AL249" s="344">
        <f t="shared" si="584"/>
        <v>0</v>
      </c>
      <c r="AM249" s="344">
        <f t="shared" si="584"/>
        <v>0</v>
      </c>
      <c r="AN249" s="344">
        <f t="shared" si="584"/>
        <v>0</v>
      </c>
      <c r="AO249" s="555">
        <f t="shared" si="584"/>
        <v>0.36000000000000015</v>
      </c>
      <c r="AP249" s="341">
        <f t="shared" si="584"/>
        <v>210677205</v>
      </c>
      <c r="AQ249" s="342">
        <f t="shared" si="584"/>
        <v>155985993</v>
      </c>
      <c r="AR249" s="342">
        <f t="shared" si="584"/>
        <v>305000</v>
      </c>
      <c r="AS249" s="342">
        <f t="shared" si="584"/>
        <v>52826352</v>
      </c>
      <c r="AT249" s="342">
        <f t="shared" si="584"/>
        <v>1559861</v>
      </c>
      <c r="AU249" s="342">
        <f t="shared" si="584"/>
        <v>0</v>
      </c>
      <c r="AV249" s="555">
        <f t="shared" si="584"/>
        <v>271.40000000000003</v>
      </c>
      <c r="AW249" s="341">
        <f t="shared" si="584"/>
        <v>0</v>
      </c>
      <c r="AX249" s="342">
        <f t="shared" si="584"/>
        <v>0</v>
      </c>
      <c r="AY249" s="342">
        <f t="shared" si="584"/>
        <v>0</v>
      </c>
      <c r="AZ249" s="342">
        <f t="shared" si="584"/>
        <v>0</v>
      </c>
      <c r="BA249" s="342">
        <f t="shared" si="584"/>
        <v>0</v>
      </c>
      <c r="BB249" s="342">
        <f t="shared" si="584"/>
        <v>0</v>
      </c>
      <c r="BC249" s="555">
        <f t="shared" si="584"/>
        <v>0</v>
      </c>
    </row>
    <row r="250" spans="1:55" x14ac:dyDescent="0.2">
      <c r="D250" s="8"/>
      <c r="E250" s="4"/>
      <c r="F250" s="8"/>
      <c r="G250" s="17"/>
      <c r="H250" s="2">
        <v>3113</v>
      </c>
      <c r="I250" s="104">
        <f t="shared" ref="I250:BC250" si="585">SUMIF($F$12:$F$403,"=3113",I$12:I$403)</f>
        <v>528474771</v>
      </c>
      <c r="J250" s="14">
        <f t="shared" si="585"/>
        <v>389970222</v>
      </c>
      <c r="K250" s="14">
        <f t="shared" si="585"/>
        <v>1277440</v>
      </c>
      <c r="L250" s="14">
        <f t="shared" si="585"/>
        <v>132241708</v>
      </c>
      <c r="M250" s="14">
        <f t="shared" si="585"/>
        <v>3899701</v>
      </c>
      <c r="N250" s="14">
        <f t="shared" si="585"/>
        <v>1085700</v>
      </c>
      <c r="O250" s="557">
        <f t="shared" si="585"/>
        <v>590.38</v>
      </c>
      <c r="P250" s="105">
        <f t="shared" si="585"/>
        <v>-64659</v>
      </c>
      <c r="Q250" s="14">
        <f t="shared" si="585"/>
        <v>0</v>
      </c>
      <c r="R250" s="14">
        <f t="shared" si="585"/>
        <v>-877332</v>
      </c>
      <c r="S250" s="14">
        <f t="shared" si="585"/>
        <v>0</v>
      </c>
      <c r="T250" s="14">
        <f t="shared" si="585"/>
        <v>642641</v>
      </c>
      <c r="U250" s="14">
        <f t="shared" si="585"/>
        <v>2668129</v>
      </c>
      <c r="V250" s="14">
        <f t="shared" si="585"/>
        <v>0</v>
      </c>
      <c r="W250" s="14">
        <f t="shared" si="585"/>
        <v>2368779</v>
      </c>
      <c r="X250" s="14">
        <f t="shared" si="585"/>
        <v>64659</v>
      </c>
      <c r="Y250" s="14">
        <f t="shared" si="585"/>
        <v>0</v>
      </c>
      <c r="Z250" s="14">
        <f t="shared" si="585"/>
        <v>0</v>
      </c>
      <c r="AA250" s="14">
        <f t="shared" si="585"/>
        <v>64659</v>
      </c>
      <c r="AB250" s="14">
        <f t="shared" si="585"/>
        <v>2433438</v>
      </c>
      <c r="AC250" s="14">
        <f t="shared" si="585"/>
        <v>822504</v>
      </c>
      <c r="AD250" s="14">
        <f t="shared" si="585"/>
        <v>0</v>
      </c>
      <c r="AE250" s="14">
        <f t="shared" si="585"/>
        <v>822504</v>
      </c>
      <c r="AF250" s="14">
        <f t="shared" si="585"/>
        <v>23689</v>
      </c>
      <c r="AG250" s="14">
        <f t="shared" si="585"/>
        <v>0</v>
      </c>
      <c r="AH250" s="550">
        <f t="shared" si="585"/>
        <v>3279632</v>
      </c>
      <c r="AI250" s="556">
        <f t="shared" si="585"/>
        <v>-0.13999999999999999</v>
      </c>
      <c r="AJ250" s="11">
        <f t="shared" si="585"/>
        <v>-2.25</v>
      </c>
      <c r="AK250" s="11">
        <f t="shared" si="585"/>
        <v>1.1600000000000001</v>
      </c>
      <c r="AL250" s="11">
        <f t="shared" si="585"/>
        <v>0</v>
      </c>
      <c r="AM250" s="11">
        <f t="shared" si="585"/>
        <v>6.3300000000000018</v>
      </c>
      <c r="AN250" s="11">
        <f t="shared" si="585"/>
        <v>0</v>
      </c>
      <c r="AO250" s="557">
        <f t="shared" si="585"/>
        <v>5.1000000000000041</v>
      </c>
      <c r="AP250" s="104">
        <f t="shared" si="585"/>
        <v>531754403</v>
      </c>
      <c r="AQ250" s="14">
        <f t="shared" si="585"/>
        <v>392339001</v>
      </c>
      <c r="AR250" s="14">
        <f t="shared" si="585"/>
        <v>1342099</v>
      </c>
      <c r="AS250" s="14">
        <f t="shared" si="585"/>
        <v>133064212</v>
      </c>
      <c r="AT250" s="14">
        <f t="shared" si="585"/>
        <v>3923390</v>
      </c>
      <c r="AU250" s="14">
        <f t="shared" si="585"/>
        <v>1085700</v>
      </c>
      <c r="AV250" s="557">
        <f t="shared" si="585"/>
        <v>595.4799999999999</v>
      </c>
      <c r="AW250" s="104">
        <f t="shared" si="585"/>
        <v>2199491</v>
      </c>
      <c r="AX250" s="14">
        <f t="shared" si="585"/>
        <v>826254</v>
      </c>
      <c r="AY250" s="14">
        <f t="shared" si="585"/>
        <v>0</v>
      </c>
      <c r="AZ250" s="14">
        <f t="shared" si="585"/>
        <v>279274</v>
      </c>
      <c r="BA250" s="14">
        <f t="shared" si="585"/>
        <v>8263</v>
      </c>
      <c r="BB250" s="14">
        <f t="shared" si="585"/>
        <v>1085700</v>
      </c>
      <c r="BC250" s="557">
        <f t="shared" si="585"/>
        <v>1.4900000000000002</v>
      </c>
    </row>
    <row r="251" spans="1:55" x14ac:dyDescent="0.2">
      <c r="D251" s="8"/>
      <c r="E251" s="4"/>
      <c r="F251" s="8"/>
      <c r="G251" s="17"/>
      <c r="H251" s="2">
        <v>3114</v>
      </c>
      <c r="I251" s="104">
        <f t="shared" ref="I251:BC251" si="586">SUMIF($F$12:$F$403,"=3114",I$12:I$403)</f>
        <v>49977375</v>
      </c>
      <c r="J251" s="14">
        <f t="shared" si="586"/>
        <v>37075205</v>
      </c>
      <c r="K251" s="14">
        <f t="shared" si="586"/>
        <v>0</v>
      </c>
      <c r="L251" s="14">
        <f t="shared" si="586"/>
        <v>12531419</v>
      </c>
      <c r="M251" s="14">
        <f t="shared" si="586"/>
        <v>370751</v>
      </c>
      <c r="N251" s="14">
        <f t="shared" si="586"/>
        <v>0</v>
      </c>
      <c r="O251" s="557">
        <f t="shared" si="586"/>
        <v>56.7</v>
      </c>
      <c r="P251" s="105">
        <f t="shared" si="586"/>
        <v>0</v>
      </c>
      <c r="Q251" s="14">
        <f t="shared" si="586"/>
        <v>0</v>
      </c>
      <c r="R251" s="14">
        <f t="shared" si="586"/>
        <v>0</v>
      </c>
      <c r="S251" s="14">
        <f t="shared" si="586"/>
        <v>0</v>
      </c>
      <c r="T251" s="14">
        <f t="shared" si="586"/>
        <v>0</v>
      </c>
      <c r="U251" s="14">
        <f t="shared" si="586"/>
        <v>0</v>
      </c>
      <c r="V251" s="14">
        <f t="shared" si="586"/>
        <v>21966</v>
      </c>
      <c r="W251" s="14">
        <f t="shared" si="586"/>
        <v>21966</v>
      </c>
      <c r="X251" s="14">
        <f t="shared" si="586"/>
        <v>0</v>
      </c>
      <c r="Y251" s="14">
        <f t="shared" si="586"/>
        <v>0</v>
      </c>
      <c r="Z251" s="14">
        <f t="shared" si="586"/>
        <v>0</v>
      </c>
      <c r="AA251" s="14">
        <f t="shared" si="586"/>
        <v>0</v>
      </c>
      <c r="AB251" s="14">
        <f t="shared" si="586"/>
        <v>21966</v>
      </c>
      <c r="AC251" s="14">
        <f t="shared" si="586"/>
        <v>7425</v>
      </c>
      <c r="AD251" s="14">
        <f t="shared" si="586"/>
        <v>0</v>
      </c>
      <c r="AE251" s="14">
        <f t="shared" si="586"/>
        <v>7425</v>
      </c>
      <c r="AF251" s="14">
        <f t="shared" si="586"/>
        <v>220</v>
      </c>
      <c r="AG251" s="14">
        <f t="shared" si="586"/>
        <v>0</v>
      </c>
      <c r="AH251" s="550">
        <f t="shared" si="586"/>
        <v>29611</v>
      </c>
      <c r="AI251" s="556">
        <f t="shared" si="586"/>
        <v>0</v>
      </c>
      <c r="AJ251" s="11">
        <f t="shared" si="586"/>
        <v>0</v>
      </c>
      <c r="AK251" s="11">
        <f t="shared" si="586"/>
        <v>0</v>
      </c>
      <c r="AL251" s="11">
        <f t="shared" si="586"/>
        <v>0</v>
      </c>
      <c r="AM251" s="11">
        <f t="shared" si="586"/>
        <v>0</v>
      </c>
      <c r="AN251" s="11">
        <f t="shared" si="586"/>
        <v>0</v>
      </c>
      <c r="AO251" s="557">
        <f t="shared" si="586"/>
        <v>0</v>
      </c>
      <c r="AP251" s="104">
        <f t="shared" si="586"/>
        <v>50006986</v>
      </c>
      <c r="AQ251" s="14">
        <f t="shared" si="586"/>
        <v>37097171</v>
      </c>
      <c r="AR251" s="14">
        <f t="shared" si="586"/>
        <v>0</v>
      </c>
      <c r="AS251" s="14">
        <f t="shared" si="586"/>
        <v>12538844</v>
      </c>
      <c r="AT251" s="14">
        <f t="shared" si="586"/>
        <v>370971</v>
      </c>
      <c r="AU251" s="14">
        <f t="shared" si="586"/>
        <v>0</v>
      </c>
      <c r="AV251" s="557">
        <f t="shared" si="586"/>
        <v>56.7</v>
      </c>
      <c r="AW251" s="104">
        <f t="shared" si="586"/>
        <v>0</v>
      </c>
      <c r="AX251" s="14">
        <f t="shared" si="586"/>
        <v>0</v>
      </c>
      <c r="AY251" s="14">
        <f t="shared" si="586"/>
        <v>0</v>
      </c>
      <c r="AZ251" s="14">
        <f t="shared" si="586"/>
        <v>0</v>
      </c>
      <c r="BA251" s="14">
        <f t="shared" si="586"/>
        <v>0</v>
      </c>
      <c r="BB251" s="14">
        <f t="shared" si="586"/>
        <v>0</v>
      </c>
      <c r="BC251" s="557">
        <f t="shared" si="586"/>
        <v>0</v>
      </c>
    </row>
    <row r="252" spans="1:55" x14ac:dyDescent="0.2">
      <c r="D252" s="8"/>
      <c r="E252" s="4"/>
      <c r="F252" s="8"/>
      <c r="G252" s="17"/>
      <c r="H252" s="2">
        <v>3117</v>
      </c>
      <c r="I252" s="104">
        <f t="shared" ref="I252:BC252" si="587">SUMIF($F$12:$F$403,"=3117",I$12:I$403)</f>
        <v>50592055</v>
      </c>
      <c r="J252" s="14">
        <f t="shared" si="587"/>
        <v>37449011</v>
      </c>
      <c r="K252" s="14">
        <f t="shared" si="587"/>
        <v>82800</v>
      </c>
      <c r="L252" s="14">
        <f t="shared" si="587"/>
        <v>12685754</v>
      </c>
      <c r="M252" s="14">
        <f t="shared" si="587"/>
        <v>374490</v>
      </c>
      <c r="N252" s="14">
        <f t="shared" si="587"/>
        <v>0</v>
      </c>
      <c r="O252" s="557">
        <f t="shared" si="587"/>
        <v>66.02000000000001</v>
      </c>
      <c r="P252" s="105">
        <f t="shared" si="587"/>
        <v>-30928</v>
      </c>
      <c r="Q252" s="14">
        <f t="shared" si="587"/>
        <v>0</v>
      </c>
      <c r="R252" s="14">
        <f t="shared" si="587"/>
        <v>97048</v>
      </c>
      <c r="S252" s="14">
        <f t="shared" si="587"/>
        <v>0</v>
      </c>
      <c r="T252" s="14">
        <f t="shared" si="587"/>
        <v>0</v>
      </c>
      <c r="U252" s="14">
        <f t="shared" si="587"/>
        <v>78557</v>
      </c>
      <c r="V252" s="14">
        <f t="shared" si="587"/>
        <v>0</v>
      </c>
      <c r="W252" s="14">
        <f t="shared" si="587"/>
        <v>144677</v>
      </c>
      <c r="X252" s="14">
        <f t="shared" si="587"/>
        <v>30928</v>
      </c>
      <c r="Y252" s="14">
        <f t="shared" si="587"/>
        <v>0</v>
      </c>
      <c r="Z252" s="14">
        <f t="shared" si="587"/>
        <v>0</v>
      </c>
      <c r="AA252" s="14">
        <f t="shared" si="587"/>
        <v>30928</v>
      </c>
      <c r="AB252" s="14">
        <f t="shared" si="587"/>
        <v>175605</v>
      </c>
      <c r="AC252" s="14">
        <f t="shared" si="587"/>
        <v>59354</v>
      </c>
      <c r="AD252" s="14">
        <f t="shared" si="587"/>
        <v>0</v>
      </c>
      <c r="AE252" s="14">
        <f t="shared" si="587"/>
        <v>59354</v>
      </c>
      <c r="AF252" s="14">
        <f t="shared" si="587"/>
        <v>1446</v>
      </c>
      <c r="AG252" s="14">
        <f t="shared" si="587"/>
        <v>0</v>
      </c>
      <c r="AH252" s="550">
        <f t="shared" si="587"/>
        <v>236405</v>
      </c>
      <c r="AI252" s="556">
        <f t="shared" si="587"/>
        <v>-0.01</v>
      </c>
      <c r="AJ252" s="11">
        <f t="shared" si="587"/>
        <v>2.0000000000000018E-2</v>
      </c>
      <c r="AK252" s="11">
        <f t="shared" si="587"/>
        <v>0</v>
      </c>
      <c r="AL252" s="11">
        <f t="shared" si="587"/>
        <v>0</v>
      </c>
      <c r="AM252" s="11">
        <f t="shared" si="587"/>
        <v>0.19</v>
      </c>
      <c r="AN252" s="11">
        <f t="shared" si="587"/>
        <v>0</v>
      </c>
      <c r="AO252" s="557">
        <f t="shared" si="587"/>
        <v>0.20000000000000007</v>
      </c>
      <c r="AP252" s="104">
        <f t="shared" si="587"/>
        <v>50828460</v>
      </c>
      <c r="AQ252" s="14">
        <f t="shared" si="587"/>
        <v>37593688</v>
      </c>
      <c r="AR252" s="14">
        <f t="shared" si="587"/>
        <v>113728</v>
      </c>
      <c r="AS252" s="14">
        <f t="shared" si="587"/>
        <v>12745108</v>
      </c>
      <c r="AT252" s="14">
        <f t="shared" si="587"/>
        <v>375936</v>
      </c>
      <c r="AU252" s="14">
        <f t="shared" si="587"/>
        <v>0</v>
      </c>
      <c r="AV252" s="557">
        <f t="shared" si="587"/>
        <v>66.220000000000013</v>
      </c>
      <c r="AW252" s="104">
        <f t="shared" si="587"/>
        <v>0</v>
      </c>
      <c r="AX252" s="14">
        <f t="shared" si="587"/>
        <v>0</v>
      </c>
      <c r="AY252" s="14">
        <f t="shared" si="587"/>
        <v>0</v>
      </c>
      <c r="AZ252" s="14">
        <f t="shared" si="587"/>
        <v>0</v>
      </c>
      <c r="BA252" s="14">
        <f t="shared" si="587"/>
        <v>0</v>
      </c>
      <c r="BB252" s="14">
        <f t="shared" si="587"/>
        <v>0</v>
      </c>
      <c r="BC252" s="557">
        <f t="shared" si="587"/>
        <v>0</v>
      </c>
    </row>
    <row r="253" spans="1:55" x14ac:dyDescent="0.2">
      <c r="D253" s="8"/>
      <c r="E253" s="4"/>
      <c r="F253" s="8"/>
      <c r="G253" s="17"/>
      <c r="H253" s="2">
        <v>3122</v>
      </c>
      <c r="I253" s="104">
        <f t="shared" ref="I253:BC253" si="588">SUMIF($F$12:$F$403,"=3122",I$12:I$403)</f>
        <v>0</v>
      </c>
      <c r="J253" s="14">
        <f t="shared" si="588"/>
        <v>0</v>
      </c>
      <c r="K253" s="14">
        <f t="shared" si="588"/>
        <v>0</v>
      </c>
      <c r="L253" s="14">
        <f t="shared" si="588"/>
        <v>0</v>
      </c>
      <c r="M253" s="14">
        <f t="shared" si="588"/>
        <v>0</v>
      </c>
      <c r="N253" s="14">
        <f t="shared" si="588"/>
        <v>0</v>
      </c>
      <c r="O253" s="557">
        <f t="shared" si="588"/>
        <v>0</v>
      </c>
      <c r="P253" s="105">
        <f t="shared" si="588"/>
        <v>0</v>
      </c>
      <c r="Q253" s="14">
        <f t="shared" si="588"/>
        <v>0</v>
      </c>
      <c r="R253" s="14">
        <f t="shared" si="588"/>
        <v>0</v>
      </c>
      <c r="S253" s="14">
        <f t="shared" si="588"/>
        <v>0</v>
      </c>
      <c r="T253" s="14">
        <f t="shared" si="588"/>
        <v>0</v>
      </c>
      <c r="U253" s="14">
        <f t="shared" si="588"/>
        <v>0</v>
      </c>
      <c r="V253" s="14">
        <f t="shared" si="588"/>
        <v>0</v>
      </c>
      <c r="W253" s="14">
        <f t="shared" si="588"/>
        <v>0</v>
      </c>
      <c r="X253" s="14">
        <f t="shared" si="588"/>
        <v>0</v>
      </c>
      <c r="Y253" s="14">
        <f t="shared" si="588"/>
        <v>0</v>
      </c>
      <c r="Z253" s="14">
        <f t="shared" si="588"/>
        <v>0</v>
      </c>
      <c r="AA253" s="14">
        <f t="shared" si="588"/>
        <v>0</v>
      </c>
      <c r="AB253" s="14">
        <f t="shared" si="588"/>
        <v>0</v>
      </c>
      <c r="AC253" s="14">
        <f t="shared" si="588"/>
        <v>0</v>
      </c>
      <c r="AD253" s="14">
        <f t="shared" si="588"/>
        <v>0</v>
      </c>
      <c r="AE253" s="14">
        <f t="shared" si="588"/>
        <v>0</v>
      </c>
      <c r="AF253" s="14">
        <f t="shared" si="588"/>
        <v>0</v>
      </c>
      <c r="AG253" s="14">
        <f t="shared" si="588"/>
        <v>0</v>
      </c>
      <c r="AH253" s="550">
        <f t="shared" si="588"/>
        <v>0</v>
      </c>
      <c r="AI253" s="556">
        <f t="shared" si="588"/>
        <v>0</v>
      </c>
      <c r="AJ253" s="11">
        <f t="shared" si="588"/>
        <v>0</v>
      </c>
      <c r="AK253" s="11">
        <f t="shared" si="588"/>
        <v>0</v>
      </c>
      <c r="AL253" s="11">
        <f t="shared" si="588"/>
        <v>0</v>
      </c>
      <c r="AM253" s="11">
        <f t="shared" si="588"/>
        <v>0</v>
      </c>
      <c r="AN253" s="11">
        <f t="shared" si="588"/>
        <v>0</v>
      </c>
      <c r="AO253" s="557">
        <f t="shared" si="588"/>
        <v>0</v>
      </c>
      <c r="AP253" s="104">
        <f t="shared" si="588"/>
        <v>0</v>
      </c>
      <c r="AQ253" s="14">
        <f t="shared" si="588"/>
        <v>0</v>
      </c>
      <c r="AR253" s="14">
        <f t="shared" si="588"/>
        <v>0</v>
      </c>
      <c r="AS253" s="14">
        <f t="shared" si="588"/>
        <v>0</v>
      </c>
      <c r="AT253" s="14">
        <f t="shared" si="588"/>
        <v>0</v>
      </c>
      <c r="AU253" s="14">
        <f t="shared" si="588"/>
        <v>0</v>
      </c>
      <c r="AV253" s="557">
        <f t="shared" si="588"/>
        <v>0</v>
      </c>
      <c r="AW253" s="104">
        <f t="shared" si="588"/>
        <v>0</v>
      </c>
      <c r="AX253" s="14">
        <f t="shared" si="588"/>
        <v>0</v>
      </c>
      <c r="AY253" s="14">
        <f t="shared" si="588"/>
        <v>0</v>
      </c>
      <c r="AZ253" s="14">
        <f t="shared" si="588"/>
        <v>0</v>
      </c>
      <c r="BA253" s="14">
        <f t="shared" si="588"/>
        <v>0</v>
      </c>
      <c r="BB253" s="14">
        <f t="shared" si="588"/>
        <v>0</v>
      </c>
      <c r="BC253" s="557">
        <f t="shared" si="588"/>
        <v>0</v>
      </c>
    </row>
    <row r="254" spans="1:55" x14ac:dyDescent="0.2">
      <c r="D254" s="8"/>
      <c r="E254" s="4"/>
      <c r="F254" s="8"/>
      <c r="G254" s="17"/>
      <c r="H254" s="2">
        <v>3124</v>
      </c>
      <c r="I254" s="104">
        <f t="shared" ref="I254:BC254" si="589">SUMIF($F$12:$F$403,"=3124",I$12:I$403)</f>
        <v>4596416</v>
      </c>
      <c r="J254" s="14">
        <f t="shared" si="589"/>
        <v>3409804</v>
      </c>
      <c r="K254" s="14">
        <f t="shared" si="589"/>
        <v>0</v>
      </c>
      <c r="L254" s="14">
        <f t="shared" si="589"/>
        <v>1152514</v>
      </c>
      <c r="M254" s="14">
        <f t="shared" si="589"/>
        <v>34098</v>
      </c>
      <c r="N254" s="14">
        <f t="shared" si="589"/>
        <v>0</v>
      </c>
      <c r="O254" s="557">
        <f t="shared" si="589"/>
        <v>5.21</v>
      </c>
      <c r="P254" s="105">
        <f t="shared" si="589"/>
        <v>0</v>
      </c>
      <c r="Q254" s="14">
        <f t="shared" si="589"/>
        <v>0</v>
      </c>
      <c r="R254" s="14">
        <f t="shared" si="589"/>
        <v>0</v>
      </c>
      <c r="S254" s="14">
        <f t="shared" si="589"/>
        <v>0</v>
      </c>
      <c r="T254" s="14">
        <f t="shared" si="589"/>
        <v>0</v>
      </c>
      <c r="U254" s="14">
        <f t="shared" si="589"/>
        <v>0</v>
      </c>
      <c r="V254" s="14">
        <f t="shared" si="589"/>
        <v>0</v>
      </c>
      <c r="W254" s="14">
        <f t="shared" si="589"/>
        <v>0</v>
      </c>
      <c r="X254" s="14">
        <f t="shared" si="589"/>
        <v>0</v>
      </c>
      <c r="Y254" s="14">
        <f t="shared" si="589"/>
        <v>0</v>
      </c>
      <c r="Z254" s="14">
        <f t="shared" si="589"/>
        <v>0</v>
      </c>
      <c r="AA254" s="14">
        <f t="shared" si="589"/>
        <v>0</v>
      </c>
      <c r="AB254" s="14">
        <f t="shared" si="589"/>
        <v>0</v>
      </c>
      <c r="AC254" s="14">
        <f t="shared" si="589"/>
        <v>0</v>
      </c>
      <c r="AD254" s="14">
        <f t="shared" si="589"/>
        <v>0</v>
      </c>
      <c r="AE254" s="14">
        <f t="shared" si="589"/>
        <v>0</v>
      </c>
      <c r="AF254" s="14">
        <f t="shared" si="589"/>
        <v>0</v>
      </c>
      <c r="AG254" s="14">
        <f t="shared" si="589"/>
        <v>0</v>
      </c>
      <c r="AH254" s="550">
        <f t="shared" si="589"/>
        <v>0</v>
      </c>
      <c r="AI254" s="556">
        <f t="shared" si="589"/>
        <v>0</v>
      </c>
      <c r="AJ254" s="11">
        <f t="shared" si="589"/>
        <v>0</v>
      </c>
      <c r="AK254" s="11">
        <f t="shared" si="589"/>
        <v>0</v>
      </c>
      <c r="AL254" s="11">
        <f t="shared" si="589"/>
        <v>0</v>
      </c>
      <c r="AM254" s="11">
        <f t="shared" si="589"/>
        <v>0</v>
      </c>
      <c r="AN254" s="11">
        <f t="shared" si="589"/>
        <v>0</v>
      </c>
      <c r="AO254" s="557">
        <f t="shared" si="589"/>
        <v>0</v>
      </c>
      <c r="AP254" s="104">
        <f t="shared" si="589"/>
        <v>4596416</v>
      </c>
      <c r="AQ254" s="14">
        <f t="shared" si="589"/>
        <v>3409804</v>
      </c>
      <c r="AR254" s="14">
        <f t="shared" si="589"/>
        <v>0</v>
      </c>
      <c r="AS254" s="14">
        <f t="shared" si="589"/>
        <v>1152514</v>
      </c>
      <c r="AT254" s="14">
        <f t="shared" si="589"/>
        <v>34098</v>
      </c>
      <c r="AU254" s="14">
        <f t="shared" si="589"/>
        <v>0</v>
      </c>
      <c r="AV254" s="557">
        <f t="shared" si="589"/>
        <v>5.21</v>
      </c>
      <c r="AW254" s="104">
        <f t="shared" si="589"/>
        <v>0</v>
      </c>
      <c r="AX254" s="14">
        <f t="shared" si="589"/>
        <v>0</v>
      </c>
      <c r="AY254" s="14">
        <f t="shared" si="589"/>
        <v>0</v>
      </c>
      <c r="AZ254" s="14">
        <f t="shared" si="589"/>
        <v>0</v>
      </c>
      <c r="BA254" s="14">
        <f t="shared" si="589"/>
        <v>0</v>
      </c>
      <c r="BB254" s="14">
        <f t="shared" si="589"/>
        <v>0</v>
      </c>
      <c r="BC254" s="557">
        <f t="shared" si="589"/>
        <v>0</v>
      </c>
    </row>
    <row r="255" spans="1:55" x14ac:dyDescent="0.2">
      <c r="D255" s="8"/>
      <c r="E255" s="4"/>
      <c r="F255" s="8"/>
      <c r="G255" s="17"/>
      <c r="H255" s="2">
        <v>3141</v>
      </c>
      <c r="I255" s="104">
        <f t="shared" ref="I255:BC255" si="590">SUMIF($F$12:$F$403,"=3141",I$12:I$403)</f>
        <v>0</v>
      </c>
      <c r="J255" s="14">
        <f t="shared" si="590"/>
        <v>0</v>
      </c>
      <c r="K255" s="14">
        <f t="shared" si="590"/>
        <v>0</v>
      </c>
      <c r="L255" s="14">
        <f t="shared" si="590"/>
        <v>0</v>
      </c>
      <c r="M255" s="14">
        <f t="shared" si="590"/>
        <v>0</v>
      </c>
      <c r="N255" s="14">
        <f t="shared" si="590"/>
        <v>0</v>
      </c>
      <c r="O255" s="557">
        <f t="shared" si="590"/>
        <v>0</v>
      </c>
      <c r="P255" s="105">
        <f t="shared" si="590"/>
        <v>0</v>
      </c>
      <c r="Q255" s="14">
        <f t="shared" si="590"/>
        <v>0</v>
      </c>
      <c r="R255" s="14">
        <f t="shared" si="590"/>
        <v>0</v>
      </c>
      <c r="S255" s="14">
        <f t="shared" si="590"/>
        <v>0</v>
      </c>
      <c r="T255" s="14">
        <f t="shared" si="590"/>
        <v>0</v>
      </c>
      <c r="U255" s="14">
        <f t="shared" si="590"/>
        <v>0</v>
      </c>
      <c r="V255" s="14">
        <f t="shared" si="590"/>
        <v>0</v>
      </c>
      <c r="W255" s="14">
        <f t="shared" si="590"/>
        <v>0</v>
      </c>
      <c r="X255" s="14">
        <f t="shared" si="590"/>
        <v>0</v>
      </c>
      <c r="Y255" s="14">
        <f t="shared" si="590"/>
        <v>0</v>
      </c>
      <c r="Z255" s="14">
        <f t="shared" si="590"/>
        <v>0</v>
      </c>
      <c r="AA255" s="14">
        <f t="shared" si="590"/>
        <v>0</v>
      </c>
      <c r="AB255" s="14">
        <f t="shared" si="590"/>
        <v>0</v>
      </c>
      <c r="AC255" s="14">
        <f t="shared" si="590"/>
        <v>0</v>
      </c>
      <c r="AD255" s="14">
        <f t="shared" si="590"/>
        <v>0</v>
      </c>
      <c r="AE255" s="14">
        <f t="shared" si="590"/>
        <v>0</v>
      </c>
      <c r="AF255" s="14">
        <f t="shared" si="590"/>
        <v>0</v>
      </c>
      <c r="AG255" s="14">
        <f t="shared" si="590"/>
        <v>0</v>
      </c>
      <c r="AH255" s="550">
        <f t="shared" si="590"/>
        <v>0</v>
      </c>
      <c r="AI255" s="556">
        <f t="shared" si="590"/>
        <v>0</v>
      </c>
      <c r="AJ255" s="11">
        <f t="shared" si="590"/>
        <v>0</v>
      </c>
      <c r="AK255" s="11">
        <f t="shared" si="590"/>
        <v>0</v>
      </c>
      <c r="AL255" s="11">
        <f t="shared" si="590"/>
        <v>0</v>
      </c>
      <c r="AM255" s="11">
        <f t="shared" si="590"/>
        <v>0</v>
      </c>
      <c r="AN255" s="11">
        <f t="shared" si="590"/>
        <v>0</v>
      </c>
      <c r="AO255" s="557">
        <f t="shared" si="590"/>
        <v>0</v>
      </c>
      <c r="AP255" s="104">
        <f t="shared" si="590"/>
        <v>0</v>
      </c>
      <c r="AQ255" s="14">
        <f t="shared" si="590"/>
        <v>0</v>
      </c>
      <c r="AR255" s="14">
        <f t="shared" si="590"/>
        <v>0</v>
      </c>
      <c r="AS255" s="14">
        <f t="shared" si="590"/>
        <v>0</v>
      </c>
      <c r="AT255" s="14">
        <f t="shared" si="590"/>
        <v>0</v>
      </c>
      <c r="AU255" s="14">
        <f t="shared" si="590"/>
        <v>0</v>
      </c>
      <c r="AV255" s="557">
        <f t="shared" si="590"/>
        <v>0</v>
      </c>
      <c r="AW255" s="104">
        <f t="shared" si="590"/>
        <v>0</v>
      </c>
      <c r="AX255" s="14">
        <f t="shared" si="590"/>
        <v>0</v>
      </c>
      <c r="AY255" s="14">
        <f t="shared" si="590"/>
        <v>0</v>
      </c>
      <c r="AZ255" s="14">
        <f t="shared" si="590"/>
        <v>0</v>
      </c>
      <c r="BA255" s="14">
        <f t="shared" si="590"/>
        <v>0</v>
      </c>
      <c r="BB255" s="14">
        <f t="shared" si="590"/>
        <v>0</v>
      </c>
      <c r="BC255" s="557">
        <f t="shared" si="590"/>
        <v>0</v>
      </c>
    </row>
    <row r="256" spans="1:55" x14ac:dyDescent="0.2">
      <c r="D256" s="8"/>
      <c r="E256" s="4"/>
      <c r="F256" s="8"/>
      <c r="G256" s="17"/>
      <c r="H256" s="2">
        <v>3143</v>
      </c>
      <c r="I256" s="104">
        <f t="shared" ref="I256:BC256" si="591">SUMIF($F$12:$F$403,"=3143",I$12:I$403)</f>
        <v>62369317</v>
      </c>
      <c r="J256" s="14">
        <f t="shared" si="591"/>
        <v>46032795</v>
      </c>
      <c r="K256" s="14">
        <f t="shared" si="591"/>
        <v>237000</v>
      </c>
      <c r="L256" s="14">
        <f t="shared" si="591"/>
        <v>15639191</v>
      </c>
      <c r="M256" s="14">
        <f t="shared" si="591"/>
        <v>460331</v>
      </c>
      <c r="N256" s="14">
        <f t="shared" si="591"/>
        <v>0</v>
      </c>
      <c r="O256" s="557">
        <f t="shared" si="591"/>
        <v>87.42</v>
      </c>
      <c r="P256" s="105">
        <f t="shared" si="591"/>
        <v>-11750</v>
      </c>
      <c r="Q256" s="14">
        <f t="shared" si="591"/>
        <v>0</v>
      </c>
      <c r="R256" s="14">
        <f t="shared" si="591"/>
        <v>0</v>
      </c>
      <c r="S256" s="14">
        <f t="shared" si="591"/>
        <v>0</v>
      </c>
      <c r="T256" s="14">
        <f t="shared" si="591"/>
        <v>0</v>
      </c>
      <c r="U256" s="14">
        <f t="shared" si="591"/>
        <v>0</v>
      </c>
      <c r="V256" s="14">
        <f t="shared" si="591"/>
        <v>0</v>
      </c>
      <c r="W256" s="14">
        <f t="shared" si="591"/>
        <v>-11750</v>
      </c>
      <c r="X256" s="14">
        <f t="shared" si="591"/>
        <v>11750</v>
      </c>
      <c r="Y256" s="14">
        <f t="shared" si="591"/>
        <v>0</v>
      </c>
      <c r="Z256" s="14">
        <f t="shared" si="591"/>
        <v>0</v>
      </c>
      <c r="AA256" s="14">
        <f t="shared" si="591"/>
        <v>11750</v>
      </c>
      <c r="AB256" s="14">
        <f t="shared" si="591"/>
        <v>0</v>
      </c>
      <c r="AC256" s="14">
        <f t="shared" si="591"/>
        <v>0</v>
      </c>
      <c r="AD256" s="14">
        <f t="shared" si="591"/>
        <v>0</v>
      </c>
      <c r="AE256" s="14">
        <f t="shared" si="591"/>
        <v>0</v>
      </c>
      <c r="AF256" s="14">
        <f t="shared" si="591"/>
        <v>-118</v>
      </c>
      <c r="AG256" s="14">
        <f t="shared" si="591"/>
        <v>0</v>
      </c>
      <c r="AH256" s="550">
        <f t="shared" si="591"/>
        <v>-118</v>
      </c>
      <c r="AI256" s="556">
        <f t="shared" si="591"/>
        <v>7.0000000000000007E-2</v>
      </c>
      <c r="AJ256" s="11">
        <f t="shared" si="591"/>
        <v>0</v>
      </c>
      <c r="AK256" s="11">
        <f t="shared" si="591"/>
        <v>0</v>
      </c>
      <c r="AL256" s="11">
        <f t="shared" si="591"/>
        <v>0</v>
      </c>
      <c r="AM256" s="11">
        <f t="shared" si="591"/>
        <v>0</v>
      </c>
      <c r="AN256" s="11">
        <f t="shared" si="591"/>
        <v>0</v>
      </c>
      <c r="AO256" s="557">
        <f t="shared" si="591"/>
        <v>7.0000000000000007E-2</v>
      </c>
      <c r="AP256" s="104">
        <f t="shared" si="591"/>
        <v>62369199</v>
      </c>
      <c r="AQ256" s="14">
        <f t="shared" si="591"/>
        <v>46021045</v>
      </c>
      <c r="AR256" s="14">
        <f t="shared" si="591"/>
        <v>248750</v>
      </c>
      <c r="AS256" s="14">
        <f t="shared" si="591"/>
        <v>15639191</v>
      </c>
      <c r="AT256" s="14">
        <f t="shared" si="591"/>
        <v>460213</v>
      </c>
      <c r="AU256" s="14">
        <f t="shared" si="591"/>
        <v>0</v>
      </c>
      <c r="AV256" s="557">
        <f t="shared" si="591"/>
        <v>87.49</v>
      </c>
      <c r="AW256" s="104">
        <f t="shared" si="591"/>
        <v>0</v>
      </c>
      <c r="AX256" s="14">
        <f t="shared" si="591"/>
        <v>0</v>
      </c>
      <c r="AY256" s="14">
        <f t="shared" si="591"/>
        <v>0</v>
      </c>
      <c r="AZ256" s="14">
        <f t="shared" si="591"/>
        <v>0</v>
      </c>
      <c r="BA256" s="14">
        <f t="shared" si="591"/>
        <v>0</v>
      </c>
      <c r="BB256" s="14">
        <f t="shared" si="591"/>
        <v>0</v>
      </c>
      <c r="BC256" s="557">
        <f t="shared" si="591"/>
        <v>0</v>
      </c>
    </row>
    <row r="257" spans="4:55" x14ac:dyDescent="0.2">
      <c r="D257" s="8"/>
      <c r="E257" s="4"/>
      <c r="F257" s="8"/>
      <c r="G257" s="17"/>
      <c r="H257" s="2">
        <v>3231</v>
      </c>
      <c r="I257" s="104">
        <f t="shared" ref="I257:BC257" si="592">SUMIF($F$12:$F$403,"=3231",I$12:I$403)</f>
        <v>64351466</v>
      </c>
      <c r="J257" s="14">
        <f t="shared" si="592"/>
        <v>47728550</v>
      </c>
      <c r="K257" s="14">
        <f t="shared" si="592"/>
        <v>10000</v>
      </c>
      <c r="L257" s="14">
        <f t="shared" si="592"/>
        <v>16135631</v>
      </c>
      <c r="M257" s="14">
        <f t="shared" si="592"/>
        <v>477285</v>
      </c>
      <c r="N257" s="14">
        <f t="shared" si="592"/>
        <v>0</v>
      </c>
      <c r="O257" s="557">
        <f t="shared" si="592"/>
        <v>71.56</v>
      </c>
      <c r="P257" s="105">
        <f t="shared" si="592"/>
        <v>-9800</v>
      </c>
      <c r="Q257" s="14">
        <f t="shared" si="592"/>
        <v>0</v>
      </c>
      <c r="R257" s="14">
        <f t="shared" si="592"/>
        <v>0</v>
      </c>
      <c r="S257" s="14">
        <f t="shared" si="592"/>
        <v>0</v>
      </c>
      <c r="T257" s="14">
        <f t="shared" si="592"/>
        <v>0</v>
      </c>
      <c r="U257" s="14">
        <f t="shared" si="592"/>
        <v>0</v>
      </c>
      <c r="V257" s="14">
        <f t="shared" si="592"/>
        <v>0</v>
      </c>
      <c r="W257" s="14">
        <f t="shared" si="592"/>
        <v>-9800</v>
      </c>
      <c r="X257" s="14">
        <f t="shared" si="592"/>
        <v>9800</v>
      </c>
      <c r="Y257" s="14">
        <f t="shared" si="592"/>
        <v>0</v>
      </c>
      <c r="Z257" s="14">
        <f t="shared" si="592"/>
        <v>0</v>
      </c>
      <c r="AA257" s="14">
        <f t="shared" si="592"/>
        <v>9800</v>
      </c>
      <c r="AB257" s="14">
        <f t="shared" si="592"/>
        <v>0</v>
      </c>
      <c r="AC257" s="14">
        <f t="shared" si="592"/>
        <v>0</v>
      </c>
      <c r="AD257" s="14">
        <f t="shared" si="592"/>
        <v>0</v>
      </c>
      <c r="AE257" s="14">
        <f t="shared" si="592"/>
        <v>0</v>
      </c>
      <c r="AF257" s="14">
        <f t="shared" si="592"/>
        <v>-98</v>
      </c>
      <c r="AG257" s="14">
        <f t="shared" si="592"/>
        <v>0</v>
      </c>
      <c r="AH257" s="550">
        <f t="shared" si="592"/>
        <v>-98</v>
      </c>
      <c r="AI257" s="556">
        <f t="shared" si="592"/>
        <v>0.02</v>
      </c>
      <c r="AJ257" s="11">
        <f t="shared" si="592"/>
        <v>0</v>
      </c>
      <c r="AK257" s="11">
        <f t="shared" si="592"/>
        <v>0</v>
      </c>
      <c r="AL257" s="11">
        <f t="shared" si="592"/>
        <v>0</v>
      </c>
      <c r="AM257" s="11">
        <f t="shared" si="592"/>
        <v>0</v>
      </c>
      <c r="AN257" s="11">
        <f t="shared" si="592"/>
        <v>0</v>
      </c>
      <c r="AO257" s="557">
        <f t="shared" si="592"/>
        <v>0.02</v>
      </c>
      <c r="AP257" s="104">
        <f t="shared" si="592"/>
        <v>64351368</v>
      </c>
      <c r="AQ257" s="14">
        <f t="shared" si="592"/>
        <v>47718750</v>
      </c>
      <c r="AR257" s="14">
        <f t="shared" si="592"/>
        <v>19800</v>
      </c>
      <c r="AS257" s="14">
        <f t="shared" si="592"/>
        <v>16135631</v>
      </c>
      <c r="AT257" s="14">
        <f t="shared" si="592"/>
        <v>477187</v>
      </c>
      <c r="AU257" s="14">
        <f t="shared" si="592"/>
        <v>0</v>
      </c>
      <c r="AV257" s="557">
        <f t="shared" si="592"/>
        <v>71.58</v>
      </c>
      <c r="AW257" s="104">
        <f t="shared" si="592"/>
        <v>0</v>
      </c>
      <c r="AX257" s="14">
        <f t="shared" si="592"/>
        <v>0</v>
      </c>
      <c r="AY257" s="14">
        <f t="shared" si="592"/>
        <v>0</v>
      </c>
      <c r="AZ257" s="14">
        <f t="shared" si="592"/>
        <v>0</v>
      </c>
      <c r="BA257" s="14">
        <f t="shared" si="592"/>
        <v>0</v>
      </c>
      <c r="BB257" s="14">
        <f t="shared" si="592"/>
        <v>0</v>
      </c>
      <c r="BC257" s="557">
        <f t="shared" si="592"/>
        <v>0</v>
      </c>
    </row>
    <row r="258" spans="4:55" ht="13.5" thickBot="1" x14ac:dyDescent="0.25">
      <c r="D258" s="8"/>
      <c r="E258" s="4"/>
      <c r="F258" s="8"/>
      <c r="G258" s="17"/>
      <c r="H258" s="88">
        <v>3233</v>
      </c>
      <c r="I258" s="107">
        <f t="shared" ref="I258:BC258" si="593">SUMIF($F$12:$F$403,"=3233",I$12:I$403)</f>
        <v>7256864</v>
      </c>
      <c r="J258" s="108">
        <f t="shared" si="593"/>
        <v>4604254</v>
      </c>
      <c r="K258" s="108">
        <f t="shared" si="593"/>
        <v>785000</v>
      </c>
      <c r="L258" s="108">
        <f t="shared" si="593"/>
        <v>1821568</v>
      </c>
      <c r="M258" s="108">
        <f t="shared" si="593"/>
        <v>46042</v>
      </c>
      <c r="N258" s="108">
        <f t="shared" si="593"/>
        <v>0</v>
      </c>
      <c r="O258" s="559">
        <f t="shared" si="593"/>
        <v>7.5500000000000007</v>
      </c>
      <c r="P258" s="110">
        <f t="shared" si="593"/>
        <v>70000</v>
      </c>
      <c r="Q258" s="108">
        <f t="shared" si="593"/>
        <v>0</v>
      </c>
      <c r="R258" s="108">
        <f t="shared" si="593"/>
        <v>0</v>
      </c>
      <c r="S258" s="108">
        <f t="shared" si="593"/>
        <v>0</v>
      </c>
      <c r="T258" s="108">
        <f t="shared" si="593"/>
        <v>0</v>
      </c>
      <c r="U258" s="108">
        <f t="shared" si="593"/>
        <v>0</v>
      </c>
      <c r="V258" s="108">
        <f t="shared" si="593"/>
        <v>0</v>
      </c>
      <c r="W258" s="108">
        <f t="shared" si="593"/>
        <v>70000</v>
      </c>
      <c r="X258" s="108">
        <f t="shared" si="593"/>
        <v>-70000</v>
      </c>
      <c r="Y258" s="108">
        <f t="shared" si="593"/>
        <v>0</v>
      </c>
      <c r="Z258" s="108">
        <f t="shared" si="593"/>
        <v>0</v>
      </c>
      <c r="AA258" s="108">
        <f t="shared" si="593"/>
        <v>-70000</v>
      </c>
      <c r="AB258" s="108">
        <f t="shared" si="593"/>
        <v>0</v>
      </c>
      <c r="AC258" s="108">
        <f t="shared" si="593"/>
        <v>0</v>
      </c>
      <c r="AD258" s="108">
        <f t="shared" si="593"/>
        <v>0</v>
      </c>
      <c r="AE258" s="108">
        <f t="shared" si="593"/>
        <v>0</v>
      </c>
      <c r="AF258" s="108">
        <f t="shared" si="593"/>
        <v>700</v>
      </c>
      <c r="AG258" s="108">
        <f t="shared" si="593"/>
        <v>0</v>
      </c>
      <c r="AH258" s="551">
        <f t="shared" si="593"/>
        <v>700</v>
      </c>
      <c r="AI258" s="558">
        <f t="shared" si="593"/>
        <v>0.01</v>
      </c>
      <c r="AJ258" s="109">
        <f t="shared" si="593"/>
        <v>0</v>
      </c>
      <c r="AK258" s="109">
        <f t="shared" si="593"/>
        <v>0</v>
      </c>
      <c r="AL258" s="109">
        <f t="shared" si="593"/>
        <v>0</v>
      </c>
      <c r="AM258" s="109">
        <f t="shared" si="593"/>
        <v>0</v>
      </c>
      <c r="AN258" s="109">
        <f t="shared" si="593"/>
        <v>0</v>
      </c>
      <c r="AO258" s="559">
        <f t="shared" si="593"/>
        <v>0.01</v>
      </c>
      <c r="AP258" s="107">
        <f t="shared" si="593"/>
        <v>7257564</v>
      </c>
      <c r="AQ258" s="108">
        <f t="shared" si="593"/>
        <v>4674254</v>
      </c>
      <c r="AR258" s="108">
        <f t="shared" si="593"/>
        <v>715000</v>
      </c>
      <c r="AS258" s="108">
        <f t="shared" si="593"/>
        <v>1821568</v>
      </c>
      <c r="AT258" s="108">
        <f t="shared" si="593"/>
        <v>46742</v>
      </c>
      <c r="AU258" s="108">
        <f t="shared" si="593"/>
        <v>0</v>
      </c>
      <c r="AV258" s="559">
        <f t="shared" si="593"/>
        <v>7.5600000000000005</v>
      </c>
      <c r="AW258" s="107">
        <f t="shared" si="593"/>
        <v>0</v>
      </c>
      <c r="AX258" s="108">
        <f t="shared" si="593"/>
        <v>0</v>
      </c>
      <c r="AY258" s="108">
        <f t="shared" si="593"/>
        <v>0</v>
      </c>
      <c r="AZ258" s="108">
        <f t="shared" si="593"/>
        <v>0</v>
      </c>
      <c r="BA258" s="108">
        <f t="shared" si="593"/>
        <v>0</v>
      </c>
      <c r="BB258" s="108">
        <f t="shared" si="593"/>
        <v>0</v>
      </c>
      <c r="BC258" s="559">
        <f t="shared" si="593"/>
        <v>0</v>
      </c>
    </row>
    <row r="259" spans="4:55" x14ac:dyDescent="0.2">
      <c r="D259" s="4"/>
      <c r="E259" s="4"/>
      <c r="F259" s="4"/>
      <c r="G259" s="17"/>
      <c r="H259" s="4"/>
    </row>
  </sheetData>
  <mergeCells count="52">
    <mergeCell ref="X7:AA8"/>
    <mergeCell ref="U9:U10"/>
    <mergeCell ref="AT9:AT10"/>
    <mergeCell ref="AP8:AP10"/>
    <mergeCell ref="AQ9:AQ10"/>
    <mergeCell ref="AH7:AH10"/>
    <mergeCell ref="AF7:AF10"/>
    <mergeCell ref="AM8:AM10"/>
    <mergeCell ref="AN8:AN10"/>
    <mergeCell ref="AO8:AO10"/>
    <mergeCell ref="AQ8:AT8"/>
    <mergeCell ref="X9:X10"/>
    <mergeCell ref="Z9:Z10"/>
    <mergeCell ref="O8:O10"/>
    <mergeCell ref="J9:J10"/>
    <mergeCell ref="L9:L10"/>
    <mergeCell ref="R9:R10"/>
    <mergeCell ref="S9:S10"/>
    <mergeCell ref="P9:P10"/>
    <mergeCell ref="J8:M8"/>
    <mergeCell ref="K9:K10"/>
    <mergeCell ref="Q9:Q10"/>
    <mergeCell ref="A3:E3"/>
    <mergeCell ref="I8:I10"/>
    <mergeCell ref="I6:O7"/>
    <mergeCell ref="AV8:AV10"/>
    <mergeCell ref="AA9:AA10"/>
    <mergeCell ref="W9:W10"/>
    <mergeCell ref="Y9:Y10"/>
    <mergeCell ref="AR9:AR10"/>
    <mergeCell ref="AU9:AU10"/>
    <mergeCell ref="P6:AO6"/>
    <mergeCell ref="AP6:AV7"/>
    <mergeCell ref="P7:W8"/>
    <mergeCell ref="M9:M10"/>
    <mergeCell ref="N9:N10"/>
    <mergeCell ref="T9:T10"/>
    <mergeCell ref="V9:V10"/>
    <mergeCell ref="AW6:BC6"/>
    <mergeCell ref="AW7:BC9"/>
    <mergeCell ref="AL8:AL10"/>
    <mergeCell ref="AB7:AB10"/>
    <mergeCell ref="AG7:AG10"/>
    <mergeCell ref="AI8:AI10"/>
    <mergeCell ref="AJ8:AJ10"/>
    <mergeCell ref="AK8:AK10"/>
    <mergeCell ref="AS9:AS10"/>
    <mergeCell ref="AI7:AO7"/>
    <mergeCell ref="AC7:AD8"/>
    <mergeCell ref="AE7:AE10"/>
    <mergeCell ref="AC9:AC10"/>
    <mergeCell ref="AD9:AD10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A1:BC119"/>
  <sheetViews>
    <sheetView zoomScaleNormal="100" workbookViewId="0">
      <pane xSplit="8" ySplit="11" topLeftCell="AD89" activePane="bottomRight" state="frozen"/>
      <selection activeCell="Q9" sqref="Q9:Q10"/>
      <selection pane="topRight" activeCell="Q9" sqref="Q9:Q10"/>
      <selection pane="bottomLeft" activeCell="Q9" sqref="Q9:Q10"/>
      <selection pane="bottomRight" activeCell="AH1" sqref="AH1:AH1048576"/>
    </sheetView>
  </sheetViews>
  <sheetFormatPr defaultColWidth="9.140625" defaultRowHeight="15" x14ac:dyDescent="0.25"/>
  <cols>
    <col min="1" max="1" width="5.28515625" style="216" customWidth="1"/>
    <col min="2" max="2" width="7.140625" style="158" bestFit="1" customWidth="1"/>
    <col min="3" max="3" width="8.7109375" style="217" bestFit="1" customWidth="1"/>
    <col min="4" max="4" width="7.85546875" style="158" bestFit="1" customWidth="1"/>
    <col min="5" max="5" width="31.42578125" style="224" customWidth="1"/>
    <col min="6" max="6" width="4.42578125" style="217" bestFit="1" customWidth="1"/>
    <col min="7" max="7" width="8" style="158" customWidth="1"/>
    <col min="8" max="8" width="8.140625" style="158" customWidth="1"/>
    <col min="9" max="9" width="13.140625" style="222" customWidth="1"/>
    <col min="10" max="11" width="12.42578125" style="222" customWidth="1"/>
    <col min="12" max="12" width="12.28515625" style="222" customWidth="1"/>
    <col min="13" max="13" width="11.140625" style="222" customWidth="1"/>
    <col min="14" max="14" width="11.5703125" style="222" customWidth="1"/>
    <col min="15" max="15" width="12.85546875" style="586" customWidth="1"/>
    <col min="16" max="16" width="10.28515625" style="222" customWidth="1"/>
    <col min="17" max="17" width="10" style="222" customWidth="1"/>
    <col min="18" max="18" width="10.5703125" style="222" customWidth="1"/>
    <col min="19" max="19" width="10.28515625" style="222" customWidth="1"/>
    <col min="20" max="20" width="10.42578125" style="222" customWidth="1"/>
    <col min="21" max="21" width="9.5703125" style="407" customWidth="1"/>
    <col min="22" max="22" width="8.85546875" style="222" customWidth="1"/>
    <col min="23" max="24" width="10.28515625" style="222" customWidth="1"/>
    <col min="25" max="25" width="11.140625" style="222" customWidth="1"/>
    <col min="26" max="27" width="10.28515625" style="222" customWidth="1"/>
    <col min="28" max="28" width="10" style="223" customWidth="1"/>
    <col min="29" max="31" width="9.28515625" style="223" customWidth="1"/>
    <col min="32" max="32" width="9.140625" style="222" customWidth="1"/>
    <col min="33" max="33" width="9.28515625" style="222" customWidth="1"/>
    <col min="34" max="34" width="9.7109375" style="222" customWidth="1"/>
    <col min="35" max="36" width="9.140625" style="223" customWidth="1"/>
    <col min="37" max="37" width="10.140625" style="223" customWidth="1"/>
    <col min="38" max="38" width="9.140625" style="223" customWidth="1"/>
    <col min="39" max="39" width="10.5703125" style="408" customWidth="1"/>
    <col min="40" max="40" width="9.85546875" style="223" customWidth="1"/>
    <col min="41" max="41" width="9.28515625" style="223" customWidth="1"/>
    <col min="42" max="42" width="12.7109375" style="223" customWidth="1"/>
    <col min="43" max="43" width="11.42578125" style="223" customWidth="1"/>
    <col min="44" max="45" width="10.85546875" style="223" customWidth="1"/>
    <col min="46" max="46" width="11.5703125" style="223" customWidth="1"/>
    <col min="47" max="47" width="11.85546875" style="223" customWidth="1"/>
    <col min="48" max="48" width="10.42578125" style="223" customWidth="1"/>
    <col min="49" max="54" width="9.140625" style="222" customWidth="1"/>
    <col min="55" max="55" width="9.140625" style="158" customWidth="1"/>
    <col min="56" max="16384" width="9.140625" style="158"/>
  </cols>
  <sheetData>
    <row r="1" spans="1:55" ht="12" customHeight="1" x14ac:dyDescent="0.25">
      <c r="A1" s="304" t="s">
        <v>2</v>
      </c>
      <c r="B1" s="304"/>
      <c r="C1" s="156"/>
      <c r="D1" s="304"/>
      <c r="E1" s="304"/>
      <c r="F1" s="157"/>
      <c r="G1" s="157"/>
      <c r="H1" s="157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ht="12" customHeight="1" x14ac:dyDescent="0.25">
      <c r="A2" s="304" t="s">
        <v>3</v>
      </c>
      <c r="B2" s="304"/>
      <c r="C2" s="156"/>
      <c r="D2" s="304"/>
      <c r="E2" s="304"/>
      <c r="F2" s="157"/>
      <c r="G2" s="157"/>
      <c r="H2" s="157"/>
    </row>
    <row r="3" spans="1:55" ht="12" customHeight="1" x14ac:dyDescent="0.25">
      <c r="A3" s="1182" t="s">
        <v>4</v>
      </c>
      <c r="B3" s="1182"/>
      <c r="C3" s="1182"/>
      <c r="D3" s="1182"/>
      <c r="E3" s="1182"/>
      <c r="F3" s="157"/>
      <c r="G3" s="157"/>
      <c r="H3" s="157"/>
      <c r="AG3" s="349"/>
    </row>
    <row r="4" spans="1:55" ht="12" customHeight="1" x14ac:dyDescent="0.25">
      <c r="A4" s="159"/>
      <c r="B4" s="304"/>
      <c r="C4" s="304"/>
      <c r="D4" s="304"/>
      <c r="E4" s="304"/>
      <c r="F4" s="157"/>
      <c r="G4" s="157"/>
      <c r="H4" s="157"/>
      <c r="I4" s="1026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I5" s="1026"/>
      <c r="J5" s="1026"/>
      <c r="K5" s="1026"/>
      <c r="L5" s="1026"/>
      <c r="M5" s="1026"/>
      <c r="N5" s="1026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157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159"/>
      <c r="B7" s="161"/>
      <c r="C7" s="49"/>
      <c r="D7" s="162"/>
      <c r="E7" s="161"/>
      <c r="F7" s="157"/>
      <c r="G7" s="157"/>
      <c r="H7" s="157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79" t="s">
        <v>273</v>
      </c>
      <c r="AI7" s="1154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163"/>
      <c r="B8" s="164"/>
      <c r="C8" s="164"/>
      <c r="D8" s="164"/>
      <c r="E8" s="164"/>
      <c r="F8" s="164"/>
      <c r="G8" s="164"/>
      <c r="H8" s="164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80"/>
      <c r="AI8" s="1176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3">
      <c r="A9" s="165" t="s">
        <v>743</v>
      </c>
      <c r="B9" s="49"/>
      <c r="C9" s="49"/>
      <c r="D9" s="166"/>
      <c r="E9" s="49"/>
      <c r="F9" s="167"/>
      <c r="G9" s="168"/>
      <c r="H9" s="168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80"/>
      <c r="AI9" s="1177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4" customHeight="1" thickBot="1" x14ac:dyDescent="0.3">
      <c r="A10" s="169" t="s">
        <v>723</v>
      </c>
      <c r="B10" s="170" t="s">
        <v>506</v>
      </c>
      <c r="C10" s="170" t="s">
        <v>507</v>
      </c>
      <c r="D10" s="170" t="s">
        <v>248</v>
      </c>
      <c r="E10" s="100" t="s">
        <v>725</v>
      </c>
      <c r="F10" s="170" t="s">
        <v>0</v>
      </c>
      <c r="G10" s="171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81"/>
      <c r="AI10" s="1178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175" customFormat="1" ht="12" thickBot="1" x14ac:dyDescent="0.25">
      <c r="A11" s="172" t="s">
        <v>508</v>
      </c>
      <c r="B11" s="173" t="s">
        <v>509</v>
      </c>
      <c r="C11" s="173" t="s">
        <v>250</v>
      </c>
      <c r="D11" s="173" t="s">
        <v>251</v>
      </c>
      <c r="E11" s="173" t="s">
        <v>510</v>
      </c>
      <c r="F11" s="173" t="s">
        <v>0</v>
      </c>
      <c r="G11" s="173" t="s">
        <v>511</v>
      </c>
      <c r="H11" s="174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473" t="s">
        <v>271</v>
      </c>
      <c r="AF11" s="473" t="s">
        <v>272</v>
      </c>
      <c r="AG11" s="473" t="s">
        <v>792</v>
      </c>
      <c r="AH11" s="651" t="s">
        <v>274</v>
      </c>
      <c r="AI11" s="653" t="s">
        <v>799</v>
      </c>
      <c r="AJ11" s="726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4.1" customHeight="1" x14ac:dyDescent="0.25">
      <c r="A12" s="176">
        <v>1</v>
      </c>
      <c r="B12" s="177">
        <v>4486</v>
      </c>
      <c r="C12" s="178">
        <v>600075176</v>
      </c>
      <c r="D12" s="178">
        <v>46750401</v>
      </c>
      <c r="E12" s="179" t="s">
        <v>285</v>
      </c>
      <c r="F12" s="177">
        <v>3233</v>
      </c>
      <c r="G12" s="180" t="s">
        <v>281</v>
      </c>
      <c r="H12" s="180" t="s">
        <v>261</v>
      </c>
      <c r="I12" s="516">
        <v>4804263</v>
      </c>
      <c r="J12" s="462">
        <v>3514364</v>
      </c>
      <c r="K12" s="462">
        <v>50000</v>
      </c>
      <c r="L12" s="607">
        <v>1204755</v>
      </c>
      <c r="M12" s="607">
        <v>35144</v>
      </c>
      <c r="N12" s="464">
        <v>0</v>
      </c>
      <c r="O12" s="684">
        <v>5.94</v>
      </c>
      <c r="P12" s="544">
        <f>X12*-1</f>
        <v>-100000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-100000</v>
      </c>
      <c r="X12" s="464">
        <v>100000</v>
      </c>
      <c r="Y12" s="464">
        <v>0</v>
      </c>
      <c r="Z12" s="464">
        <v>0</v>
      </c>
      <c r="AA12" s="464">
        <f>X12+Y12+Z12</f>
        <v>100000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-1000</v>
      </c>
      <c r="AG12" s="396">
        <v>0</v>
      </c>
      <c r="AH12" s="434">
        <f>AB12+AE12+AF12+AG12</f>
        <v>-1000</v>
      </c>
      <c r="AI12" s="869">
        <v>-0.17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-0.17</v>
      </c>
      <c r="AP12" s="853">
        <f>I12+AH12</f>
        <v>4803263</v>
      </c>
      <c r="AQ12" s="464">
        <f>J12+W12</f>
        <v>3414364</v>
      </c>
      <c r="AR12" s="512">
        <f>K12+AA12</f>
        <v>150000</v>
      </c>
      <c r="AS12" s="464">
        <f>L12+AE12</f>
        <v>1204755</v>
      </c>
      <c r="AT12" s="464">
        <f>M12+AF12</f>
        <v>34144</v>
      </c>
      <c r="AU12" s="464">
        <f>N12+AG12</f>
        <v>0</v>
      </c>
      <c r="AV12" s="534">
        <f>O12+AO12</f>
        <v>5.7700000000000005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2.95" customHeight="1" x14ac:dyDescent="0.25">
      <c r="A13" s="181">
        <v>1</v>
      </c>
      <c r="B13" s="182">
        <v>4486</v>
      </c>
      <c r="C13" s="183">
        <v>600075176</v>
      </c>
      <c r="D13" s="183">
        <v>46750401</v>
      </c>
      <c r="E13" s="184" t="s">
        <v>286</v>
      </c>
      <c r="F13" s="185"/>
      <c r="G13" s="186"/>
      <c r="H13" s="186"/>
      <c r="I13" s="571">
        <v>4804263</v>
      </c>
      <c r="J13" s="331">
        <v>3514364</v>
      </c>
      <c r="K13" s="331">
        <v>50000</v>
      </c>
      <c r="L13" s="331">
        <v>1204755</v>
      </c>
      <c r="M13" s="331">
        <v>35144</v>
      </c>
      <c r="N13" s="331">
        <v>0</v>
      </c>
      <c r="O13" s="691">
        <v>5.94</v>
      </c>
      <c r="P13" s="571">
        <f t="shared" ref="P13:BC13" si="0">SUM(P12)</f>
        <v>-100000</v>
      </c>
      <c r="Q13" s="331">
        <f t="shared" si="0"/>
        <v>0</v>
      </c>
      <c r="R13" s="331">
        <f t="shared" si="0"/>
        <v>0</v>
      </c>
      <c r="S13" s="331">
        <f t="shared" si="0"/>
        <v>0</v>
      </c>
      <c r="T13" s="331">
        <f t="shared" si="0"/>
        <v>0</v>
      </c>
      <c r="U13" s="331">
        <f t="shared" si="0"/>
        <v>0</v>
      </c>
      <c r="V13" s="331">
        <f t="shared" si="0"/>
        <v>0</v>
      </c>
      <c r="W13" s="331">
        <f t="shared" si="0"/>
        <v>-100000</v>
      </c>
      <c r="X13" s="331">
        <v>100000</v>
      </c>
      <c r="Y13" s="331">
        <f t="shared" si="0"/>
        <v>0</v>
      </c>
      <c r="Z13" s="331">
        <f t="shared" si="0"/>
        <v>0</v>
      </c>
      <c r="AA13" s="331">
        <f t="shared" si="0"/>
        <v>100000</v>
      </c>
      <c r="AB13" s="331">
        <f t="shared" si="0"/>
        <v>0</v>
      </c>
      <c r="AC13" s="331">
        <f t="shared" si="0"/>
        <v>0</v>
      </c>
      <c r="AD13" s="331">
        <f t="shared" si="0"/>
        <v>0</v>
      </c>
      <c r="AE13" s="331">
        <f t="shared" si="0"/>
        <v>0</v>
      </c>
      <c r="AF13" s="331">
        <f t="shared" si="0"/>
        <v>-1000</v>
      </c>
      <c r="AG13" s="331">
        <f t="shared" si="0"/>
        <v>0</v>
      </c>
      <c r="AH13" s="331">
        <f t="shared" si="0"/>
        <v>-1000</v>
      </c>
      <c r="AI13" s="970">
        <v>-0.17</v>
      </c>
      <c r="AJ13" s="727">
        <f t="shared" si="0"/>
        <v>0</v>
      </c>
      <c r="AK13" s="727">
        <f t="shared" si="0"/>
        <v>0</v>
      </c>
      <c r="AL13" s="727">
        <f t="shared" si="0"/>
        <v>0</v>
      </c>
      <c r="AM13" s="727">
        <f t="shared" si="0"/>
        <v>0</v>
      </c>
      <c r="AN13" s="727">
        <f t="shared" si="0"/>
        <v>0</v>
      </c>
      <c r="AO13" s="236">
        <f t="shared" si="0"/>
        <v>-0.17</v>
      </c>
      <c r="AP13" s="401">
        <f t="shared" si="0"/>
        <v>4803263</v>
      </c>
      <c r="AQ13" s="331">
        <f t="shared" si="0"/>
        <v>3414364</v>
      </c>
      <c r="AR13" s="331">
        <f t="shared" si="0"/>
        <v>150000</v>
      </c>
      <c r="AS13" s="331">
        <f t="shared" si="0"/>
        <v>1204755</v>
      </c>
      <c r="AT13" s="331">
        <f t="shared" si="0"/>
        <v>34144</v>
      </c>
      <c r="AU13" s="331">
        <f t="shared" si="0"/>
        <v>0</v>
      </c>
      <c r="AV13" s="236">
        <f t="shared" si="0"/>
        <v>5.7700000000000005</v>
      </c>
      <c r="AW13" s="784">
        <f t="shared" si="0"/>
        <v>0</v>
      </c>
      <c r="AX13" s="782">
        <f t="shared" si="0"/>
        <v>0</v>
      </c>
      <c r="AY13" s="782">
        <f t="shared" si="0"/>
        <v>0</v>
      </c>
      <c r="AZ13" s="782">
        <f t="shared" si="0"/>
        <v>0</v>
      </c>
      <c r="BA13" s="782">
        <f t="shared" si="0"/>
        <v>0</v>
      </c>
      <c r="BB13" s="782">
        <f t="shared" si="0"/>
        <v>0</v>
      </c>
      <c r="BC13" s="779">
        <f t="shared" si="0"/>
        <v>0</v>
      </c>
    </row>
    <row r="14" spans="1:55" ht="12.95" customHeight="1" x14ac:dyDescent="0.25">
      <c r="A14" s="189">
        <v>2</v>
      </c>
      <c r="B14" s="189">
        <v>4419</v>
      </c>
      <c r="C14" s="361">
        <v>600074056</v>
      </c>
      <c r="D14" s="189">
        <v>72744049</v>
      </c>
      <c r="E14" s="231" t="s">
        <v>287</v>
      </c>
      <c r="F14" s="189">
        <v>3111</v>
      </c>
      <c r="G14" s="192" t="s">
        <v>288</v>
      </c>
      <c r="H14" s="193" t="s">
        <v>260</v>
      </c>
      <c r="I14" s="517">
        <v>24893233</v>
      </c>
      <c r="J14" s="432">
        <v>18466790</v>
      </c>
      <c r="K14" s="494">
        <v>0</v>
      </c>
      <c r="L14" s="394">
        <v>6241775</v>
      </c>
      <c r="M14" s="394">
        <v>184668</v>
      </c>
      <c r="N14" s="307">
        <v>0</v>
      </c>
      <c r="O14" s="685">
        <v>31.5</v>
      </c>
      <c r="P14" s="579">
        <f t="shared" ref="P14:P84" si="1">X14*-1</f>
        <v>-12500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ref="W14:W84" si="2">SUM(P14:V14)</f>
        <v>-12500</v>
      </c>
      <c r="X14" s="434">
        <v>12500</v>
      </c>
      <c r="Y14" s="434">
        <v>0</v>
      </c>
      <c r="Z14" s="434">
        <v>0</v>
      </c>
      <c r="AA14" s="434">
        <f t="shared" ref="AA14:AA84" si="3">X14+Y14+Z14</f>
        <v>12500</v>
      </c>
      <c r="AB14" s="434">
        <f t="shared" ref="AB14:AB84" si="4">W14+AA14</f>
        <v>0</v>
      </c>
      <c r="AC14" s="435">
        <f t="shared" ref="AC14:AC84" si="5">ROUND((W14+X14+Y14)*33.8%,0)</f>
        <v>0</v>
      </c>
      <c r="AD14" s="434">
        <v>0</v>
      </c>
      <c r="AE14" s="434">
        <f t="shared" ref="AE14:AE84" si="6">AC14+AD14</f>
        <v>0</v>
      </c>
      <c r="AF14" s="435">
        <f t="shared" ref="AF14:AF84" si="7">ROUND(W14*1%,0)</f>
        <v>-125</v>
      </c>
      <c r="AG14" s="14">
        <v>0</v>
      </c>
      <c r="AH14" s="434">
        <f t="shared" ref="AH14:AH16" si="8">AB14+AE14+AF14+AG14</f>
        <v>-125</v>
      </c>
      <c r="AI14" s="870">
        <v>-0.02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 t="shared" ref="AO14:AO84" si="9">SUM(AI14:AN14)</f>
        <v>-0.02</v>
      </c>
      <c r="AP14" s="854">
        <f>I14+AH14</f>
        <v>24893108</v>
      </c>
      <c r="AQ14" s="434">
        <f>J14+W14</f>
        <v>18454290</v>
      </c>
      <c r="AR14" s="512">
        <f>K14+AA14</f>
        <v>12500</v>
      </c>
      <c r="AS14" s="434">
        <f>L14+AE14</f>
        <v>6241775</v>
      </c>
      <c r="AT14" s="434">
        <f t="shared" ref="AT14:AU16" si="10">M14+AF14</f>
        <v>184543</v>
      </c>
      <c r="AU14" s="434">
        <f t="shared" si="10"/>
        <v>0</v>
      </c>
      <c r="AV14" s="535">
        <f>O14+AO14</f>
        <v>31.48</v>
      </c>
      <c r="AW14" s="517">
        <f t="shared" ref="AW14:AW85" si="11">SUM(AX14:BB14)</f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ht="12.95" customHeight="1" x14ac:dyDescent="0.25">
      <c r="A15" s="189">
        <v>2</v>
      </c>
      <c r="B15" s="189">
        <v>4419</v>
      </c>
      <c r="C15" s="361">
        <v>600074056</v>
      </c>
      <c r="D15" s="189">
        <v>72744049</v>
      </c>
      <c r="E15" s="231" t="s">
        <v>287</v>
      </c>
      <c r="F15" s="189">
        <v>3111</v>
      </c>
      <c r="G15" s="194" t="s">
        <v>277</v>
      </c>
      <c r="H15" s="193" t="s">
        <v>260</v>
      </c>
      <c r="I15" s="517">
        <v>1148949</v>
      </c>
      <c r="J15" s="432">
        <v>852336</v>
      </c>
      <c r="K15" s="494">
        <v>0</v>
      </c>
      <c r="L15" s="394">
        <v>288090</v>
      </c>
      <c r="M15" s="394">
        <v>8523</v>
      </c>
      <c r="N15" s="307">
        <v>0</v>
      </c>
      <c r="O15" s="685">
        <v>2</v>
      </c>
      <c r="P15" s="579">
        <f t="shared" si="1"/>
        <v>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2"/>
        <v>0</v>
      </c>
      <c r="X15" s="434">
        <v>0</v>
      </c>
      <c r="Y15" s="434">
        <v>0</v>
      </c>
      <c r="Z15" s="434">
        <v>0</v>
      </c>
      <c r="AA15" s="434">
        <f t="shared" si="3"/>
        <v>0</v>
      </c>
      <c r="AB15" s="434">
        <f t="shared" si="4"/>
        <v>0</v>
      </c>
      <c r="AC15" s="435">
        <f t="shared" si="5"/>
        <v>0</v>
      </c>
      <c r="AD15" s="434">
        <v>0</v>
      </c>
      <c r="AE15" s="434">
        <f t="shared" si="6"/>
        <v>0</v>
      </c>
      <c r="AF15" s="435">
        <f t="shared" si="7"/>
        <v>0</v>
      </c>
      <c r="AG15" s="14">
        <v>0</v>
      </c>
      <c r="AH15" s="434">
        <f t="shared" si="8"/>
        <v>0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9"/>
        <v>0</v>
      </c>
      <c r="AP15" s="854">
        <f>I15+AH15</f>
        <v>1148949</v>
      </c>
      <c r="AQ15" s="434">
        <f>J15+W15</f>
        <v>852336</v>
      </c>
      <c r="AR15" s="512">
        <f>K15+AA15</f>
        <v>0</v>
      </c>
      <c r="AS15" s="434">
        <f>L15+AE15</f>
        <v>288090</v>
      </c>
      <c r="AT15" s="434">
        <f t="shared" si="10"/>
        <v>8523</v>
      </c>
      <c r="AU15" s="434">
        <f t="shared" si="10"/>
        <v>0</v>
      </c>
      <c r="AV15" s="535">
        <f>O15+AO15</f>
        <v>2</v>
      </c>
      <c r="AW15" s="517">
        <f t="shared" si="11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ht="12.95" customHeight="1" x14ac:dyDescent="0.25">
      <c r="A16" s="189">
        <v>2</v>
      </c>
      <c r="B16" s="189">
        <v>4419</v>
      </c>
      <c r="C16" s="361">
        <v>600074056</v>
      </c>
      <c r="D16" s="189">
        <v>72744049</v>
      </c>
      <c r="E16" s="231" t="s">
        <v>287</v>
      </c>
      <c r="F16" s="189">
        <v>3111</v>
      </c>
      <c r="G16" s="192" t="s">
        <v>282</v>
      </c>
      <c r="H16" s="193" t="s">
        <v>261</v>
      </c>
      <c r="I16" s="517">
        <v>2637836</v>
      </c>
      <c r="J16" s="432">
        <v>1956851</v>
      </c>
      <c r="K16" s="494">
        <v>0</v>
      </c>
      <c r="L16" s="394">
        <v>661416</v>
      </c>
      <c r="M16" s="394">
        <v>19569</v>
      </c>
      <c r="N16" s="307">
        <v>0</v>
      </c>
      <c r="O16" s="685">
        <v>5.55</v>
      </c>
      <c r="P16" s="579">
        <f t="shared" si="1"/>
        <v>0</v>
      </c>
      <c r="Q16" s="434">
        <v>0</v>
      </c>
      <c r="R16" s="434">
        <v>-82812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2"/>
        <v>-82812</v>
      </c>
      <c r="X16" s="434">
        <v>0</v>
      </c>
      <c r="Y16" s="434">
        <v>0</v>
      </c>
      <c r="Z16" s="434">
        <v>0</v>
      </c>
      <c r="AA16" s="434">
        <f t="shared" si="3"/>
        <v>0</v>
      </c>
      <c r="AB16" s="434">
        <f t="shared" si="4"/>
        <v>-82812</v>
      </c>
      <c r="AC16" s="435">
        <f t="shared" si="5"/>
        <v>-27990</v>
      </c>
      <c r="AD16" s="434">
        <v>0</v>
      </c>
      <c r="AE16" s="434">
        <f t="shared" si="6"/>
        <v>-27990</v>
      </c>
      <c r="AF16" s="435">
        <f t="shared" si="7"/>
        <v>-828</v>
      </c>
      <c r="AG16" s="14">
        <v>0</v>
      </c>
      <c r="AH16" s="434">
        <f t="shared" si="8"/>
        <v>-111630</v>
      </c>
      <c r="AI16" s="870">
        <v>0</v>
      </c>
      <c r="AJ16" s="433">
        <v>-0.27</v>
      </c>
      <c r="AK16" s="433">
        <v>0</v>
      </c>
      <c r="AL16" s="433">
        <v>0</v>
      </c>
      <c r="AM16" s="433">
        <v>0</v>
      </c>
      <c r="AN16" s="433">
        <v>0</v>
      </c>
      <c r="AO16" s="535">
        <f t="shared" si="9"/>
        <v>-0.27</v>
      </c>
      <c r="AP16" s="854">
        <f>I16+AH16</f>
        <v>2526206</v>
      </c>
      <c r="AQ16" s="434">
        <f>J16+W16</f>
        <v>1874039</v>
      </c>
      <c r="AR16" s="512">
        <f>K16+AA16</f>
        <v>0</v>
      </c>
      <c r="AS16" s="434">
        <f>L16+AE16</f>
        <v>633426</v>
      </c>
      <c r="AT16" s="434">
        <f t="shared" si="10"/>
        <v>18741</v>
      </c>
      <c r="AU16" s="434">
        <f t="shared" si="10"/>
        <v>0</v>
      </c>
      <c r="AV16" s="535">
        <f>O16+AO16</f>
        <v>5.2799999999999994</v>
      </c>
      <c r="AW16" s="517">
        <f t="shared" si="11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600">
        <v>0</v>
      </c>
    </row>
    <row r="17" spans="1:55" ht="12.95" customHeight="1" x14ac:dyDescent="0.25">
      <c r="A17" s="362">
        <v>2</v>
      </c>
      <c r="B17" s="363">
        <v>4419</v>
      </c>
      <c r="C17" s="364">
        <v>600074056</v>
      </c>
      <c r="D17" s="363">
        <v>72744049</v>
      </c>
      <c r="E17" s="365" t="s">
        <v>289</v>
      </c>
      <c r="F17" s="183"/>
      <c r="G17" s="197"/>
      <c r="H17" s="197"/>
      <c r="I17" s="573">
        <v>28680018</v>
      </c>
      <c r="J17" s="330">
        <v>21275977</v>
      </c>
      <c r="K17" s="330">
        <v>0</v>
      </c>
      <c r="L17" s="330">
        <v>7191281</v>
      </c>
      <c r="M17" s="330">
        <v>212760</v>
      </c>
      <c r="N17" s="330">
        <v>0</v>
      </c>
      <c r="O17" s="721">
        <v>39.049999999999997</v>
      </c>
      <c r="P17" s="573">
        <f t="shared" ref="P17:BC17" si="12">SUM(P14:P16)</f>
        <v>-12500</v>
      </c>
      <c r="Q17" s="330">
        <f t="shared" si="12"/>
        <v>0</v>
      </c>
      <c r="R17" s="330">
        <f t="shared" si="12"/>
        <v>-82812</v>
      </c>
      <c r="S17" s="330">
        <f t="shared" si="12"/>
        <v>0</v>
      </c>
      <c r="T17" s="330">
        <f t="shared" si="12"/>
        <v>0</v>
      </c>
      <c r="U17" s="330">
        <f t="shared" si="12"/>
        <v>0</v>
      </c>
      <c r="V17" s="330">
        <f t="shared" si="12"/>
        <v>0</v>
      </c>
      <c r="W17" s="330">
        <f t="shared" si="12"/>
        <v>-95312</v>
      </c>
      <c r="X17" s="330">
        <v>12500</v>
      </c>
      <c r="Y17" s="330">
        <f t="shared" si="12"/>
        <v>0</v>
      </c>
      <c r="Z17" s="330">
        <f t="shared" si="12"/>
        <v>0</v>
      </c>
      <c r="AA17" s="330">
        <f t="shared" si="12"/>
        <v>12500</v>
      </c>
      <c r="AB17" s="330">
        <f t="shared" si="12"/>
        <v>-82812</v>
      </c>
      <c r="AC17" s="330">
        <f t="shared" si="12"/>
        <v>-27990</v>
      </c>
      <c r="AD17" s="330">
        <f t="shared" si="12"/>
        <v>0</v>
      </c>
      <c r="AE17" s="330">
        <f t="shared" si="12"/>
        <v>-27990</v>
      </c>
      <c r="AF17" s="330">
        <f t="shared" si="12"/>
        <v>-953</v>
      </c>
      <c r="AG17" s="330">
        <f t="shared" si="12"/>
        <v>0</v>
      </c>
      <c r="AH17" s="330">
        <f t="shared" si="12"/>
        <v>-111755</v>
      </c>
      <c r="AI17" s="977">
        <v>-0.02</v>
      </c>
      <c r="AJ17" s="728">
        <f t="shared" si="12"/>
        <v>-0.27</v>
      </c>
      <c r="AK17" s="728">
        <f t="shared" si="12"/>
        <v>0</v>
      </c>
      <c r="AL17" s="728">
        <f t="shared" si="12"/>
        <v>0</v>
      </c>
      <c r="AM17" s="728">
        <f t="shared" si="12"/>
        <v>0</v>
      </c>
      <c r="AN17" s="728">
        <f t="shared" si="12"/>
        <v>0</v>
      </c>
      <c r="AO17" s="198">
        <f t="shared" si="12"/>
        <v>-0.29000000000000004</v>
      </c>
      <c r="AP17" s="917">
        <f t="shared" si="12"/>
        <v>28568263</v>
      </c>
      <c r="AQ17" s="330">
        <f t="shared" si="12"/>
        <v>21180665</v>
      </c>
      <c r="AR17" s="330">
        <f t="shared" si="12"/>
        <v>12500</v>
      </c>
      <c r="AS17" s="330">
        <f t="shared" si="12"/>
        <v>7163291</v>
      </c>
      <c r="AT17" s="330">
        <f t="shared" si="12"/>
        <v>211807</v>
      </c>
      <c r="AU17" s="330">
        <f t="shared" si="12"/>
        <v>0</v>
      </c>
      <c r="AV17" s="198">
        <f t="shared" si="12"/>
        <v>38.760000000000005</v>
      </c>
      <c r="AW17" s="839">
        <f t="shared" si="12"/>
        <v>0</v>
      </c>
      <c r="AX17" s="838">
        <f t="shared" si="12"/>
        <v>0</v>
      </c>
      <c r="AY17" s="838">
        <f t="shared" si="12"/>
        <v>0</v>
      </c>
      <c r="AZ17" s="838">
        <f t="shared" si="12"/>
        <v>0</v>
      </c>
      <c r="BA17" s="838">
        <f t="shared" si="12"/>
        <v>0</v>
      </c>
      <c r="BB17" s="838">
        <f t="shared" si="12"/>
        <v>0</v>
      </c>
      <c r="BC17" s="837">
        <f t="shared" si="12"/>
        <v>0</v>
      </c>
    </row>
    <row r="18" spans="1:55" ht="12.95" customHeight="1" x14ac:dyDescent="0.25">
      <c r="A18" s="188">
        <v>3</v>
      </c>
      <c r="B18" s="189">
        <v>4464</v>
      </c>
      <c r="C18" s="189" t="s">
        <v>290</v>
      </c>
      <c r="D18" s="189">
        <v>46750461</v>
      </c>
      <c r="E18" s="191" t="s">
        <v>291</v>
      </c>
      <c r="F18" s="189">
        <v>3113</v>
      </c>
      <c r="G18" s="192" t="s">
        <v>292</v>
      </c>
      <c r="H18" s="192" t="s">
        <v>260</v>
      </c>
      <c r="I18" s="517">
        <v>33120898</v>
      </c>
      <c r="J18" s="432">
        <v>24396902</v>
      </c>
      <c r="K18" s="494">
        <v>174794</v>
      </c>
      <c r="L18" s="394">
        <v>8305233</v>
      </c>
      <c r="M18" s="394">
        <v>243969</v>
      </c>
      <c r="N18" s="307">
        <v>0</v>
      </c>
      <c r="O18" s="685">
        <v>33.173000000000002</v>
      </c>
      <c r="P18" s="579">
        <f t="shared" si="1"/>
        <v>57234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2"/>
        <v>57234</v>
      </c>
      <c r="X18" s="434">
        <v>-57234</v>
      </c>
      <c r="Y18" s="434">
        <v>0</v>
      </c>
      <c r="Z18" s="434">
        <v>144632</v>
      </c>
      <c r="AA18" s="434">
        <f t="shared" si="3"/>
        <v>87398</v>
      </c>
      <c r="AB18" s="434">
        <f t="shared" si="4"/>
        <v>144632</v>
      </c>
      <c r="AC18" s="435">
        <f t="shared" si="5"/>
        <v>0</v>
      </c>
      <c r="AD18" s="434">
        <v>0</v>
      </c>
      <c r="AE18" s="434">
        <f t="shared" si="6"/>
        <v>0</v>
      </c>
      <c r="AF18" s="435">
        <f t="shared" si="7"/>
        <v>572</v>
      </c>
      <c r="AG18" s="14">
        <v>0</v>
      </c>
      <c r="AH18" s="434">
        <f t="shared" ref="AH18:AH22" si="13">AB18+AE18+AF18+AG18</f>
        <v>145204</v>
      </c>
      <c r="AI18" s="870">
        <v>0.08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9"/>
        <v>0.08</v>
      </c>
      <c r="AP18" s="854">
        <f>I18+AH18</f>
        <v>33266102</v>
      </c>
      <c r="AQ18" s="434">
        <f>J18+W18</f>
        <v>24454136</v>
      </c>
      <c r="AR18" s="512">
        <f>K18+AA18</f>
        <v>262192</v>
      </c>
      <c r="AS18" s="434">
        <f>L18+AE18</f>
        <v>8305233</v>
      </c>
      <c r="AT18" s="434">
        <f t="shared" ref="AT18:AU22" si="14">M18+AF18</f>
        <v>244541</v>
      </c>
      <c r="AU18" s="434">
        <f t="shared" si="14"/>
        <v>0</v>
      </c>
      <c r="AV18" s="535">
        <f>O18+AO18</f>
        <v>33.253</v>
      </c>
      <c r="AW18" s="517">
        <f t="shared" si="11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2.95" customHeight="1" x14ac:dyDescent="0.25">
      <c r="A19" s="589">
        <v>3</v>
      </c>
      <c r="B19" s="590">
        <v>4464</v>
      </c>
      <c r="C19" s="590" t="s">
        <v>290</v>
      </c>
      <c r="D19" s="590">
        <v>46750461</v>
      </c>
      <c r="E19" s="591" t="s">
        <v>291</v>
      </c>
      <c r="F19" s="590">
        <v>3113</v>
      </c>
      <c r="G19" s="592" t="s">
        <v>789</v>
      </c>
      <c r="H19" s="592" t="s">
        <v>260</v>
      </c>
      <c r="I19" s="620">
        <v>0</v>
      </c>
      <c r="J19" s="587">
        <v>0</v>
      </c>
      <c r="K19" s="646">
        <v>0</v>
      </c>
      <c r="L19" s="588">
        <v>0</v>
      </c>
      <c r="M19" s="588">
        <v>0</v>
      </c>
      <c r="N19" s="1027">
        <v>0</v>
      </c>
      <c r="O19" s="722">
        <v>0</v>
      </c>
      <c r="P19" s="579">
        <f t="shared" si="1"/>
        <v>0</v>
      </c>
      <c r="Q19" s="434">
        <v>0</v>
      </c>
      <c r="R19" s="434">
        <v>0</v>
      </c>
      <c r="S19" s="434">
        <v>0</v>
      </c>
      <c r="T19" s="1028">
        <v>137708</v>
      </c>
      <c r="U19" s="434">
        <v>0</v>
      </c>
      <c r="V19" s="434">
        <v>0</v>
      </c>
      <c r="W19" s="1028">
        <f t="shared" si="2"/>
        <v>137708</v>
      </c>
      <c r="X19" s="434">
        <v>0</v>
      </c>
      <c r="Y19" s="434">
        <v>0</v>
      </c>
      <c r="Z19" s="434">
        <v>0</v>
      </c>
      <c r="AA19" s="434">
        <f t="shared" si="3"/>
        <v>0</v>
      </c>
      <c r="AB19" s="434">
        <f t="shared" si="4"/>
        <v>137708</v>
      </c>
      <c r="AC19" s="435">
        <f t="shared" si="5"/>
        <v>46545</v>
      </c>
      <c r="AD19" s="434">
        <v>0</v>
      </c>
      <c r="AE19" s="434">
        <f t="shared" si="6"/>
        <v>46545</v>
      </c>
      <c r="AF19" s="435">
        <f t="shared" si="7"/>
        <v>1377</v>
      </c>
      <c r="AG19" s="14">
        <v>0</v>
      </c>
      <c r="AH19" s="434">
        <f t="shared" si="13"/>
        <v>185630</v>
      </c>
      <c r="AI19" s="870">
        <v>0</v>
      </c>
      <c r="AJ19" s="433">
        <v>0</v>
      </c>
      <c r="AK19" s="433">
        <v>0.25</v>
      </c>
      <c r="AL19" s="433">
        <v>0</v>
      </c>
      <c r="AM19" s="433">
        <v>0</v>
      </c>
      <c r="AN19" s="433">
        <v>0</v>
      </c>
      <c r="AO19" s="535">
        <f t="shared" si="9"/>
        <v>0.25</v>
      </c>
      <c r="AP19" s="854">
        <f t="shared" ref="AP19:AP20" si="15">I19+AH19</f>
        <v>185630</v>
      </c>
      <c r="AQ19" s="434">
        <f t="shared" ref="AQ19:AQ20" si="16">J19+W19</f>
        <v>137708</v>
      </c>
      <c r="AR19" s="512">
        <f t="shared" ref="AR19:AR20" si="17">K19+AA19</f>
        <v>0</v>
      </c>
      <c r="AS19" s="434">
        <f t="shared" ref="AS19:AS20" si="18">L19+AE19</f>
        <v>46545</v>
      </c>
      <c r="AT19" s="434">
        <f t="shared" si="14"/>
        <v>1377</v>
      </c>
      <c r="AU19" s="434">
        <f t="shared" si="14"/>
        <v>0</v>
      </c>
      <c r="AV19" s="535">
        <f t="shared" ref="AV19:AV20" si="19">O19+AO19</f>
        <v>0.25</v>
      </c>
      <c r="AW19" s="517">
        <f t="shared" si="11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ht="12.95" customHeight="1" x14ac:dyDescent="0.25">
      <c r="A20" s="589">
        <v>3</v>
      </c>
      <c r="B20" s="590">
        <v>4464</v>
      </c>
      <c r="C20" s="590" t="s">
        <v>290</v>
      </c>
      <c r="D20" s="590">
        <v>46750461</v>
      </c>
      <c r="E20" s="591" t="s">
        <v>291</v>
      </c>
      <c r="F20" s="590">
        <v>3113</v>
      </c>
      <c r="G20" s="278" t="s">
        <v>864</v>
      </c>
      <c r="H20" s="592" t="s">
        <v>260</v>
      </c>
      <c r="I20" s="620">
        <v>0</v>
      </c>
      <c r="J20" s="587">
        <v>0</v>
      </c>
      <c r="K20" s="646">
        <v>0</v>
      </c>
      <c r="L20" s="588">
        <v>0</v>
      </c>
      <c r="M20" s="588">
        <v>0</v>
      </c>
      <c r="N20" s="1027">
        <v>0</v>
      </c>
      <c r="O20" s="722">
        <v>0</v>
      </c>
      <c r="P20" s="579">
        <f t="shared" si="1"/>
        <v>0</v>
      </c>
      <c r="Q20" s="434">
        <v>0</v>
      </c>
      <c r="R20" s="434">
        <v>0</v>
      </c>
      <c r="S20" s="434">
        <v>0</v>
      </c>
      <c r="T20" s="434">
        <v>0</v>
      </c>
      <c r="U20" s="1028">
        <v>235670</v>
      </c>
      <c r="V20" s="434">
        <v>0</v>
      </c>
      <c r="W20" s="1028">
        <f t="shared" si="2"/>
        <v>235670</v>
      </c>
      <c r="X20" s="434">
        <v>0</v>
      </c>
      <c r="Y20" s="434">
        <v>0</v>
      </c>
      <c r="Z20" s="434">
        <v>0</v>
      </c>
      <c r="AA20" s="434">
        <f t="shared" si="3"/>
        <v>0</v>
      </c>
      <c r="AB20" s="434">
        <f t="shared" si="4"/>
        <v>235670</v>
      </c>
      <c r="AC20" s="435">
        <f t="shared" si="5"/>
        <v>79656</v>
      </c>
      <c r="AD20" s="434">
        <v>0</v>
      </c>
      <c r="AE20" s="434">
        <f t="shared" si="6"/>
        <v>79656</v>
      </c>
      <c r="AF20" s="435">
        <f t="shared" si="7"/>
        <v>2357</v>
      </c>
      <c r="AG20" s="14">
        <v>0</v>
      </c>
      <c r="AH20" s="434">
        <f t="shared" si="13"/>
        <v>317683</v>
      </c>
      <c r="AI20" s="870">
        <v>0</v>
      </c>
      <c r="AJ20" s="433">
        <v>0</v>
      </c>
      <c r="AK20" s="433">
        <v>0</v>
      </c>
      <c r="AL20" s="433">
        <v>0</v>
      </c>
      <c r="AM20" s="433">
        <v>0.56000000000000005</v>
      </c>
      <c r="AN20" s="433">
        <v>0</v>
      </c>
      <c r="AO20" s="535">
        <f t="shared" si="9"/>
        <v>0.56000000000000005</v>
      </c>
      <c r="AP20" s="854">
        <f t="shared" si="15"/>
        <v>317683</v>
      </c>
      <c r="AQ20" s="434">
        <f t="shared" si="16"/>
        <v>235670</v>
      </c>
      <c r="AR20" s="512">
        <f t="shared" si="17"/>
        <v>0</v>
      </c>
      <c r="AS20" s="434">
        <f t="shared" si="18"/>
        <v>79656</v>
      </c>
      <c r="AT20" s="434">
        <f t="shared" si="14"/>
        <v>2357</v>
      </c>
      <c r="AU20" s="434">
        <f t="shared" si="14"/>
        <v>0</v>
      </c>
      <c r="AV20" s="535">
        <f t="shared" si="19"/>
        <v>0.56000000000000005</v>
      </c>
      <c r="AW20" s="517">
        <f t="shared" si="11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ht="12.95" customHeight="1" x14ac:dyDescent="0.25">
      <c r="A21" s="188">
        <v>3</v>
      </c>
      <c r="B21" s="189">
        <v>4464</v>
      </c>
      <c r="C21" s="189" t="s">
        <v>290</v>
      </c>
      <c r="D21" s="189">
        <v>46750461</v>
      </c>
      <c r="E21" s="191" t="s">
        <v>293</v>
      </c>
      <c r="F21" s="189">
        <v>3113</v>
      </c>
      <c r="G21" s="192" t="s">
        <v>282</v>
      </c>
      <c r="H21" s="192" t="s">
        <v>261</v>
      </c>
      <c r="I21" s="517">
        <v>1329067</v>
      </c>
      <c r="J21" s="432">
        <v>985955</v>
      </c>
      <c r="K21" s="494">
        <v>0</v>
      </c>
      <c r="L21" s="394">
        <v>333253</v>
      </c>
      <c r="M21" s="394">
        <v>9859</v>
      </c>
      <c r="N21" s="307">
        <v>0</v>
      </c>
      <c r="O21" s="685">
        <v>2.59</v>
      </c>
      <c r="P21" s="579">
        <f t="shared" si="1"/>
        <v>0</v>
      </c>
      <c r="Q21" s="434">
        <v>0</v>
      </c>
      <c r="R21" s="434">
        <v>-14696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2"/>
        <v>-14696</v>
      </c>
      <c r="X21" s="434">
        <v>0</v>
      </c>
      <c r="Y21" s="434">
        <v>0</v>
      </c>
      <c r="Z21" s="434">
        <v>0</v>
      </c>
      <c r="AA21" s="434">
        <f t="shared" si="3"/>
        <v>0</v>
      </c>
      <c r="AB21" s="434">
        <f t="shared" si="4"/>
        <v>-14696</v>
      </c>
      <c r="AC21" s="435">
        <f t="shared" si="5"/>
        <v>-4967</v>
      </c>
      <c r="AD21" s="434">
        <v>0</v>
      </c>
      <c r="AE21" s="434">
        <f t="shared" si="6"/>
        <v>-4967</v>
      </c>
      <c r="AF21" s="435">
        <f t="shared" si="7"/>
        <v>-147</v>
      </c>
      <c r="AG21" s="14">
        <v>0</v>
      </c>
      <c r="AH21" s="434">
        <f t="shared" si="13"/>
        <v>-19810</v>
      </c>
      <c r="AI21" s="870">
        <v>0</v>
      </c>
      <c r="AJ21" s="433">
        <v>-0.04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9"/>
        <v>-0.04</v>
      </c>
      <c r="AP21" s="854">
        <f>I21+AH21</f>
        <v>1309257</v>
      </c>
      <c r="AQ21" s="434">
        <f>J21+W21</f>
        <v>971259</v>
      </c>
      <c r="AR21" s="512">
        <f>K21+AA21</f>
        <v>0</v>
      </c>
      <c r="AS21" s="434">
        <f>L21+AE21</f>
        <v>328286</v>
      </c>
      <c r="AT21" s="434">
        <f t="shared" si="14"/>
        <v>9712</v>
      </c>
      <c r="AU21" s="434">
        <f t="shared" si="14"/>
        <v>0</v>
      </c>
      <c r="AV21" s="535">
        <f>O21+AO21</f>
        <v>2.5499999999999998</v>
      </c>
      <c r="AW21" s="517">
        <f t="shared" si="11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ht="12.95" customHeight="1" x14ac:dyDescent="0.25">
      <c r="A22" s="188">
        <v>3</v>
      </c>
      <c r="B22" s="189">
        <v>4464</v>
      </c>
      <c r="C22" s="189" t="s">
        <v>290</v>
      </c>
      <c r="D22" s="189">
        <v>46750461</v>
      </c>
      <c r="E22" s="191" t="s">
        <v>293</v>
      </c>
      <c r="F22" s="189">
        <v>3143</v>
      </c>
      <c r="G22" s="192" t="s">
        <v>784</v>
      </c>
      <c r="H22" s="192" t="s">
        <v>260</v>
      </c>
      <c r="I22" s="517">
        <v>3811685</v>
      </c>
      <c r="J22" s="432">
        <v>2797882</v>
      </c>
      <c r="K22" s="494">
        <v>30000</v>
      </c>
      <c r="L22" s="394">
        <v>955824</v>
      </c>
      <c r="M22" s="394">
        <v>27979</v>
      </c>
      <c r="N22" s="307">
        <v>0</v>
      </c>
      <c r="O22" s="685">
        <v>5.0286999999999997</v>
      </c>
      <c r="P22" s="579">
        <f t="shared" si="1"/>
        <v>0</v>
      </c>
      <c r="Q22" s="434">
        <v>0</v>
      </c>
      <c r="R22" s="434">
        <v>0</v>
      </c>
      <c r="S22" s="434">
        <v>0</v>
      </c>
      <c r="T22" s="434">
        <v>0</v>
      </c>
      <c r="U22" s="434">
        <v>0</v>
      </c>
      <c r="V22" s="434">
        <v>0</v>
      </c>
      <c r="W22" s="434">
        <f t="shared" si="2"/>
        <v>0</v>
      </c>
      <c r="X22" s="434">
        <v>0</v>
      </c>
      <c r="Y22" s="434">
        <v>0</v>
      </c>
      <c r="Z22" s="434">
        <v>0</v>
      </c>
      <c r="AA22" s="434">
        <f t="shared" si="3"/>
        <v>0</v>
      </c>
      <c r="AB22" s="434">
        <f t="shared" si="4"/>
        <v>0</v>
      </c>
      <c r="AC22" s="435">
        <f t="shared" si="5"/>
        <v>0</v>
      </c>
      <c r="AD22" s="434">
        <v>0</v>
      </c>
      <c r="AE22" s="434">
        <f t="shared" si="6"/>
        <v>0</v>
      </c>
      <c r="AF22" s="435">
        <f t="shared" si="7"/>
        <v>0</v>
      </c>
      <c r="AG22" s="14">
        <v>0</v>
      </c>
      <c r="AH22" s="434">
        <f t="shared" si="13"/>
        <v>0</v>
      </c>
      <c r="AI22" s="870">
        <v>0</v>
      </c>
      <c r="AJ22" s="433">
        <v>0</v>
      </c>
      <c r="AK22" s="433">
        <v>0</v>
      </c>
      <c r="AL22" s="433">
        <v>0</v>
      </c>
      <c r="AM22" s="433">
        <v>0</v>
      </c>
      <c r="AN22" s="433">
        <v>0</v>
      </c>
      <c r="AO22" s="535">
        <f t="shared" si="9"/>
        <v>0</v>
      </c>
      <c r="AP22" s="854">
        <f>I22+AH22</f>
        <v>3811685</v>
      </c>
      <c r="AQ22" s="434">
        <f>J22+W22</f>
        <v>2797882</v>
      </c>
      <c r="AR22" s="512">
        <f>K22+AA22</f>
        <v>30000</v>
      </c>
      <c r="AS22" s="434">
        <f>L22+AE22</f>
        <v>955824</v>
      </c>
      <c r="AT22" s="434">
        <f t="shared" si="14"/>
        <v>27979</v>
      </c>
      <c r="AU22" s="434">
        <f t="shared" si="14"/>
        <v>0</v>
      </c>
      <c r="AV22" s="535">
        <f>O22+AO22</f>
        <v>5.0286999999999997</v>
      </c>
      <c r="AW22" s="517">
        <f t="shared" si="11"/>
        <v>0</v>
      </c>
      <c r="AX22" s="432">
        <v>0</v>
      </c>
      <c r="AY22" s="432">
        <v>0</v>
      </c>
      <c r="AZ22" s="432">
        <v>0</v>
      </c>
      <c r="BA22" s="432">
        <v>0</v>
      </c>
      <c r="BB22" s="432">
        <v>0</v>
      </c>
      <c r="BC22" s="600">
        <v>0</v>
      </c>
    </row>
    <row r="23" spans="1:55" ht="12.95" customHeight="1" x14ac:dyDescent="0.25">
      <c r="A23" s="181">
        <v>3</v>
      </c>
      <c r="B23" s="183">
        <v>4464</v>
      </c>
      <c r="C23" s="183" t="s">
        <v>290</v>
      </c>
      <c r="D23" s="183">
        <v>46750461</v>
      </c>
      <c r="E23" s="196" t="s">
        <v>294</v>
      </c>
      <c r="F23" s="183"/>
      <c r="G23" s="197"/>
      <c r="H23" s="197"/>
      <c r="I23" s="573">
        <v>38261650</v>
      </c>
      <c r="J23" s="330">
        <v>28180739</v>
      </c>
      <c r="K23" s="330">
        <v>204794</v>
      </c>
      <c r="L23" s="330">
        <v>9594310</v>
      </c>
      <c r="M23" s="330">
        <v>281807</v>
      </c>
      <c r="N23" s="330">
        <v>0</v>
      </c>
      <c r="O23" s="721">
        <v>40.791700000000006</v>
      </c>
      <c r="P23" s="573">
        <f t="shared" ref="P23:BC23" si="20">SUM(P18:P22)</f>
        <v>57234</v>
      </c>
      <c r="Q23" s="330">
        <f t="shared" si="20"/>
        <v>0</v>
      </c>
      <c r="R23" s="330">
        <f t="shared" si="20"/>
        <v>-14696</v>
      </c>
      <c r="S23" s="330">
        <f t="shared" si="20"/>
        <v>0</v>
      </c>
      <c r="T23" s="330">
        <f t="shared" si="20"/>
        <v>137708</v>
      </c>
      <c r="U23" s="330">
        <f t="shared" si="20"/>
        <v>235670</v>
      </c>
      <c r="V23" s="330">
        <f t="shared" si="20"/>
        <v>0</v>
      </c>
      <c r="W23" s="330">
        <f t="shared" si="20"/>
        <v>415916</v>
      </c>
      <c r="X23" s="330">
        <v>-57234</v>
      </c>
      <c r="Y23" s="330">
        <f t="shared" si="20"/>
        <v>0</v>
      </c>
      <c r="Z23" s="330">
        <f t="shared" si="20"/>
        <v>144632</v>
      </c>
      <c r="AA23" s="330">
        <f t="shared" si="20"/>
        <v>87398</v>
      </c>
      <c r="AB23" s="330">
        <f t="shared" si="20"/>
        <v>503314</v>
      </c>
      <c r="AC23" s="330">
        <f t="shared" si="20"/>
        <v>121234</v>
      </c>
      <c r="AD23" s="330">
        <f t="shared" si="20"/>
        <v>0</v>
      </c>
      <c r="AE23" s="330">
        <f t="shared" si="20"/>
        <v>121234</v>
      </c>
      <c r="AF23" s="330">
        <f t="shared" si="20"/>
        <v>4159</v>
      </c>
      <c r="AG23" s="330">
        <f t="shared" si="20"/>
        <v>0</v>
      </c>
      <c r="AH23" s="330">
        <f t="shared" si="20"/>
        <v>628707</v>
      </c>
      <c r="AI23" s="977">
        <v>0.08</v>
      </c>
      <c r="AJ23" s="728">
        <f t="shared" si="20"/>
        <v>-0.04</v>
      </c>
      <c r="AK23" s="728">
        <f t="shared" si="20"/>
        <v>0.25</v>
      </c>
      <c r="AL23" s="728">
        <f t="shared" si="20"/>
        <v>0</v>
      </c>
      <c r="AM23" s="728">
        <f t="shared" si="20"/>
        <v>0.56000000000000005</v>
      </c>
      <c r="AN23" s="728">
        <f t="shared" si="20"/>
        <v>0</v>
      </c>
      <c r="AO23" s="198">
        <f t="shared" si="20"/>
        <v>0.85000000000000009</v>
      </c>
      <c r="AP23" s="917">
        <f t="shared" si="20"/>
        <v>38890357</v>
      </c>
      <c r="AQ23" s="330">
        <f t="shared" si="20"/>
        <v>28596655</v>
      </c>
      <c r="AR23" s="330">
        <f t="shared" si="20"/>
        <v>292192</v>
      </c>
      <c r="AS23" s="330">
        <f t="shared" si="20"/>
        <v>9715544</v>
      </c>
      <c r="AT23" s="330">
        <f t="shared" si="20"/>
        <v>285966</v>
      </c>
      <c r="AU23" s="330">
        <f t="shared" si="20"/>
        <v>0</v>
      </c>
      <c r="AV23" s="198">
        <f t="shared" si="20"/>
        <v>41.6417</v>
      </c>
      <c r="AW23" s="839">
        <f t="shared" si="20"/>
        <v>0</v>
      </c>
      <c r="AX23" s="838">
        <f t="shared" si="20"/>
        <v>0</v>
      </c>
      <c r="AY23" s="838">
        <f t="shared" si="20"/>
        <v>0</v>
      </c>
      <c r="AZ23" s="838">
        <f t="shared" si="20"/>
        <v>0</v>
      </c>
      <c r="BA23" s="838">
        <f t="shared" si="20"/>
        <v>0</v>
      </c>
      <c r="BB23" s="838">
        <f t="shared" si="20"/>
        <v>0</v>
      </c>
      <c r="BC23" s="837">
        <f t="shared" si="20"/>
        <v>0</v>
      </c>
    </row>
    <row r="24" spans="1:55" ht="12.95" customHeight="1" x14ac:dyDescent="0.25">
      <c r="A24" s="1029">
        <v>4</v>
      </c>
      <c r="B24" s="1030">
        <v>4457</v>
      </c>
      <c r="C24" s="1030">
        <v>600074609</v>
      </c>
      <c r="D24" s="1030">
        <v>72743964</v>
      </c>
      <c r="E24" s="1031" t="s">
        <v>865</v>
      </c>
      <c r="F24" s="1030">
        <v>3117</v>
      </c>
      <c r="G24" s="1032" t="s">
        <v>292</v>
      </c>
      <c r="H24" s="1032" t="s">
        <v>260</v>
      </c>
      <c r="I24" s="620">
        <v>6964736</v>
      </c>
      <c r="J24" s="587">
        <v>4102580</v>
      </c>
      <c r="K24" s="646">
        <v>1434458</v>
      </c>
      <c r="L24" s="588">
        <v>1386672</v>
      </c>
      <c r="M24" s="588">
        <v>41026</v>
      </c>
      <c r="N24" s="1027">
        <v>0</v>
      </c>
      <c r="O24" s="722">
        <v>5.8163</v>
      </c>
      <c r="P24" s="579">
        <f t="shared" si="1"/>
        <v>185200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-1866474</v>
      </c>
      <c r="W24" s="434">
        <f t="shared" si="2"/>
        <v>-1681274</v>
      </c>
      <c r="X24" s="434">
        <v>-185200</v>
      </c>
      <c r="Y24" s="434">
        <v>0</v>
      </c>
      <c r="Z24" s="434">
        <v>0</v>
      </c>
      <c r="AA24" s="434">
        <f t="shared" si="3"/>
        <v>-185200</v>
      </c>
      <c r="AB24" s="434">
        <f t="shared" si="4"/>
        <v>-1866474</v>
      </c>
      <c r="AC24" s="435">
        <f t="shared" si="5"/>
        <v>-630868</v>
      </c>
      <c r="AD24" s="434">
        <v>0</v>
      </c>
      <c r="AE24" s="434">
        <f t="shared" si="6"/>
        <v>-630868</v>
      </c>
      <c r="AF24" s="435">
        <f t="shared" si="7"/>
        <v>-16813</v>
      </c>
      <c r="AG24" s="14">
        <v>0</v>
      </c>
      <c r="AH24" s="434">
        <f t="shared" ref="AH24:AH26" si="21">AB24+AE24+AF24+AG24</f>
        <v>-2514155</v>
      </c>
      <c r="AI24" s="870">
        <v>0</v>
      </c>
      <c r="AJ24" s="433">
        <v>0</v>
      </c>
      <c r="AK24" s="433">
        <v>0</v>
      </c>
      <c r="AL24" s="433">
        <v>0</v>
      </c>
      <c r="AM24" s="433">
        <v>0</v>
      </c>
      <c r="AN24" s="433">
        <v>-2.42</v>
      </c>
      <c r="AO24" s="535">
        <f t="shared" si="9"/>
        <v>-2.42</v>
      </c>
      <c r="AP24" s="854">
        <f>I24+AH24</f>
        <v>4450581</v>
      </c>
      <c r="AQ24" s="434">
        <f>J24+W24</f>
        <v>2421306</v>
      </c>
      <c r="AR24" s="512">
        <f>K24+AA24</f>
        <v>1249258</v>
      </c>
      <c r="AS24" s="434">
        <f>L24+AE24</f>
        <v>755804</v>
      </c>
      <c r="AT24" s="434">
        <f t="shared" ref="AT24:AU26" si="22">M24+AF24</f>
        <v>24213</v>
      </c>
      <c r="AU24" s="434">
        <f t="shared" si="22"/>
        <v>0</v>
      </c>
      <c r="AV24" s="535">
        <f>O24+AO24</f>
        <v>3.3963000000000001</v>
      </c>
      <c r="AW24" s="517">
        <f t="shared" si="11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2.95" customHeight="1" x14ac:dyDescent="0.25">
      <c r="A25" s="1029">
        <v>4</v>
      </c>
      <c r="B25" s="1030">
        <v>4457</v>
      </c>
      <c r="C25" s="1030">
        <v>600074609</v>
      </c>
      <c r="D25" s="1030">
        <v>72743964</v>
      </c>
      <c r="E25" s="1031" t="s">
        <v>865</v>
      </c>
      <c r="F25" s="1030">
        <v>3117</v>
      </c>
      <c r="G25" s="1032" t="s">
        <v>282</v>
      </c>
      <c r="H25" s="1032" t="s">
        <v>261</v>
      </c>
      <c r="I25" s="620">
        <v>851522</v>
      </c>
      <c r="J25" s="587">
        <v>631693</v>
      </c>
      <c r="K25" s="646">
        <v>0</v>
      </c>
      <c r="L25" s="588">
        <v>213512</v>
      </c>
      <c r="M25" s="588">
        <v>6317</v>
      </c>
      <c r="N25" s="1027">
        <v>0</v>
      </c>
      <c r="O25" s="722">
        <v>1.5700000000000005</v>
      </c>
      <c r="P25" s="579">
        <f t="shared" si="1"/>
        <v>0</v>
      </c>
      <c r="Q25" s="434">
        <v>0</v>
      </c>
      <c r="R25" s="434">
        <v>0</v>
      </c>
      <c r="S25" s="434">
        <v>0</v>
      </c>
      <c r="T25" s="434">
        <v>0</v>
      </c>
      <c r="U25" s="434">
        <v>0</v>
      </c>
      <c r="V25" s="434">
        <v>0</v>
      </c>
      <c r="W25" s="434">
        <f t="shared" si="2"/>
        <v>0</v>
      </c>
      <c r="X25" s="434">
        <v>0</v>
      </c>
      <c r="Y25" s="434">
        <v>0</v>
      </c>
      <c r="Z25" s="434">
        <v>0</v>
      </c>
      <c r="AA25" s="434">
        <f t="shared" si="3"/>
        <v>0</v>
      </c>
      <c r="AB25" s="434">
        <f t="shared" si="4"/>
        <v>0</v>
      </c>
      <c r="AC25" s="435">
        <f t="shared" si="5"/>
        <v>0</v>
      </c>
      <c r="AD25" s="434">
        <v>0</v>
      </c>
      <c r="AE25" s="434">
        <f t="shared" si="6"/>
        <v>0</v>
      </c>
      <c r="AF25" s="435">
        <f t="shared" si="7"/>
        <v>0</v>
      </c>
      <c r="AG25" s="14">
        <v>0</v>
      </c>
      <c r="AH25" s="434">
        <f t="shared" si="21"/>
        <v>0</v>
      </c>
      <c r="AI25" s="870">
        <v>0</v>
      </c>
      <c r="AJ25" s="433">
        <v>0</v>
      </c>
      <c r="AK25" s="433">
        <v>0</v>
      </c>
      <c r="AL25" s="433">
        <v>0</v>
      </c>
      <c r="AM25" s="433">
        <v>0</v>
      </c>
      <c r="AN25" s="433">
        <v>-0.66</v>
      </c>
      <c r="AO25" s="535">
        <f t="shared" si="9"/>
        <v>-0.66</v>
      </c>
      <c r="AP25" s="854">
        <f>I25+AH25</f>
        <v>851522</v>
      </c>
      <c r="AQ25" s="434">
        <f>J25+W25</f>
        <v>631693</v>
      </c>
      <c r="AR25" s="512">
        <f>K25+AA25</f>
        <v>0</v>
      </c>
      <c r="AS25" s="434">
        <f>L25+AE25</f>
        <v>213512</v>
      </c>
      <c r="AT25" s="434">
        <f t="shared" si="22"/>
        <v>6317</v>
      </c>
      <c r="AU25" s="434">
        <f t="shared" si="22"/>
        <v>0</v>
      </c>
      <c r="AV25" s="535">
        <f>O25+AO25</f>
        <v>0.91000000000000048</v>
      </c>
      <c r="AW25" s="517">
        <f t="shared" si="11"/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ht="12.95" customHeight="1" x14ac:dyDescent="0.25">
      <c r="A26" s="1029">
        <v>4</v>
      </c>
      <c r="B26" s="1030">
        <v>4457</v>
      </c>
      <c r="C26" s="1030">
        <v>600074609</v>
      </c>
      <c r="D26" s="1030">
        <v>72743964</v>
      </c>
      <c r="E26" s="1031" t="s">
        <v>865</v>
      </c>
      <c r="F26" s="1030">
        <v>3143</v>
      </c>
      <c r="G26" s="1032" t="s">
        <v>784</v>
      </c>
      <c r="H26" s="1032" t="s">
        <v>260</v>
      </c>
      <c r="I26" s="620">
        <v>1091315</v>
      </c>
      <c r="J26" s="587">
        <v>809581</v>
      </c>
      <c r="K26" s="646">
        <v>0</v>
      </c>
      <c r="L26" s="588">
        <v>273638</v>
      </c>
      <c r="M26" s="588">
        <v>8096</v>
      </c>
      <c r="N26" s="1027">
        <v>0</v>
      </c>
      <c r="O26" s="722">
        <v>1.5467</v>
      </c>
      <c r="P26" s="579">
        <f t="shared" si="1"/>
        <v>-185200</v>
      </c>
      <c r="Q26" s="434">
        <v>0</v>
      </c>
      <c r="R26" s="434">
        <v>0</v>
      </c>
      <c r="S26" s="434">
        <v>0</v>
      </c>
      <c r="T26" s="434">
        <v>0</v>
      </c>
      <c r="U26" s="434">
        <v>0</v>
      </c>
      <c r="V26" s="434">
        <v>-343380</v>
      </c>
      <c r="W26" s="434">
        <f t="shared" si="2"/>
        <v>-528580</v>
      </c>
      <c r="X26" s="434">
        <v>185200</v>
      </c>
      <c r="Y26" s="434">
        <v>0</v>
      </c>
      <c r="Z26" s="434">
        <v>0</v>
      </c>
      <c r="AA26" s="434">
        <f t="shared" si="3"/>
        <v>185200</v>
      </c>
      <c r="AB26" s="434">
        <f t="shared" si="4"/>
        <v>-343380</v>
      </c>
      <c r="AC26" s="435">
        <f t="shared" si="5"/>
        <v>-116062</v>
      </c>
      <c r="AD26" s="434">
        <v>0</v>
      </c>
      <c r="AE26" s="434">
        <f t="shared" si="6"/>
        <v>-116062</v>
      </c>
      <c r="AF26" s="435">
        <f t="shared" si="7"/>
        <v>-5286</v>
      </c>
      <c r="AG26" s="14">
        <v>0</v>
      </c>
      <c r="AH26" s="434">
        <f t="shared" si="21"/>
        <v>-464728</v>
      </c>
      <c r="AI26" s="870">
        <v>0</v>
      </c>
      <c r="AJ26" s="433">
        <v>0</v>
      </c>
      <c r="AK26" s="433">
        <v>0</v>
      </c>
      <c r="AL26" s="433">
        <v>0</v>
      </c>
      <c r="AM26" s="433">
        <v>0</v>
      </c>
      <c r="AN26" s="433">
        <v>-0.65</v>
      </c>
      <c r="AO26" s="535">
        <f t="shared" si="9"/>
        <v>-0.65</v>
      </c>
      <c r="AP26" s="854">
        <f>I26+AH26</f>
        <v>626587</v>
      </c>
      <c r="AQ26" s="434">
        <f>J26+W26</f>
        <v>281001</v>
      </c>
      <c r="AR26" s="512">
        <f>K26+AA26</f>
        <v>185200</v>
      </c>
      <c r="AS26" s="434">
        <f>L26+AE26</f>
        <v>157576</v>
      </c>
      <c r="AT26" s="434">
        <f t="shared" si="22"/>
        <v>2810</v>
      </c>
      <c r="AU26" s="434">
        <f t="shared" si="22"/>
        <v>0</v>
      </c>
      <c r="AV26" s="535">
        <f>O26+AO26</f>
        <v>0.89669999999999994</v>
      </c>
      <c r="AW26" s="517">
        <f t="shared" si="11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2.95" customHeight="1" x14ac:dyDescent="0.25">
      <c r="A27" s="181">
        <v>4</v>
      </c>
      <c r="B27" s="183">
        <v>4457</v>
      </c>
      <c r="C27" s="183">
        <v>600074609</v>
      </c>
      <c r="D27" s="183">
        <v>72743964</v>
      </c>
      <c r="E27" s="196" t="s">
        <v>295</v>
      </c>
      <c r="F27" s="199"/>
      <c r="G27" s="200"/>
      <c r="H27" s="200"/>
      <c r="I27" s="573">
        <v>8907573</v>
      </c>
      <c r="J27" s="330">
        <v>5543854</v>
      </c>
      <c r="K27" s="330">
        <v>1434458</v>
      </c>
      <c r="L27" s="330">
        <v>1873822</v>
      </c>
      <c r="M27" s="330">
        <v>55439</v>
      </c>
      <c r="N27" s="330">
        <v>0</v>
      </c>
      <c r="O27" s="721">
        <v>8.9329999999999998</v>
      </c>
      <c r="P27" s="573">
        <f t="shared" ref="P27:BC27" si="23">SUM(P24:P26)</f>
        <v>0</v>
      </c>
      <c r="Q27" s="330">
        <f t="shared" si="23"/>
        <v>0</v>
      </c>
      <c r="R27" s="330">
        <f t="shared" si="23"/>
        <v>0</v>
      </c>
      <c r="S27" s="330">
        <f t="shared" si="23"/>
        <v>0</v>
      </c>
      <c r="T27" s="330">
        <f t="shared" si="23"/>
        <v>0</v>
      </c>
      <c r="U27" s="330">
        <f t="shared" si="23"/>
        <v>0</v>
      </c>
      <c r="V27" s="330">
        <f t="shared" si="23"/>
        <v>-2209854</v>
      </c>
      <c r="W27" s="330">
        <f t="shared" si="23"/>
        <v>-2209854</v>
      </c>
      <c r="X27" s="330">
        <v>0</v>
      </c>
      <c r="Y27" s="330">
        <f t="shared" si="23"/>
        <v>0</v>
      </c>
      <c r="Z27" s="330">
        <f t="shared" si="23"/>
        <v>0</v>
      </c>
      <c r="AA27" s="330">
        <f t="shared" si="23"/>
        <v>0</v>
      </c>
      <c r="AB27" s="330">
        <f t="shared" si="23"/>
        <v>-2209854</v>
      </c>
      <c r="AC27" s="330">
        <f t="shared" si="23"/>
        <v>-746930</v>
      </c>
      <c r="AD27" s="330">
        <f t="shared" si="23"/>
        <v>0</v>
      </c>
      <c r="AE27" s="330">
        <f t="shared" si="23"/>
        <v>-746930</v>
      </c>
      <c r="AF27" s="330">
        <f t="shared" si="23"/>
        <v>-22099</v>
      </c>
      <c r="AG27" s="330">
        <f t="shared" si="23"/>
        <v>0</v>
      </c>
      <c r="AH27" s="330">
        <f t="shared" si="23"/>
        <v>-2978883</v>
      </c>
      <c r="AI27" s="977">
        <v>0</v>
      </c>
      <c r="AJ27" s="728">
        <f t="shared" si="23"/>
        <v>0</v>
      </c>
      <c r="AK27" s="728">
        <f t="shared" si="23"/>
        <v>0</v>
      </c>
      <c r="AL27" s="728">
        <f t="shared" si="23"/>
        <v>0</v>
      </c>
      <c r="AM27" s="728">
        <f t="shared" si="23"/>
        <v>0</v>
      </c>
      <c r="AN27" s="728">
        <f t="shared" si="23"/>
        <v>-3.73</v>
      </c>
      <c r="AO27" s="198">
        <f t="shared" si="23"/>
        <v>-3.73</v>
      </c>
      <c r="AP27" s="917">
        <f t="shared" si="23"/>
        <v>5928690</v>
      </c>
      <c r="AQ27" s="330">
        <f t="shared" si="23"/>
        <v>3334000</v>
      </c>
      <c r="AR27" s="330">
        <f t="shared" si="23"/>
        <v>1434458</v>
      </c>
      <c r="AS27" s="330">
        <f t="shared" si="23"/>
        <v>1126892</v>
      </c>
      <c r="AT27" s="330">
        <f t="shared" si="23"/>
        <v>33340</v>
      </c>
      <c r="AU27" s="330">
        <f t="shared" si="23"/>
        <v>0</v>
      </c>
      <c r="AV27" s="198">
        <f t="shared" si="23"/>
        <v>5.2030000000000003</v>
      </c>
      <c r="AW27" s="839">
        <f t="shared" si="23"/>
        <v>0</v>
      </c>
      <c r="AX27" s="838">
        <f t="shared" si="23"/>
        <v>0</v>
      </c>
      <c r="AY27" s="838">
        <f t="shared" si="23"/>
        <v>0</v>
      </c>
      <c r="AZ27" s="838">
        <f t="shared" si="23"/>
        <v>0</v>
      </c>
      <c r="BA27" s="838">
        <f t="shared" si="23"/>
        <v>0</v>
      </c>
      <c r="BB27" s="838">
        <f t="shared" si="23"/>
        <v>0</v>
      </c>
      <c r="BC27" s="837">
        <f t="shared" si="23"/>
        <v>0</v>
      </c>
    </row>
    <row r="28" spans="1:55" ht="12.95" customHeight="1" x14ac:dyDescent="0.25">
      <c r="A28" s="188">
        <v>5</v>
      </c>
      <c r="B28" s="189">
        <v>4456</v>
      </c>
      <c r="C28" s="189">
        <v>600074617</v>
      </c>
      <c r="D28" s="189">
        <v>68430132</v>
      </c>
      <c r="E28" s="191" t="s">
        <v>296</v>
      </c>
      <c r="F28" s="189">
        <v>3113</v>
      </c>
      <c r="G28" s="192" t="s">
        <v>292</v>
      </c>
      <c r="H28" s="192" t="s">
        <v>260</v>
      </c>
      <c r="I28" s="620">
        <v>49943172</v>
      </c>
      <c r="J28" s="587">
        <v>36074193</v>
      </c>
      <c r="K28" s="646">
        <v>765889</v>
      </c>
      <c r="L28" s="588">
        <v>12451947</v>
      </c>
      <c r="M28" s="588">
        <v>360743</v>
      </c>
      <c r="N28" s="307">
        <v>290400</v>
      </c>
      <c r="O28" s="722">
        <v>49.040100000000002</v>
      </c>
      <c r="P28" s="579">
        <f t="shared" si="1"/>
        <v>315889</v>
      </c>
      <c r="Q28" s="1028">
        <v>0</v>
      </c>
      <c r="R28" s="434">
        <v>0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2"/>
        <v>315889</v>
      </c>
      <c r="X28" s="434">
        <v>-315889</v>
      </c>
      <c r="Y28" s="434">
        <v>0</v>
      </c>
      <c r="Z28" s="434">
        <v>0</v>
      </c>
      <c r="AA28" s="434">
        <f t="shared" si="3"/>
        <v>-315889</v>
      </c>
      <c r="AB28" s="434">
        <f t="shared" si="4"/>
        <v>0</v>
      </c>
      <c r="AC28" s="435">
        <f t="shared" si="5"/>
        <v>0</v>
      </c>
      <c r="AD28" s="434">
        <v>0</v>
      </c>
      <c r="AE28" s="434">
        <f t="shared" si="6"/>
        <v>0</v>
      </c>
      <c r="AF28" s="435">
        <f t="shared" si="7"/>
        <v>3159</v>
      </c>
      <c r="AG28" s="14">
        <v>0</v>
      </c>
      <c r="AH28" s="434">
        <f t="shared" ref="AH28:AH32" si="24">AB28+AE28+AF28+AG28</f>
        <v>3159</v>
      </c>
      <c r="AI28" s="870">
        <v>0.46</v>
      </c>
      <c r="AJ28" s="433">
        <v>0</v>
      </c>
      <c r="AK28" s="433">
        <v>0</v>
      </c>
      <c r="AL28" s="433">
        <v>0</v>
      </c>
      <c r="AM28" s="433">
        <v>0</v>
      </c>
      <c r="AN28" s="433">
        <v>0.5</v>
      </c>
      <c r="AO28" s="535">
        <f t="shared" si="9"/>
        <v>0.96</v>
      </c>
      <c r="AP28" s="854">
        <f>I28+AH28</f>
        <v>49946331</v>
      </c>
      <c r="AQ28" s="434">
        <f>J28+W28</f>
        <v>36390082</v>
      </c>
      <c r="AR28" s="512">
        <f>K28+AA28</f>
        <v>450000</v>
      </c>
      <c r="AS28" s="434">
        <f>L28+AE28</f>
        <v>12451947</v>
      </c>
      <c r="AT28" s="434">
        <f t="shared" ref="AT28:AU32" si="25">M28+AF28</f>
        <v>363902</v>
      </c>
      <c r="AU28" s="434">
        <f t="shared" si="25"/>
        <v>290400</v>
      </c>
      <c r="AV28" s="535">
        <f>O28+AO28</f>
        <v>50.000100000000003</v>
      </c>
      <c r="AW28" s="517">
        <f t="shared" si="11"/>
        <v>661664</v>
      </c>
      <c r="AX28" s="432">
        <v>275418</v>
      </c>
      <c r="AY28" s="432">
        <v>0</v>
      </c>
      <c r="AZ28" s="432">
        <v>93091</v>
      </c>
      <c r="BA28" s="432">
        <v>2755</v>
      </c>
      <c r="BB28" s="432">
        <v>290400</v>
      </c>
      <c r="BC28" s="600">
        <v>0.5</v>
      </c>
    </row>
    <row r="29" spans="1:55" ht="12.95" customHeight="1" x14ac:dyDescent="0.25">
      <c r="A29" s="589">
        <v>5</v>
      </c>
      <c r="B29" s="590">
        <v>4456</v>
      </c>
      <c r="C29" s="590">
        <v>600074617</v>
      </c>
      <c r="D29" s="590">
        <v>68430132</v>
      </c>
      <c r="E29" s="591" t="s">
        <v>296</v>
      </c>
      <c r="F29" s="590">
        <v>3113</v>
      </c>
      <c r="G29" s="592" t="s">
        <v>789</v>
      </c>
      <c r="H29" s="192" t="s">
        <v>260</v>
      </c>
      <c r="I29" s="620">
        <v>648139</v>
      </c>
      <c r="J29" s="587">
        <v>480815</v>
      </c>
      <c r="K29" s="646">
        <v>0</v>
      </c>
      <c r="L29" s="588">
        <v>162516</v>
      </c>
      <c r="M29" s="588">
        <v>4808</v>
      </c>
      <c r="N29" s="307">
        <v>0</v>
      </c>
      <c r="O29" s="722">
        <v>0.89999999999999991</v>
      </c>
      <c r="P29" s="579">
        <f t="shared" si="1"/>
        <v>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2"/>
        <v>0</v>
      </c>
      <c r="X29" s="434">
        <v>0</v>
      </c>
      <c r="Y29" s="434">
        <v>0</v>
      </c>
      <c r="Z29" s="434">
        <v>0</v>
      </c>
      <c r="AA29" s="434">
        <f t="shared" si="3"/>
        <v>0</v>
      </c>
      <c r="AB29" s="434">
        <f t="shared" si="4"/>
        <v>0</v>
      </c>
      <c r="AC29" s="435">
        <f t="shared" si="5"/>
        <v>0</v>
      </c>
      <c r="AD29" s="434">
        <v>0</v>
      </c>
      <c r="AE29" s="434">
        <f t="shared" si="6"/>
        <v>0</v>
      </c>
      <c r="AF29" s="435">
        <f t="shared" si="7"/>
        <v>0</v>
      </c>
      <c r="AG29" s="14">
        <v>0</v>
      </c>
      <c r="AH29" s="434">
        <f t="shared" si="24"/>
        <v>0</v>
      </c>
      <c r="AI29" s="870">
        <v>0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9"/>
        <v>0</v>
      </c>
      <c r="AP29" s="854">
        <f>I29+AH29</f>
        <v>648139</v>
      </c>
      <c r="AQ29" s="434">
        <f>J29+W29</f>
        <v>480815</v>
      </c>
      <c r="AR29" s="512">
        <f>K29+AA29</f>
        <v>0</v>
      </c>
      <c r="AS29" s="434">
        <f>L29+AE29</f>
        <v>162516</v>
      </c>
      <c r="AT29" s="434">
        <f t="shared" si="25"/>
        <v>4808</v>
      </c>
      <c r="AU29" s="434">
        <f t="shared" si="25"/>
        <v>0</v>
      </c>
      <c r="AV29" s="535">
        <f>O29+AO29</f>
        <v>0.89999999999999991</v>
      </c>
      <c r="AW29" s="517">
        <f t="shared" si="11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ht="12.95" customHeight="1" x14ac:dyDescent="0.25">
      <c r="A30" s="589">
        <v>5</v>
      </c>
      <c r="B30" s="590">
        <v>4456</v>
      </c>
      <c r="C30" s="590">
        <v>600074617</v>
      </c>
      <c r="D30" s="590">
        <v>68430132</v>
      </c>
      <c r="E30" s="591" t="s">
        <v>296</v>
      </c>
      <c r="F30" s="590">
        <v>3113</v>
      </c>
      <c r="G30" s="278" t="s">
        <v>864</v>
      </c>
      <c r="H30" s="592" t="s">
        <v>260</v>
      </c>
      <c r="I30" s="620">
        <v>0</v>
      </c>
      <c r="J30" s="587">
        <v>0</v>
      </c>
      <c r="K30" s="646">
        <v>0</v>
      </c>
      <c r="L30" s="588">
        <v>0</v>
      </c>
      <c r="M30" s="588">
        <v>0</v>
      </c>
      <c r="N30" s="1027">
        <v>0</v>
      </c>
      <c r="O30" s="722">
        <v>0</v>
      </c>
      <c r="P30" s="579">
        <f t="shared" si="1"/>
        <v>0</v>
      </c>
      <c r="Q30" s="434">
        <v>0</v>
      </c>
      <c r="R30" s="434">
        <v>0</v>
      </c>
      <c r="S30" s="434">
        <v>0</v>
      </c>
      <c r="T30" s="434">
        <v>0</v>
      </c>
      <c r="U30" s="1028">
        <v>235670</v>
      </c>
      <c r="V30" s="434">
        <v>0</v>
      </c>
      <c r="W30" s="434">
        <f t="shared" si="2"/>
        <v>235670</v>
      </c>
      <c r="X30" s="434">
        <v>0</v>
      </c>
      <c r="Y30" s="434">
        <v>0</v>
      </c>
      <c r="Z30" s="434">
        <v>0</v>
      </c>
      <c r="AA30" s="434">
        <f t="shared" si="3"/>
        <v>0</v>
      </c>
      <c r="AB30" s="434">
        <f t="shared" si="4"/>
        <v>235670</v>
      </c>
      <c r="AC30" s="435">
        <f t="shared" si="5"/>
        <v>79656</v>
      </c>
      <c r="AD30" s="434">
        <v>0</v>
      </c>
      <c r="AE30" s="434">
        <f t="shared" si="6"/>
        <v>79656</v>
      </c>
      <c r="AF30" s="435">
        <f t="shared" si="7"/>
        <v>2357</v>
      </c>
      <c r="AG30" s="14">
        <v>0</v>
      </c>
      <c r="AH30" s="434">
        <f>AB30+AE30+AF30+AG30</f>
        <v>317683</v>
      </c>
      <c r="AI30" s="870">
        <v>0</v>
      </c>
      <c r="AJ30" s="433">
        <v>0</v>
      </c>
      <c r="AK30" s="433">
        <v>0</v>
      </c>
      <c r="AL30" s="433">
        <v>0</v>
      </c>
      <c r="AM30" s="433">
        <v>0.56000000000000005</v>
      </c>
      <c r="AN30" s="433">
        <v>0</v>
      </c>
      <c r="AO30" s="535">
        <f t="shared" si="9"/>
        <v>0.56000000000000005</v>
      </c>
      <c r="AP30" s="854">
        <f>I30+AH30</f>
        <v>317683</v>
      </c>
      <c r="AQ30" s="434">
        <f>J30+W30</f>
        <v>235670</v>
      </c>
      <c r="AR30" s="512">
        <f>K30+AA30</f>
        <v>0</v>
      </c>
      <c r="AS30" s="434">
        <f>L30+AE30</f>
        <v>79656</v>
      </c>
      <c r="AT30" s="434">
        <f>M30+AF30</f>
        <v>2357</v>
      </c>
      <c r="AU30" s="434">
        <f>N30+AG30</f>
        <v>0</v>
      </c>
      <c r="AV30" s="535">
        <f>O30+AO30</f>
        <v>0.56000000000000005</v>
      </c>
      <c r="AW30" s="517">
        <f t="shared" si="11"/>
        <v>0</v>
      </c>
      <c r="AX30" s="432">
        <v>0</v>
      </c>
      <c r="AY30" s="432">
        <v>0</v>
      </c>
      <c r="AZ30" s="432">
        <v>0</v>
      </c>
      <c r="BA30" s="432">
        <v>0</v>
      </c>
      <c r="BB30" s="432">
        <v>0</v>
      </c>
      <c r="BC30" s="600">
        <v>0</v>
      </c>
    </row>
    <row r="31" spans="1:55" ht="12.95" customHeight="1" x14ac:dyDescent="0.25">
      <c r="A31" s="188">
        <v>5</v>
      </c>
      <c r="B31" s="189">
        <v>4456</v>
      </c>
      <c r="C31" s="189">
        <v>600074617</v>
      </c>
      <c r="D31" s="189">
        <v>68430132</v>
      </c>
      <c r="E31" s="191" t="s">
        <v>296</v>
      </c>
      <c r="F31" s="189">
        <v>3113</v>
      </c>
      <c r="G31" s="192" t="s">
        <v>282</v>
      </c>
      <c r="H31" s="192" t="s">
        <v>261</v>
      </c>
      <c r="I31" s="620">
        <v>4373742</v>
      </c>
      <c r="J31" s="587">
        <v>3244616</v>
      </c>
      <c r="K31" s="646">
        <v>0</v>
      </c>
      <c r="L31" s="588">
        <v>1096680</v>
      </c>
      <c r="M31" s="588">
        <v>32446</v>
      </c>
      <c r="N31" s="307">
        <v>0</v>
      </c>
      <c r="O31" s="722">
        <v>8.1800000000000015</v>
      </c>
      <c r="P31" s="579">
        <f t="shared" si="1"/>
        <v>0</v>
      </c>
      <c r="Q31" s="434">
        <v>0</v>
      </c>
      <c r="R31" s="434">
        <v>150657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2"/>
        <v>150657</v>
      </c>
      <c r="X31" s="434">
        <v>0</v>
      </c>
      <c r="Y31" s="434">
        <v>0</v>
      </c>
      <c r="Z31" s="434">
        <v>0</v>
      </c>
      <c r="AA31" s="434">
        <f t="shared" si="3"/>
        <v>0</v>
      </c>
      <c r="AB31" s="434">
        <f t="shared" si="4"/>
        <v>150657</v>
      </c>
      <c r="AC31" s="435">
        <f t="shared" si="5"/>
        <v>50922</v>
      </c>
      <c r="AD31" s="434">
        <v>0</v>
      </c>
      <c r="AE31" s="434">
        <f t="shared" si="6"/>
        <v>50922</v>
      </c>
      <c r="AF31" s="435">
        <f t="shared" si="7"/>
        <v>1507</v>
      </c>
      <c r="AG31" s="14">
        <v>0</v>
      </c>
      <c r="AH31" s="434">
        <f t="shared" si="24"/>
        <v>203086</v>
      </c>
      <c r="AI31" s="870">
        <v>0</v>
      </c>
      <c r="AJ31" s="433">
        <v>0.38</v>
      </c>
      <c r="AK31" s="433">
        <v>0</v>
      </c>
      <c r="AL31" s="433">
        <v>0</v>
      </c>
      <c r="AM31" s="433">
        <v>0</v>
      </c>
      <c r="AN31" s="433">
        <v>0</v>
      </c>
      <c r="AO31" s="535">
        <f t="shared" si="9"/>
        <v>0.38</v>
      </c>
      <c r="AP31" s="854">
        <f>I31+AH31</f>
        <v>4576828</v>
      </c>
      <c r="AQ31" s="434">
        <f>J31+W31</f>
        <v>3395273</v>
      </c>
      <c r="AR31" s="512">
        <f>K31+AA31</f>
        <v>0</v>
      </c>
      <c r="AS31" s="434">
        <f>L31+AE31</f>
        <v>1147602</v>
      </c>
      <c r="AT31" s="434">
        <f t="shared" si="25"/>
        <v>33953</v>
      </c>
      <c r="AU31" s="434">
        <f t="shared" si="25"/>
        <v>0</v>
      </c>
      <c r="AV31" s="535">
        <f>O31+AO31</f>
        <v>8.5600000000000023</v>
      </c>
      <c r="AW31" s="517">
        <f t="shared" si="11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ht="12.95" customHeight="1" x14ac:dyDescent="0.25">
      <c r="A32" s="188">
        <v>5</v>
      </c>
      <c r="B32" s="189">
        <v>4456</v>
      </c>
      <c r="C32" s="189">
        <v>600074617</v>
      </c>
      <c r="D32" s="189">
        <v>68430132</v>
      </c>
      <c r="E32" s="191" t="s">
        <v>296</v>
      </c>
      <c r="F32" s="189">
        <v>3143</v>
      </c>
      <c r="G32" s="192" t="s">
        <v>784</v>
      </c>
      <c r="H32" s="192" t="s">
        <v>260</v>
      </c>
      <c r="I32" s="620">
        <v>4379066</v>
      </c>
      <c r="J32" s="587">
        <v>3218788</v>
      </c>
      <c r="K32" s="646">
        <v>30000</v>
      </c>
      <c r="L32" s="588">
        <v>1098090</v>
      </c>
      <c r="M32" s="588">
        <v>32188</v>
      </c>
      <c r="N32" s="307">
        <v>0</v>
      </c>
      <c r="O32" s="722">
        <v>5.8930999999999996</v>
      </c>
      <c r="P32" s="579">
        <f t="shared" si="1"/>
        <v>-20000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2"/>
        <v>-20000</v>
      </c>
      <c r="X32" s="434">
        <v>20000</v>
      </c>
      <c r="Y32" s="434">
        <v>0</v>
      </c>
      <c r="Z32" s="434">
        <v>0</v>
      </c>
      <c r="AA32" s="434">
        <f t="shared" si="3"/>
        <v>20000</v>
      </c>
      <c r="AB32" s="434">
        <f t="shared" si="4"/>
        <v>0</v>
      </c>
      <c r="AC32" s="435">
        <f t="shared" si="5"/>
        <v>0</v>
      </c>
      <c r="AD32" s="434">
        <v>0</v>
      </c>
      <c r="AE32" s="434">
        <f t="shared" si="6"/>
        <v>0</v>
      </c>
      <c r="AF32" s="435">
        <f t="shared" si="7"/>
        <v>-200</v>
      </c>
      <c r="AG32" s="14">
        <v>0</v>
      </c>
      <c r="AH32" s="434">
        <f t="shared" si="24"/>
        <v>-200</v>
      </c>
      <c r="AI32" s="870">
        <v>0</v>
      </c>
      <c r="AJ32" s="433">
        <v>0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9"/>
        <v>0</v>
      </c>
      <c r="AP32" s="854">
        <f>I32+AH32</f>
        <v>4378866</v>
      </c>
      <c r="AQ32" s="434">
        <f>J32+W32</f>
        <v>3198788</v>
      </c>
      <c r="AR32" s="512">
        <f>K32+AA32</f>
        <v>50000</v>
      </c>
      <c r="AS32" s="434">
        <f>L32+AE32</f>
        <v>1098090</v>
      </c>
      <c r="AT32" s="434">
        <f t="shared" si="25"/>
        <v>31988</v>
      </c>
      <c r="AU32" s="434">
        <f t="shared" si="25"/>
        <v>0</v>
      </c>
      <c r="AV32" s="535">
        <f>O32+AO32</f>
        <v>5.8930999999999996</v>
      </c>
      <c r="AW32" s="517">
        <f t="shared" si="11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2.95" customHeight="1" x14ac:dyDescent="0.25">
      <c r="A33" s="181">
        <v>5</v>
      </c>
      <c r="B33" s="183">
        <v>4456</v>
      </c>
      <c r="C33" s="183">
        <v>600074617</v>
      </c>
      <c r="D33" s="183">
        <v>68430132</v>
      </c>
      <c r="E33" s="196" t="s">
        <v>297</v>
      </c>
      <c r="F33" s="199"/>
      <c r="G33" s="200"/>
      <c r="H33" s="200"/>
      <c r="I33" s="573">
        <v>59344119</v>
      </c>
      <c r="J33" s="330">
        <v>43018412</v>
      </c>
      <c r="K33" s="330">
        <v>795889</v>
      </c>
      <c r="L33" s="330">
        <v>14809233</v>
      </c>
      <c r="M33" s="330">
        <v>430185</v>
      </c>
      <c r="N33" s="330">
        <v>290400</v>
      </c>
      <c r="O33" s="721">
        <v>64.013199999999998</v>
      </c>
      <c r="P33" s="573">
        <f t="shared" ref="P33:BC33" si="26">SUM(P28:P32)</f>
        <v>295889</v>
      </c>
      <c r="Q33" s="330">
        <f t="shared" si="26"/>
        <v>0</v>
      </c>
      <c r="R33" s="330">
        <f t="shared" si="26"/>
        <v>150657</v>
      </c>
      <c r="S33" s="330">
        <f t="shared" si="26"/>
        <v>0</v>
      </c>
      <c r="T33" s="330">
        <f t="shared" si="26"/>
        <v>0</v>
      </c>
      <c r="U33" s="330">
        <f t="shared" si="26"/>
        <v>235670</v>
      </c>
      <c r="V33" s="330">
        <f t="shared" si="26"/>
        <v>0</v>
      </c>
      <c r="W33" s="330">
        <f t="shared" si="26"/>
        <v>682216</v>
      </c>
      <c r="X33" s="330">
        <v>-295889</v>
      </c>
      <c r="Y33" s="330">
        <f t="shared" si="26"/>
        <v>0</v>
      </c>
      <c r="Z33" s="330">
        <f t="shared" si="26"/>
        <v>0</v>
      </c>
      <c r="AA33" s="330">
        <f t="shared" si="26"/>
        <v>-295889</v>
      </c>
      <c r="AB33" s="330">
        <f t="shared" si="26"/>
        <v>386327</v>
      </c>
      <c r="AC33" s="330">
        <f t="shared" si="26"/>
        <v>130578</v>
      </c>
      <c r="AD33" s="330">
        <f t="shared" si="26"/>
        <v>0</v>
      </c>
      <c r="AE33" s="330">
        <f t="shared" si="26"/>
        <v>130578</v>
      </c>
      <c r="AF33" s="330">
        <f t="shared" si="26"/>
        <v>6823</v>
      </c>
      <c r="AG33" s="330">
        <f t="shared" si="26"/>
        <v>0</v>
      </c>
      <c r="AH33" s="330">
        <f t="shared" si="26"/>
        <v>523728</v>
      </c>
      <c r="AI33" s="977">
        <v>0.46</v>
      </c>
      <c r="AJ33" s="728">
        <f t="shared" si="26"/>
        <v>0.38</v>
      </c>
      <c r="AK33" s="728">
        <f t="shared" si="26"/>
        <v>0</v>
      </c>
      <c r="AL33" s="728">
        <f t="shared" si="26"/>
        <v>0</v>
      </c>
      <c r="AM33" s="728">
        <f t="shared" si="26"/>
        <v>0.56000000000000005</v>
      </c>
      <c r="AN33" s="728">
        <f t="shared" si="26"/>
        <v>0.5</v>
      </c>
      <c r="AO33" s="198">
        <f t="shared" si="26"/>
        <v>1.9</v>
      </c>
      <c r="AP33" s="917">
        <f t="shared" si="26"/>
        <v>59867847</v>
      </c>
      <c r="AQ33" s="330">
        <f t="shared" si="26"/>
        <v>43700628</v>
      </c>
      <c r="AR33" s="330">
        <f t="shared" si="26"/>
        <v>500000</v>
      </c>
      <c r="AS33" s="330">
        <f t="shared" si="26"/>
        <v>14939811</v>
      </c>
      <c r="AT33" s="330">
        <f t="shared" si="26"/>
        <v>437008</v>
      </c>
      <c r="AU33" s="330">
        <f t="shared" si="26"/>
        <v>290400</v>
      </c>
      <c r="AV33" s="198">
        <f t="shared" si="26"/>
        <v>65.913200000000003</v>
      </c>
      <c r="AW33" s="839">
        <f t="shared" si="26"/>
        <v>661664</v>
      </c>
      <c r="AX33" s="838">
        <f t="shared" si="26"/>
        <v>275418</v>
      </c>
      <c r="AY33" s="838">
        <f t="shared" si="26"/>
        <v>0</v>
      </c>
      <c r="AZ33" s="838">
        <f t="shared" si="26"/>
        <v>93091</v>
      </c>
      <c r="BA33" s="838">
        <f t="shared" si="26"/>
        <v>2755</v>
      </c>
      <c r="BB33" s="838">
        <f t="shared" si="26"/>
        <v>290400</v>
      </c>
      <c r="BC33" s="837">
        <f t="shared" si="26"/>
        <v>0.5</v>
      </c>
    </row>
    <row r="34" spans="1:55" ht="12.95" customHeight="1" x14ac:dyDescent="0.25">
      <c r="A34" s="1029">
        <v>6</v>
      </c>
      <c r="B34" s="1030">
        <v>4478</v>
      </c>
      <c r="C34" s="1030">
        <v>600075141</v>
      </c>
      <c r="D34" s="1030">
        <v>70975191</v>
      </c>
      <c r="E34" s="1031" t="s">
        <v>866</v>
      </c>
      <c r="F34" s="1030">
        <v>3114</v>
      </c>
      <c r="G34" s="1033" t="s">
        <v>505</v>
      </c>
      <c r="H34" s="1032" t="s">
        <v>260</v>
      </c>
      <c r="I34" s="517">
        <v>7746865</v>
      </c>
      <c r="J34" s="432">
        <v>5697303</v>
      </c>
      <c r="K34" s="494">
        <v>50000</v>
      </c>
      <c r="L34" s="394">
        <v>1942589</v>
      </c>
      <c r="M34" s="394">
        <v>56973</v>
      </c>
      <c r="N34" s="307">
        <v>0</v>
      </c>
      <c r="O34" s="685">
        <v>7.2727000000000004</v>
      </c>
      <c r="P34" s="579">
        <f t="shared" si="1"/>
        <v>50000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2"/>
        <v>50000</v>
      </c>
      <c r="X34" s="434">
        <v>-50000</v>
      </c>
      <c r="Y34" s="434">
        <v>0</v>
      </c>
      <c r="Z34" s="434">
        <v>0</v>
      </c>
      <c r="AA34" s="434">
        <f t="shared" si="3"/>
        <v>-50000</v>
      </c>
      <c r="AB34" s="434">
        <f t="shared" si="4"/>
        <v>0</v>
      </c>
      <c r="AC34" s="435">
        <f t="shared" si="5"/>
        <v>0</v>
      </c>
      <c r="AD34" s="434">
        <v>0</v>
      </c>
      <c r="AE34" s="434">
        <f t="shared" si="6"/>
        <v>0</v>
      </c>
      <c r="AF34" s="435">
        <f t="shared" si="7"/>
        <v>500</v>
      </c>
      <c r="AG34" s="14">
        <v>0</v>
      </c>
      <c r="AH34" s="434">
        <f t="shared" ref="AH34:AH37" si="27">AB34+AE34+AF34+AG34</f>
        <v>500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9"/>
        <v>0</v>
      </c>
      <c r="AP34" s="854">
        <f>I34+AH34</f>
        <v>7747365</v>
      </c>
      <c r="AQ34" s="434">
        <f>J34+W34</f>
        <v>5747303</v>
      </c>
      <c r="AR34" s="512">
        <f>K34+AA34</f>
        <v>0</v>
      </c>
      <c r="AS34" s="434">
        <f>L34+AE34</f>
        <v>1942589</v>
      </c>
      <c r="AT34" s="434">
        <f t="shared" ref="AT34:AU37" si="28">M34+AF34</f>
        <v>57473</v>
      </c>
      <c r="AU34" s="434">
        <f t="shared" si="28"/>
        <v>0</v>
      </c>
      <c r="AV34" s="535">
        <f>O34+AO34</f>
        <v>7.2727000000000004</v>
      </c>
      <c r="AW34" s="517">
        <f t="shared" si="11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ht="12.95" customHeight="1" x14ac:dyDescent="0.25">
      <c r="A35" s="1029">
        <v>6</v>
      </c>
      <c r="B35" s="1030">
        <v>4478</v>
      </c>
      <c r="C35" s="1030">
        <v>600075141</v>
      </c>
      <c r="D35" s="1030">
        <v>70975191</v>
      </c>
      <c r="E35" s="1031" t="s">
        <v>866</v>
      </c>
      <c r="F35" s="1030">
        <v>3114</v>
      </c>
      <c r="G35" s="1033" t="s">
        <v>282</v>
      </c>
      <c r="H35" s="1032" t="s">
        <v>261</v>
      </c>
      <c r="I35" s="517">
        <v>0</v>
      </c>
      <c r="J35" s="432">
        <v>0</v>
      </c>
      <c r="K35" s="494">
        <v>0</v>
      </c>
      <c r="L35" s="394">
        <v>0</v>
      </c>
      <c r="M35" s="394">
        <v>0</v>
      </c>
      <c r="N35" s="307">
        <v>0</v>
      </c>
      <c r="O35" s="685">
        <v>0</v>
      </c>
      <c r="P35" s="579">
        <f t="shared" si="1"/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2"/>
        <v>0</v>
      </c>
      <c r="X35" s="434">
        <v>0</v>
      </c>
      <c r="Y35" s="434">
        <v>0</v>
      </c>
      <c r="Z35" s="434">
        <v>0</v>
      </c>
      <c r="AA35" s="434">
        <f t="shared" si="3"/>
        <v>0</v>
      </c>
      <c r="AB35" s="434">
        <f t="shared" si="4"/>
        <v>0</v>
      </c>
      <c r="AC35" s="435">
        <f t="shared" si="5"/>
        <v>0</v>
      </c>
      <c r="AD35" s="434">
        <v>0</v>
      </c>
      <c r="AE35" s="434">
        <f t="shared" si="6"/>
        <v>0</v>
      </c>
      <c r="AF35" s="435">
        <f t="shared" si="7"/>
        <v>0</v>
      </c>
      <c r="AG35" s="14">
        <v>0</v>
      </c>
      <c r="AH35" s="434">
        <f t="shared" si="27"/>
        <v>0</v>
      </c>
      <c r="AI35" s="870">
        <v>0</v>
      </c>
      <c r="AJ35" s="433">
        <v>0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9"/>
        <v>0</v>
      </c>
      <c r="AP35" s="854">
        <f>I35+AH35</f>
        <v>0</v>
      </c>
      <c r="AQ35" s="434">
        <f>J35+W35</f>
        <v>0</v>
      </c>
      <c r="AR35" s="512">
        <f>K35+AA35</f>
        <v>0</v>
      </c>
      <c r="AS35" s="434">
        <f>L35+AE35</f>
        <v>0</v>
      </c>
      <c r="AT35" s="434">
        <f t="shared" si="28"/>
        <v>0</v>
      </c>
      <c r="AU35" s="434">
        <f t="shared" si="28"/>
        <v>0</v>
      </c>
      <c r="AV35" s="535">
        <f>O35+AO35</f>
        <v>0</v>
      </c>
      <c r="AW35" s="517">
        <f t="shared" si="11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ht="12.95" customHeight="1" x14ac:dyDescent="0.25">
      <c r="A36" s="1029">
        <v>6</v>
      </c>
      <c r="B36" s="1030">
        <v>4478</v>
      </c>
      <c r="C36" s="1030">
        <v>600075141</v>
      </c>
      <c r="D36" s="1030">
        <v>70975191</v>
      </c>
      <c r="E36" s="1031" t="s">
        <v>866</v>
      </c>
      <c r="F36" s="1030">
        <v>3114</v>
      </c>
      <c r="G36" s="1033" t="s">
        <v>277</v>
      </c>
      <c r="H36" s="1032" t="s">
        <v>260</v>
      </c>
      <c r="I36" s="517">
        <v>1274759</v>
      </c>
      <c r="J36" s="432">
        <v>945667</v>
      </c>
      <c r="K36" s="494">
        <v>0</v>
      </c>
      <c r="L36" s="394">
        <v>319635</v>
      </c>
      <c r="M36" s="394">
        <v>9457</v>
      </c>
      <c r="N36" s="307">
        <v>0</v>
      </c>
      <c r="O36" s="685">
        <v>2.1110000000000002</v>
      </c>
      <c r="P36" s="579">
        <f t="shared" si="1"/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f t="shared" si="2"/>
        <v>0</v>
      </c>
      <c r="X36" s="434">
        <v>0</v>
      </c>
      <c r="Y36" s="434">
        <v>0</v>
      </c>
      <c r="Z36" s="434">
        <v>0</v>
      </c>
      <c r="AA36" s="434">
        <f t="shared" si="3"/>
        <v>0</v>
      </c>
      <c r="AB36" s="434">
        <f t="shared" si="4"/>
        <v>0</v>
      </c>
      <c r="AC36" s="435">
        <f t="shared" si="5"/>
        <v>0</v>
      </c>
      <c r="AD36" s="434">
        <v>0</v>
      </c>
      <c r="AE36" s="434">
        <f t="shared" si="6"/>
        <v>0</v>
      </c>
      <c r="AF36" s="435">
        <f t="shared" si="7"/>
        <v>0</v>
      </c>
      <c r="AG36" s="14">
        <v>0</v>
      </c>
      <c r="AH36" s="434">
        <f t="shared" si="27"/>
        <v>0</v>
      </c>
      <c r="AI36" s="870">
        <v>0</v>
      </c>
      <c r="AJ36" s="433">
        <v>0</v>
      </c>
      <c r="AK36" s="433">
        <v>0</v>
      </c>
      <c r="AL36" s="433">
        <v>0</v>
      </c>
      <c r="AM36" s="433">
        <v>0</v>
      </c>
      <c r="AN36" s="433">
        <v>0</v>
      </c>
      <c r="AO36" s="535">
        <f t="shared" si="9"/>
        <v>0</v>
      </c>
      <c r="AP36" s="854">
        <f>I36+AH36</f>
        <v>1274759</v>
      </c>
      <c r="AQ36" s="434">
        <f>J36+W36</f>
        <v>945667</v>
      </c>
      <c r="AR36" s="512">
        <f>K36+AA36</f>
        <v>0</v>
      </c>
      <c r="AS36" s="434">
        <f>L36+AE36</f>
        <v>319635</v>
      </c>
      <c r="AT36" s="434">
        <f t="shared" si="28"/>
        <v>9457</v>
      </c>
      <c r="AU36" s="434">
        <f t="shared" si="28"/>
        <v>0</v>
      </c>
      <c r="AV36" s="535">
        <f>O36+AO36</f>
        <v>2.1110000000000002</v>
      </c>
      <c r="AW36" s="517">
        <f t="shared" si="11"/>
        <v>0</v>
      </c>
      <c r="AX36" s="432">
        <v>0</v>
      </c>
      <c r="AY36" s="432">
        <v>0</v>
      </c>
      <c r="AZ36" s="432">
        <v>0</v>
      </c>
      <c r="BA36" s="432">
        <v>0</v>
      </c>
      <c r="BB36" s="432">
        <v>0</v>
      </c>
      <c r="BC36" s="600">
        <v>0</v>
      </c>
    </row>
    <row r="37" spans="1:55" ht="12.95" customHeight="1" x14ac:dyDescent="0.25">
      <c r="A37" s="1029">
        <v>6</v>
      </c>
      <c r="B37" s="1030">
        <v>4478</v>
      </c>
      <c r="C37" s="1030">
        <v>600075141</v>
      </c>
      <c r="D37" s="1030">
        <v>70975191</v>
      </c>
      <c r="E37" s="1031" t="s">
        <v>866</v>
      </c>
      <c r="F37" s="1030">
        <v>3143</v>
      </c>
      <c r="G37" s="1032" t="s">
        <v>785</v>
      </c>
      <c r="H37" s="1032" t="s">
        <v>260</v>
      </c>
      <c r="I37" s="517">
        <v>471561</v>
      </c>
      <c r="J37" s="432">
        <v>349823</v>
      </c>
      <c r="K37" s="494">
        <v>0</v>
      </c>
      <c r="L37" s="394">
        <v>118240</v>
      </c>
      <c r="M37" s="394">
        <v>3498</v>
      </c>
      <c r="N37" s="307">
        <v>0</v>
      </c>
      <c r="O37" s="685">
        <v>0.64280000000000004</v>
      </c>
      <c r="P37" s="579">
        <f t="shared" si="1"/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2"/>
        <v>0</v>
      </c>
      <c r="X37" s="434">
        <v>0</v>
      </c>
      <c r="Y37" s="434">
        <v>0</v>
      </c>
      <c r="Z37" s="434">
        <v>0</v>
      </c>
      <c r="AA37" s="434">
        <f t="shared" si="3"/>
        <v>0</v>
      </c>
      <c r="AB37" s="434">
        <f t="shared" si="4"/>
        <v>0</v>
      </c>
      <c r="AC37" s="435">
        <f t="shared" si="5"/>
        <v>0</v>
      </c>
      <c r="AD37" s="434">
        <v>0</v>
      </c>
      <c r="AE37" s="434">
        <f t="shared" si="6"/>
        <v>0</v>
      </c>
      <c r="AF37" s="435">
        <f t="shared" si="7"/>
        <v>0</v>
      </c>
      <c r="AG37" s="14">
        <v>0</v>
      </c>
      <c r="AH37" s="434">
        <f t="shared" si="27"/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9"/>
        <v>0</v>
      </c>
      <c r="AP37" s="854">
        <f>I37+AH37</f>
        <v>471561</v>
      </c>
      <c r="AQ37" s="434">
        <f>J37+W37</f>
        <v>349823</v>
      </c>
      <c r="AR37" s="512">
        <f>K37+AA37</f>
        <v>0</v>
      </c>
      <c r="AS37" s="434">
        <f>L37+AE37</f>
        <v>118240</v>
      </c>
      <c r="AT37" s="434">
        <f t="shared" si="28"/>
        <v>3498</v>
      </c>
      <c r="AU37" s="434">
        <f t="shared" si="28"/>
        <v>0</v>
      </c>
      <c r="AV37" s="535">
        <f>O37+AO37</f>
        <v>0.64280000000000004</v>
      </c>
      <c r="AW37" s="517">
        <f t="shared" si="11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ht="12.95" customHeight="1" x14ac:dyDescent="0.25">
      <c r="A38" s="1029">
        <v>6</v>
      </c>
      <c r="B38" s="1030">
        <v>4478</v>
      </c>
      <c r="C38" s="1030">
        <v>600075141</v>
      </c>
      <c r="D38" s="1030">
        <v>70975191</v>
      </c>
      <c r="E38" s="1031" t="s">
        <v>867</v>
      </c>
      <c r="F38" s="1030">
        <v>3143</v>
      </c>
      <c r="G38" s="1034" t="s">
        <v>763</v>
      </c>
      <c r="H38" s="1032" t="s">
        <v>260</v>
      </c>
      <c r="I38" s="620">
        <v>0</v>
      </c>
      <c r="J38" s="587">
        <v>0</v>
      </c>
      <c r="K38" s="646">
        <v>0</v>
      </c>
      <c r="L38" s="588">
        <v>0</v>
      </c>
      <c r="M38" s="588">
        <v>0</v>
      </c>
      <c r="N38" s="1027">
        <v>0</v>
      </c>
      <c r="O38" s="722">
        <v>0</v>
      </c>
      <c r="P38" s="579">
        <f t="shared" si="1"/>
        <v>0</v>
      </c>
      <c r="Q38" s="434">
        <v>0</v>
      </c>
      <c r="R38" s="434">
        <v>0</v>
      </c>
      <c r="S38" s="434">
        <v>0</v>
      </c>
      <c r="T38" s="1028">
        <v>0</v>
      </c>
      <c r="U38" s="434">
        <v>0</v>
      </c>
      <c r="V38" s="434">
        <v>0</v>
      </c>
      <c r="W38" s="434">
        <f t="shared" si="2"/>
        <v>0</v>
      </c>
      <c r="X38" s="434">
        <v>0</v>
      </c>
      <c r="Y38" s="434">
        <v>0</v>
      </c>
      <c r="Z38" s="434">
        <v>0</v>
      </c>
      <c r="AA38" s="434">
        <f t="shared" si="3"/>
        <v>0</v>
      </c>
      <c r="AB38" s="434">
        <f t="shared" si="4"/>
        <v>0</v>
      </c>
      <c r="AC38" s="435">
        <f t="shared" si="5"/>
        <v>0</v>
      </c>
      <c r="AD38" s="434">
        <v>0</v>
      </c>
      <c r="AE38" s="434">
        <f t="shared" si="6"/>
        <v>0</v>
      </c>
      <c r="AF38" s="435">
        <f t="shared" si="7"/>
        <v>0</v>
      </c>
      <c r="AG38" s="14">
        <v>0</v>
      </c>
      <c r="AH38" s="434">
        <f>AB38+AE38+AF38+AG38</f>
        <v>0</v>
      </c>
      <c r="AI38" s="870">
        <v>0</v>
      </c>
      <c r="AJ38" s="433">
        <v>0</v>
      </c>
      <c r="AK38" s="433">
        <v>0</v>
      </c>
      <c r="AL38" s="433">
        <v>0</v>
      </c>
      <c r="AM38" s="433">
        <v>0</v>
      </c>
      <c r="AN38" s="433">
        <v>0</v>
      </c>
      <c r="AO38" s="535">
        <f t="shared" si="9"/>
        <v>0</v>
      </c>
      <c r="AP38" s="854">
        <f>I38+AH38</f>
        <v>0</v>
      </c>
      <c r="AQ38" s="434">
        <f>J38+W38</f>
        <v>0</v>
      </c>
      <c r="AR38" s="512">
        <f>K38+AA38</f>
        <v>0</v>
      </c>
      <c r="AS38" s="434">
        <f>L38+AE38</f>
        <v>0</v>
      </c>
      <c r="AT38" s="434">
        <f>M38+AF38</f>
        <v>0</v>
      </c>
      <c r="AU38" s="434">
        <f>N38+AG38</f>
        <v>0</v>
      </c>
      <c r="AV38" s="535">
        <f>O38+AO38</f>
        <v>0</v>
      </c>
      <c r="AW38" s="517">
        <f t="shared" si="11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ht="12.95" customHeight="1" x14ac:dyDescent="0.25">
      <c r="A39" s="181">
        <v>6</v>
      </c>
      <c r="B39" s="183">
        <v>4478</v>
      </c>
      <c r="C39" s="183">
        <v>600075141</v>
      </c>
      <c r="D39" s="183">
        <v>70975191</v>
      </c>
      <c r="E39" s="196" t="s">
        <v>298</v>
      </c>
      <c r="F39" s="199"/>
      <c r="G39" s="200"/>
      <c r="H39" s="200"/>
      <c r="I39" s="573">
        <v>9493185</v>
      </c>
      <c r="J39" s="330">
        <v>6992793</v>
      </c>
      <c r="K39" s="330">
        <v>50000</v>
      </c>
      <c r="L39" s="330">
        <v>2380464</v>
      </c>
      <c r="M39" s="330">
        <v>69928</v>
      </c>
      <c r="N39" s="330">
        <v>0</v>
      </c>
      <c r="O39" s="721">
        <v>10.0265</v>
      </c>
      <c r="P39" s="573">
        <f>SUM(P34:P38)</f>
        <v>50000</v>
      </c>
      <c r="Q39" s="573">
        <f t="shared" ref="Q39:BC39" si="29">SUM(Q34:Q38)</f>
        <v>0</v>
      </c>
      <c r="R39" s="573">
        <f t="shared" si="29"/>
        <v>0</v>
      </c>
      <c r="S39" s="573">
        <f t="shared" si="29"/>
        <v>0</v>
      </c>
      <c r="T39" s="573">
        <f t="shared" si="29"/>
        <v>0</v>
      </c>
      <c r="U39" s="573">
        <f t="shared" si="29"/>
        <v>0</v>
      </c>
      <c r="V39" s="573">
        <f t="shared" si="29"/>
        <v>0</v>
      </c>
      <c r="W39" s="573">
        <f t="shared" si="29"/>
        <v>50000</v>
      </c>
      <c r="X39" s="573">
        <f t="shared" si="29"/>
        <v>-50000</v>
      </c>
      <c r="Y39" s="573">
        <f t="shared" si="29"/>
        <v>0</v>
      </c>
      <c r="Z39" s="573">
        <f t="shared" si="29"/>
        <v>0</v>
      </c>
      <c r="AA39" s="573">
        <f t="shared" si="29"/>
        <v>-50000</v>
      </c>
      <c r="AB39" s="573">
        <f t="shared" si="29"/>
        <v>0</v>
      </c>
      <c r="AC39" s="573">
        <f t="shared" si="29"/>
        <v>0</v>
      </c>
      <c r="AD39" s="573">
        <f t="shared" si="29"/>
        <v>0</v>
      </c>
      <c r="AE39" s="573">
        <f t="shared" si="29"/>
        <v>0</v>
      </c>
      <c r="AF39" s="573">
        <f t="shared" si="29"/>
        <v>500</v>
      </c>
      <c r="AG39" s="573">
        <f t="shared" si="29"/>
        <v>0</v>
      </c>
      <c r="AH39" s="573">
        <f t="shared" si="29"/>
        <v>500</v>
      </c>
      <c r="AI39" s="1035">
        <f t="shared" si="29"/>
        <v>0</v>
      </c>
      <c r="AJ39" s="1035">
        <f t="shared" si="29"/>
        <v>0</v>
      </c>
      <c r="AK39" s="1035">
        <f t="shared" si="29"/>
        <v>0</v>
      </c>
      <c r="AL39" s="1035">
        <f t="shared" si="29"/>
        <v>0</v>
      </c>
      <c r="AM39" s="1035">
        <f t="shared" si="29"/>
        <v>0</v>
      </c>
      <c r="AN39" s="1035">
        <f t="shared" si="29"/>
        <v>0</v>
      </c>
      <c r="AO39" s="1035">
        <f t="shared" si="29"/>
        <v>0</v>
      </c>
      <c r="AP39" s="573">
        <f t="shared" si="29"/>
        <v>9493685</v>
      </c>
      <c r="AQ39" s="573">
        <f t="shared" si="29"/>
        <v>7042793</v>
      </c>
      <c r="AR39" s="573">
        <f t="shared" si="29"/>
        <v>0</v>
      </c>
      <c r="AS39" s="573">
        <f t="shared" si="29"/>
        <v>2380464</v>
      </c>
      <c r="AT39" s="573">
        <f t="shared" si="29"/>
        <v>70428</v>
      </c>
      <c r="AU39" s="573">
        <f t="shared" si="29"/>
        <v>0</v>
      </c>
      <c r="AV39" s="1035">
        <f t="shared" si="29"/>
        <v>10.0265</v>
      </c>
      <c r="AW39" s="839">
        <f t="shared" si="29"/>
        <v>0</v>
      </c>
      <c r="AX39" s="839">
        <f t="shared" si="29"/>
        <v>0</v>
      </c>
      <c r="AY39" s="839">
        <f t="shared" si="29"/>
        <v>0</v>
      </c>
      <c r="AZ39" s="839">
        <f t="shared" si="29"/>
        <v>0</v>
      </c>
      <c r="BA39" s="839">
        <f t="shared" si="29"/>
        <v>0</v>
      </c>
      <c r="BB39" s="839">
        <f t="shared" si="29"/>
        <v>0</v>
      </c>
      <c r="BC39" s="1036">
        <f t="shared" si="29"/>
        <v>0</v>
      </c>
    </row>
    <row r="40" spans="1:55" ht="12.95" customHeight="1" x14ac:dyDescent="0.25">
      <c r="A40" s="188">
        <v>7</v>
      </c>
      <c r="B40" s="189">
        <v>4471</v>
      </c>
      <c r="C40" s="189">
        <v>600075061</v>
      </c>
      <c r="D40" s="189">
        <v>70975205</v>
      </c>
      <c r="E40" s="191" t="s">
        <v>299</v>
      </c>
      <c r="F40" s="189">
        <v>3231</v>
      </c>
      <c r="G40" s="192" t="s">
        <v>279</v>
      </c>
      <c r="H40" s="192" t="s">
        <v>260</v>
      </c>
      <c r="I40" s="517">
        <v>13035139</v>
      </c>
      <c r="J40" s="432">
        <v>9669984</v>
      </c>
      <c r="K40" s="494">
        <v>0</v>
      </c>
      <c r="L40" s="394">
        <v>3268455</v>
      </c>
      <c r="M40" s="394">
        <v>96700</v>
      </c>
      <c r="N40" s="307">
        <v>0</v>
      </c>
      <c r="O40" s="685">
        <v>14.4892</v>
      </c>
      <c r="P40" s="579">
        <f t="shared" si="1"/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2"/>
        <v>0</v>
      </c>
      <c r="X40" s="434">
        <v>0</v>
      </c>
      <c r="Y40" s="434">
        <v>0</v>
      </c>
      <c r="Z40" s="434">
        <v>0</v>
      </c>
      <c r="AA40" s="434">
        <f t="shared" si="3"/>
        <v>0</v>
      </c>
      <c r="AB40" s="434">
        <f t="shared" si="4"/>
        <v>0</v>
      </c>
      <c r="AC40" s="435">
        <f t="shared" si="5"/>
        <v>0</v>
      </c>
      <c r="AD40" s="434">
        <v>0</v>
      </c>
      <c r="AE40" s="434">
        <f t="shared" si="6"/>
        <v>0</v>
      </c>
      <c r="AF40" s="435">
        <f t="shared" si="7"/>
        <v>0</v>
      </c>
      <c r="AG40" s="14">
        <v>0</v>
      </c>
      <c r="AH40" s="434">
        <f>AB40+AE40+AF40+AG40</f>
        <v>0</v>
      </c>
      <c r="AI40" s="870">
        <v>0</v>
      </c>
      <c r="AJ40" s="433">
        <v>0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9"/>
        <v>0</v>
      </c>
      <c r="AP40" s="854">
        <f>I40+AH40</f>
        <v>13035139</v>
      </c>
      <c r="AQ40" s="434">
        <f>J40+W40</f>
        <v>9669984</v>
      </c>
      <c r="AR40" s="512">
        <f>K40+AA40</f>
        <v>0</v>
      </c>
      <c r="AS40" s="434">
        <f>L40+AE40</f>
        <v>3268455</v>
      </c>
      <c r="AT40" s="434">
        <f>M40+AF40</f>
        <v>96700</v>
      </c>
      <c r="AU40" s="434">
        <f>N40+AG40</f>
        <v>0</v>
      </c>
      <c r="AV40" s="535">
        <f>O40+AO40</f>
        <v>14.4892</v>
      </c>
      <c r="AW40" s="517">
        <f t="shared" si="11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ht="12.95" customHeight="1" x14ac:dyDescent="0.25">
      <c r="A41" s="181">
        <v>7</v>
      </c>
      <c r="B41" s="183">
        <v>4471</v>
      </c>
      <c r="C41" s="183">
        <v>600075061</v>
      </c>
      <c r="D41" s="183">
        <v>70975205</v>
      </c>
      <c r="E41" s="196" t="s">
        <v>300</v>
      </c>
      <c r="F41" s="199"/>
      <c r="G41" s="200"/>
      <c r="H41" s="200"/>
      <c r="I41" s="573">
        <v>13035139</v>
      </c>
      <c r="J41" s="330">
        <v>9669984</v>
      </c>
      <c r="K41" s="330">
        <v>0</v>
      </c>
      <c r="L41" s="330">
        <v>3268455</v>
      </c>
      <c r="M41" s="330">
        <v>96700</v>
      </c>
      <c r="N41" s="330">
        <v>0</v>
      </c>
      <c r="O41" s="721">
        <v>14.4892</v>
      </c>
      <c r="P41" s="573">
        <f t="shared" ref="P41:BC41" si="30">SUM(P40)</f>
        <v>0</v>
      </c>
      <c r="Q41" s="330">
        <f t="shared" si="30"/>
        <v>0</v>
      </c>
      <c r="R41" s="330">
        <f t="shared" si="30"/>
        <v>0</v>
      </c>
      <c r="S41" s="330">
        <f t="shared" si="30"/>
        <v>0</v>
      </c>
      <c r="T41" s="330">
        <f t="shared" si="30"/>
        <v>0</v>
      </c>
      <c r="U41" s="330">
        <f t="shared" si="30"/>
        <v>0</v>
      </c>
      <c r="V41" s="330">
        <f t="shared" si="30"/>
        <v>0</v>
      </c>
      <c r="W41" s="330">
        <f t="shared" si="30"/>
        <v>0</v>
      </c>
      <c r="X41" s="330">
        <v>0</v>
      </c>
      <c r="Y41" s="330">
        <f t="shared" si="30"/>
        <v>0</v>
      </c>
      <c r="Z41" s="330">
        <f t="shared" si="30"/>
        <v>0</v>
      </c>
      <c r="AA41" s="330">
        <f t="shared" si="30"/>
        <v>0</v>
      </c>
      <c r="AB41" s="330">
        <f t="shared" si="30"/>
        <v>0</v>
      </c>
      <c r="AC41" s="330">
        <f t="shared" si="30"/>
        <v>0</v>
      </c>
      <c r="AD41" s="330">
        <f t="shared" si="30"/>
        <v>0</v>
      </c>
      <c r="AE41" s="330">
        <f t="shared" si="30"/>
        <v>0</v>
      </c>
      <c r="AF41" s="330">
        <f t="shared" si="30"/>
        <v>0</v>
      </c>
      <c r="AG41" s="330">
        <f t="shared" si="30"/>
        <v>0</v>
      </c>
      <c r="AH41" s="330">
        <f t="shared" si="30"/>
        <v>0</v>
      </c>
      <c r="AI41" s="977">
        <v>0</v>
      </c>
      <c r="AJ41" s="728">
        <f t="shared" si="30"/>
        <v>0</v>
      </c>
      <c r="AK41" s="728">
        <f t="shared" si="30"/>
        <v>0</v>
      </c>
      <c r="AL41" s="728">
        <f t="shared" si="30"/>
        <v>0</v>
      </c>
      <c r="AM41" s="728">
        <f t="shared" si="30"/>
        <v>0</v>
      </c>
      <c r="AN41" s="728">
        <f t="shared" si="30"/>
        <v>0</v>
      </c>
      <c r="AO41" s="198">
        <f t="shared" si="30"/>
        <v>0</v>
      </c>
      <c r="AP41" s="917">
        <f t="shared" si="30"/>
        <v>13035139</v>
      </c>
      <c r="AQ41" s="330">
        <f t="shared" si="30"/>
        <v>9669984</v>
      </c>
      <c r="AR41" s="330">
        <f t="shared" si="30"/>
        <v>0</v>
      </c>
      <c r="AS41" s="330">
        <f t="shared" si="30"/>
        <v>3268455</v>
      </c>
      <c r="AT41" s="330">
        <f t="shared" si="30"/>
        <v>96700</v>
      </c>
      <c r="AU41" s="330">
        <f t="shared" si="30"/>
        <v>0</v>
      </c>
      <c r="AV41" s="198">
        <f t="shared" si="30"/>
        <v>14.4892</v>
      </c>
      <c r="AW41" s="839">
        <f t="shared" si="30"/>
        <v>0</v>
      </c>
      <c r="AX41" s="838">
        <f t="shared" si="30"/>
        <v>0</v>
      </c>
      <c r="AY41" s="838">
        <f t="shared" si="30"/>
        <v>0</v>
      </c>
      <c r="AZ41" s="838">
        <f t="shared" si="30"/>
        <v>0</v>
      </c>
      <c r="BA41" s="838">
        <f t="shared" si="30"/>
        <v>0</v>
      </c>
      <c r="BB41" s="838">
        <f t="shared" si="30"/>
        <v>0</v>
      </c>
      <c r="BC41" s="837">
        <f t="shared" si="30"/>
        <v>0</v>
      </c>
    </row>
    <row r="42" spans="1:55" ht="12.95" customHeight="1" x14ac:dyDescent="0.25">
      <c r="A42" s="188">
        <v>8</v>
      </c>
      <c r="B42" s="189">
        <v>4474</v>
      </c>
      <c r="C42" s="189">
        <v>600075192</v>
      </c>
      <c r="D42" s="189">
        <v>49864661</v>
      </c>
      <c r="E42" s="191" t="s">
        <v>301</v>
      </c>
      <c r="F42" s="189">
        <v>3233</v>
      </c>
      <c r="G42" s="201" t="s">
        <v>281</v>
      </c>
      <c r="H42" s="192" t="s">
        <v>261</v>
      </c>
      <c r="I42" s="517">
        <v>2067825</v>
      </c>
      <c r="J42" s="432">
        <v>1533995</v>
      </c>
      <c r="K42" s="494">
        <v>0</v>
      </c>
      <c r="L42" s="394">
        <v>518490</v>
      </c>
      <c r="M42" s="394">
        <v>15340</v>
      </c>
      <c r="N42" s="307">
        <v>0</v>
      </c>
      <c r="O42" s="685">
        <v>2.6</v>
      </c>
      <c r="P42" s="579">
        <f t="shared" si="1"/>
        <v>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2"/>
        <v>0</v>
      </c>
      <c r="X42" s="434">
        <v>0</v>
      </c>
      <c r="Y42" s="434">
        <v>0</v>
      </c>
      <c r="Z42" s="434">
        <v>0</v>
      </c>
      <c r="AA42" s="434">
        <f t="shared" si="3"/>
        <v>0</v>
      </c>
      <c r="AB42" s="434">
        <f t="shared" si="4"/>
        <v>0</v>
      </c>
      <c r="AC42" s="435">
        <f t="shared" si="5"/>
        <v>0</v>
      </c>
      <c r="AD42" s="434">
        <v>0</v>
      </c>
      <c r="AE42" s="434">
        <f t="shared" si="6"/>
        <v>0</v>
      </c>
      <c r="AF42" s="435">
        <f t="shared" si="7"/>
        <v>0</v>
      </c>
      <c r="AG42" s="14">
        <v>0</v>
      </c>
      <c r="AH42" s="434">
        <f>AB42+AE42+AF42+AG42</f>
        <v>0</v>
      </c>
      <c r="AI42" s="870">
        <v>0</v>
      </c>
      <c r="AJ42" s="433">
        <v>0</v>
      </c>
      <c r="AK42" s="433">
        <v>0</v>
      </c>
      <c r="AL42" s="433">
        <v>0</v>
      </c>
      <c r="AM42" s="433">
        <v>0</v>
      </c>
      <c r="AN42" s="433">
        <v>0</v>
      </c>
      <c r="AO42" s="535">
        <f t="shared" si="9"/>
        <v>0</v>
      </c>
      <c r="AP42" s="854">
        <f>I42+AH42</f>
        <v>2067825</v>
      </c>
      <c r="AQ42" s="434">
        <f>J42+W42</f>
        <v>1533995</v>
      </c>
      <c r="AR42" s="512">
        <f>K42+AA42</f>
        <v>0</v>
      </c>
      <c r="AS42" s="434">
        <f>L42+AE42</f>
        <v>518490</v>
      </c>
      <c r="AT42" s="434">
        <f>M42+AF42</f>
        <v>15340</v>
      </c>
      <c r="AU42" s="434">
        <f>N42+AG42</f>
        <v>0</v>
      </c>
      <c r="AV42" s="535">
        <f>O42+AO42</f>
        <v>2.6</v>
      </c>
      <c r="AW42" s="517">
        <f t="shared" si="11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ht="12.95" customHeight="1" x14ac:dyDescent="0.25">
      <c r="A43" s="181">
        <v>8</v>
      </c>
      <c r="B43" s="183">
        <v>4474</v>
      </c>
      <c r="C43" s="183">
        <v>600075192</v>
      </c>
      <c r="D43" s="183">
        <v>49864661</v>
      </c>
      <c r="E43" s="196" t="s">
        <v>302</v>
      </c>
      <c r="F43" s="199"/>
      <c r="G43" s="200"/>
      <c r="H43" s="200"/>
      <c r="I43" s="573">
        <v>2067825</v>
      </c>
      <c r="J43" s="330">
        <v>1533995</v>
      </c>
      <c r="K43" s="330">
        <v>0</v>
      </c>
      <c r="L43" s="330">
        <v>518490</v>
      </c>
      <c r="M43" s="330">
        <v>15340</v>
      </c>
      <c r="N43" s="330">
        <v>0</v>
      </c>
      <c r="O43" s="721">
        <v>2.6</v>
      </c>
      <c r="P43" s="573">
        <f t="shared" ref="P43:BC43" si="31">SUM(P42)</f>
        <v>0</v>
      </c>
      <c r="Q43" s="330">
        <f t="shared" si="31"/>
        <v>0</v>
      </c>
      <c r="R43" s="330">
        <f t="shared" si="31"/>
        <v>0</v>
      </c>
      <c r="S43" s="330">
        <f t="shared" si="31"/>
        <v>0</v>
      </c>
      <c r="T43" s="330">
        <f t="shared" si="31"/>
        <v>0</v>
      </c>
      <c r="U43" s="330">
        <f t="shared" si="31"/>
        <v>0</v>
      </c>
      <c r="V43" s="330">
        <f t="shared" si="31"/>
        <v>0</v>
      </c>
      <c r="W43" s="330">
        <f t="shared" si="31"/>
        <v>0</v>
      </c>
      <c r="X43" s="330">
        <v>0</v>
      </c>
      <c r="Y43" s="330">
        <f t="shared" si="31"/>
        <v>0</v>
      </c>
      <c r="Z43" s="330">
        <f t="shared" si="31"/>
        <v>0</v>
      </c>
      <c r="AA43" s="330">
        <f t="shared" si="31"/>
        <v>0</v>
      </c>
      <c r="AB43" s="330">
        <f t="shared" si="31"/>
        <v>0</v>
      </c>
      <c r="AC43" s="330">
        <f t="shared" si="31"/>
        <v>0</v>
      </c>
      <c r="AD43" s="330">
        <f t="shared" si="31"/>
        <v>0</v>
      </c>
      <c r="AE43" s="330">
        <f t="shared" si="31"/>
        <v>0</v>
      </c>
      <c r="AF43" s="330">
        <f t="shared" si="31"/>
        <v>0</v>
      </c>
      <c r="AG43" s="330">
        <f t="shared" si="31"/>
        <v>0</v>
      </c>
      <c r="AH43" s="330">
        <f t="shared" si="31"/>
        <v>0</v>
      </c>
      <c r="AI43" s="977">
        <v>0</v>
      </c>
      <c r="AJ43" s="728">
        <f t="shared" si="31"/>
        <v>0</v>
      </c>
      <c r="AK43" s="728">
        <f t="shared" si="31"/>
        <v>0</v>
      </c>
      <c r="AL43" s="728">
        <f t="shared" si="31"/>
        <v>0</v>
      </c>
      <c r="AM43" s="728">
        <f t="shared" si="31"/>
        <v>0</v>
      </c>
      <c r="AN43" s="728">
        <f t="shared" si="31"/>
        <v>0</v>
      </c>
      <c r="AO43" s="198">
        <f t="shared" si="31"/>
        <v>0</v>
      </c>
      <c r="AP43" s="917">
        <f t="shared" si="31"/>
        <v>2067825</v>
      </c>
      <c r="AQ43" s="330">
        <f t="shared" si="31"/>
        <v>1533995</v>
      </c>
      <c r="AR43" s="330">
        <f t="shared" si="31"/>
        <v>0</v>
      </c>
      <c r="AS43" s="330">
        <f t="shared" si="31"/>
        <v>518490</v>
      </c>
      <c r="AT43" s="330">
        <f t="shared" si="31"/>
        <v>15340</v>
      </c>
      <c r="AU43" s="330">
        <f t="shared" si="31"/>
        <v>0</v>
      </c>
      <c r="AV43" s="198">
        <f t="shared" si="31"/>
        <v>2.6</v>
      </c>
      <c r="AW43" s="839">
        <f t="shared" si="31"/>
        <v>0</v>
      </c>
      <c r="AX43" s="838">
        <f t="shared" si="31"/>
        <v>0</v>
      </c>
      <c r="AY43" s="838">
        <f t="shared" si="31"/>
        <v>0</v>
      </c>
      <c r="AZ43" s="838">
        <f t="shared" si="31"/>
        <v>0</v>
      </c>
      <c r="BA43" s="838">
        <f t="shared" si="31"/>
        <v>0</v>
      </c>
      <c r="BB43" s="838">
        <f t="shared" si="31"/>
        <v>0</v>
      </c>
      <c r="BC43" s="837">
        <f t="shared" si="31"/>
        <v>0</v>
      </c>
    </row>
    <row r="44" spans="1:55" ht="12.95" customHeight="1" x14ac:dyDescent="0.25">
      <c r="A44" s="188">
        <v>9</v>
      </c>
      <c r="B44" s="189">
        <v>4402</v>
      </c>
      <c r="C44" s="190">
        <v>600074021</v>
      </c>
      <c r="D44" s="189">
        <v>70695342</v>
      </c>
      <c r="E44" s="191" t="s">
        <v>303</v>
      </c>
      <c r="F44" s="189">
        <v>3111</v>
      </c>
      <c r="G44" s="192" t="s">
        <v>288</v>
      </c>
      <c r="H44" s="192" t="s">
        <v>260</v>
      </c>
      <c r="I44" s="517">
        <v>10969275</v>
      </c>
      <c r="J44" s="432">
        <v>8137445</v>
      </c>
      <c r="K44" s="494">
        <v>0</v>
      </c>
      <c r="L44" s="394">
        <v>2750456</v>
      </c>
      <c r="M44" s="394">
        <v>81374</v>
      </c>
      <c r="N44" s="307">
        <v>0</v>
      </c>
      <c r="O44" s="685">
        <v>13.951599999999999</v>
      </c>
      <c r="P44" s="579">
        <f t="shared" si="1"/>
        <v>0</v>
      </c>
      <c r="Q44" s="434">
        <v>0</v>
      </c>
      <c r="R44" s="434">
        <v>0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2"/>
        <v>0</v>
      </c>
      <c r="X44" s="434">
        <v>0</v>
      </c>
      <c r="Y44" s="434">
        <v>0</v>
      </c>
      <c r="Z44" s="434">
        <v>260232</v>
      </c>
      <c r="AA44" s="434">
        <f t="shared" si="3"/>
        <v>260232</v>
      </c>
      <c r="AB44" s="434">
        <f t="shared" si="4"/>
        <v>260232</v>
      </c>
      <c r="AC44" s="435">
        <f t="shared" si="5"/>
        <v>0</v>
      </c>
      <c r="AD44" s="434">
        <v>0</v>
      </c>
      <c r="AE44" s="434">
        <f t="shared" si="6"/>
        <v>0</v>
      </c>
      <c r="AF44" s="435">
        <f t="shared" si="7"/>
        <v>0</v>
      </c>
      <c r="AG44" s="14">
        <v>0</v>
      </c>
      <c r="AH44" s="434">
        <f t="shared" ref="AH44:AH45" si="32">AB44+AE44+AF44+AG44</f>
        <v>260232</v>
      </c>
      <c r="AI44" s="870">
        <v>0</v>
      </c>
      <c r="AJ44" s="433">
        <v>0</v>
      </c>
      <c r="AK44" s="433">
        <v>0</v>
      </c>
      <c r="AL44" s="433">
        <v>0</v>
      </c>
      <c r="AM44" s="433">
        <v>0</v>
      </c>
      <c r="AN44" s="433">
        <v>0</v>
      </c>
      <c r="AO44" s="535">
        <f t="shared" si="9"/>
        <v>0</v>
      </c>
      <c r="AP44" s="854">
        <f>I44+AH44</f>
        <v>11229507</v>
      </c>
      <c r="AQ44" s="434">
        <f>J44+W44</f>
        <v>8137445</v>
      </c>
      <c r="AR44" s="512">
        <f>K44+AA44</f>
        <v>260232</v>
      </c>
      <c r="AS44" s="434">
        <f t="shared" ref="AS44:AU45" si="33">L44+AE44</f>
        <v>2750456</v>
      </c>
      <c r="AT44" s="434">
        <f t="shared" si="33"/>
        <v>81374</v>
      </c>
      <c r="AU44" s="434">
        <f t="shared" si="33"/>
        <v>0</v>
      </c>
      <c r="AV44" s="535">
        <f>O44+AO44</f>
        <v>13.951599999999999</v>
      </c>
      <c r="AW44" s="517">
        <f t="shared" si="11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ht="12.95" customHeight="1" x14ac:dyDescent="0.25">
      <c r="A45" s="188">
        <v>9</v>
      </c>
      <c r="B45" s="189">
        <v>4402</v>
      </c>
      <c r="C45" s="190">
        <v>600074021</v>
      </c>
      <c r="D45" s="189">
        <v>70695342</v>
      </c>
      <c r="E45" s="191" t="s">
        <v>303</v>
      </c>
      <c r="F45" s="189">
        <v>3111</v>
      </c>
      <c r="G45" s="192" t="s">
        <v>282</v>
      </c>
      <c r="H45" s="192" t="s">
        <v>261</v>
      </c>
      <c r="I45" s="517">
        <v>0</v>
      </c>
      <c r="J45" s="432">
        <v>0</v>
      </c>
      <c r="K45" s="494">
        <v>0</v>
      </c>
      <c r="L45" s="394">
        <v>0</v>
      </c>
      <c r="M45" s="394">
        <v>0</v>
      </c>
      <c r="N45" s="307">
        <v>0</v>
      </c>
      <c r="O45" s="685">
        <v>0</v>
      </c>
      <c r="P45" s="579">
        <f t="shared" si="1"/>
        <v>0</v>
      </c>
      <c r="Q45" s="434">
        <v>0</v>
      </c>
      <c r="R45" s="434">
        <v>99212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2"/>
        <v>99212</v>
      </c>
      <c r="X45" s="434">
        <v>0</v>
      </c>
      <c r="Y45" s="434">
        <v>0</v>
      </c>
      <c r="Z45" s="434">
        <v>0</v>
      </c>
      <c r="AA45" s="434">
        <f t="shared" si="3"/>
        <v>0</v>
      </c>
      <c r="AB45" s="434">
        <f t="shared" si="4"/>
        <v>99212</v>
      </c>
      <c r="AC45" s="435">
        <f t="shared" si="5"/>
        <v>33534</v>
      </c>
      <c r="AD45" s="434">
        <v>0</v>
      </c>
      <c r="AE45" s="434">
        <f t="shared" si="6"/>
        <v>33534</v>
      </c>
      <c r="AF45" s="435">
        <f t="shared" si="7"/>
        <v>992</v>
      </c>
      <c r="AG45" s="14">
        <v>0</v>
      </c>
      <c r="AH45" s="434">
        <f t="shared" si="32"/>
        <v>133738</v>
      </c>
      <c r="AI45" s="870">
        <v>0</v>
      </c>
      <c r="AJ45" s="433">
        <v>0.25</v>
      </c>
      <c r="AK45" s="433">
        <v>0</v>
      </c>
      <c r="AL45" s="433">
        <v>0</v>
      </c>
      <c r="AM45" s="433">
        <v>0</v>
      </c>
      <c r="AN45" s="433">
        <v>0</v>
      </c>
      <c r="AO45" s="535">
        <f t="shared" si="9"/>
        <v>0.25</v>
      </c>
      <c r="AP45" s="854">
        <f>I45+AH45</f>
        <v>133738</v>
      </c>
      <c r="AQ45" s="434">
        <f>J45+W45</f>
        <v>99212</v>
      </c>
      <c r="AR45" s="512">
        <f>K45+AA45</f>
        <v>0</v>
      </c>
      <c r="AS45" s="434">
        <f t="shared" si="33"/>
        <v>33534</v>
      </c>
      <c r="AT45" s="434">
        <f t="shared" si="33"/>
        <v>992</v>
      </c>
      <c r="AU45" s="434">
        <f t="shared" si="33"/>
        <v>0</v>
      </c>
      <c r="AV45" s="535">
        <f>O45+AO45</f>
        <v>0.25</v>
      </c>
      <c r="AW45" s="517">
        <f t="shared" si="11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ht="12.95" customHeight="1" x14ac:dyDescent="0.25">
      <c r="A46" s="181">
        <v>9</v>
      </c>
      <c r="B46" s="183">
        <v>4402</v>
      </c>
      <c r="C46" s="195">
        <v>600074021</v>
      </c>
      <c r="D46" s="183">
        <v>70695342</v>
      </c>
      <c r="E46" s="196" t="s">
        <v>304</v>
      </c>
      <c r="F46" s="199"/>
      <c r="G46" s="200"/>
      <c r="H46" s="200"/>
      <c r="I46" s="573">
        <v>10969275</v>
      </c>
      <c r="J46" s="330">
        <v>8137445</v>
      </c>
      <c r="K46" s="330">
        <v>0</v>
      </c>
      <c r="L46" s="330">
        <v>2750456</v>
      </c>
      <c r="M46" s="330">
        <v>81374</v>
      </c>
      <c r="N46" s="330">
        <v>0</v>
      </c>
      <c r="O46" s="721">
        <v>13.951599999999999</v>
      </c>
      <c r="P46" s="573">
        <f t="shared" ref="P46:BC46" si="34">SUM(P44:P45)</f>
        <v>0</v>
      </c>
      <c r="Q46" s="330">
        <f t="shared" si="34"/>
        <v>0</v>
      </c>
      <c r="R46" s="330">
        <f t="shared" si="34"/>
        <v>99212</v>
      </c>
      <c r="S46" s="330">
        <f t="shared" si="34"/>
        <v>0</v>
      </c>
      <c r="T46" s="330">
        <f t="shared" si="34"/>
        <v>0</v>
      </c>
      <c r="U46" s="330">
        <f t="shared" si="34"/>
        <v>0</v>
      </c>
      <c r="V46" s="330">
        <f t="shared" si="34"/>
        <v>0</v>
      </c>
      <c r="W46" s="330">
        <f t="shared" si="34"/>
        <v>99212</v>
      </c>
      <c r="X46" s="330">
        <v>0</v>
      </c>
      <c r="Y46" s="330">
        <f t="shared" si="34"/>
        <v>0</v>
      </c>
      <c r="Z46" s="330">
        <f t="shared" si="34"/>
        <v>260232</v>
      </c>
      <c r="AA46" s="330">
        <f t="shared" si="34"/>
        <v>260232</v>
      </c>
      <c r="AB46" s="330">
        <f t="shared" si="34"/>
        <v>359444</v>
      </c>
      <c r="AC46" s="330">
        <f t="shared" si="34"/>
        <v>33534</v>
      </c>
      <c r="AD46" s="330">
        <f t="shared" si="34"/>
        <v>0</v>
      </c>
      <c r="AE46" s="330">
        <f t="shared" si="34"/>
        <v>33534</v>
      </c>
      <c r="AF46" s="330">
        <f t="shared" si="34"/>
        <v>992</v>
      </c>
      <c r="AG46" s="330">
        <f t="shared" si="34"/>
        <v>0</v>
      </c>
      <c r="AH46" s="330">
        <f t="shared" si="34"/>
        <v>393970</v>
      </c>
      <c r="AI46" s="977">
        <v>0</v>
      </c>
      <c r="AJ46" s="728">
        <f t="shared" si="34"/>
        <v>0.25</v>
      </c>
      <c r="AK46" s="728">
        <f t="shared" si="34"/>
        <v>0</v>
      </c>
      <c r="AL46" s="728">
        <f t="shared" si="34"/>
        <v>0</v>
      </c>
      <c r="AM46" s="728">
        <f t="shared" si="34"/>
        <v>0</v>
      </c>
      <c r="AN46" s="728">
        <f t="shared" si="34"/>
        <v>0</v>
      </c>
      <c r="AO46" s="198">
        <f t="shared" si="34"/>
        <v>0.25</v>
      </c>
      <c r="AP46" s="917">
        <f t="shared" si="34"/>
        <v>11363245</v>
      </c>
      <c r="AQ46" s="330">
        <f t="shared" si="34"/>
        <v>8236657</v>
      </c>
      <c r="AR46" s="330">
        <f t="shared" si="34"/>
        <v>260232</v>
      </c>
      <c r="AS46" s="330">
        <f t="shared" si="34"/>
        <v>2783990</v>
      </c>
      <c r="AT46" s="330">
        <f t="shared" si="34"/>
        <v>82366</v>
      </c>
      <c r="AU46" s="330">
        <f t="shared" si="34"/>
        <v>0</v>
      </c>
      <c r="AV46" s="198">
        <f t="shared" si="34"/>
        <v>14.201599999999999</v>
      </c>
      <c r="AW46" s="839">
        <f t="shared" si="34"/>
        <v>0</v>
      </c>
      <c r="AX46" s="838">
        <f t="shared" si="34"/>
        <v>0</v>
      </c>
      <c r="AY46" s="838">
        <f t="shared" si="34"/>
        <v>0</v>
      </c>
      <c r="AZ46" s="838">
        <f t="shared" si="34"/>
        <v>0</v>
      </c>
      <c r="BA46" s="838">
        <f t="shared" si="34"/>
        <v>0</v>
      </c>
      <c r="BB46" s="838">
        <f t="shared" si="34"/>
        <v>0</v>
      </c>
      <c r="BC46" s="837">
        <f t="shared" si="34"/>
        <v>0</v>
      </c>
    </row>
    <row r="47" spans="1:55" ht="12.95" customHeight="1" x14ac:dyDescent="0.25">
      <c r="A47" s="188">
        <v>10</v>
      </c>
      <c r="B47" s="189">
        <v>4481</v>
      </c>
      <c r="C47" s="189">
        <v>600074722</v>
      </c>
      <c r="D47" s="189">
        <v>70942692</v>
      </c>
      <c r="E47" s="191" t="s">
        <v>305</v>
      </c>
      <c r="F47" s="189">
        <v>3113</v>
      </c>
      <c r="G47" s="192" t="s">
        <v>306</v>
      </c>
      <c r="H47" s="192" t="s">
        <v>260</v>
      </c>
      <c r="I47" s="517">
        <v>25207550</v>
      </c>
      <c r="J47" s="432">
        <v>18699962</v>
      </c>
      <c r="K47" s="494">
        <v>0</v>
      </c>
      <c r="L47" s="394">
        <v>6320588</v>
      </c>
      <c r="M47" s="394">
        <v>187000</v>
      </c>
      <c r="N47" s="307">
        <v>0</v>
      </c>
      <c r="O47" s="685">
        <v>25.2179</v>
      </c>
      <c r="P47" s="579">
        <f t="shared" si="1"/>
        <v>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2"/>
        <v>0</v>
      </c>
      <c r="X47" s="434">
        <v>0</v>
      </c>
      <c r="Y47" s="434">
        <v>0</v>
      </c>
      <c r="Z47" s="434">
        <v>0</v>
      </c>
      <c r="AA47" s="434">
        <f t="shared" si="3"/>
        <v>0</v>
      </c>
      <c r="AB47" s="434">
        <f t="shared" si="4"/>
        <v>0</v>
      </c>
      <c r="AC47" s="435">
        <f t="shared" si="5"/>
        <v>0</v>
      </c>
      <c r="AD47" s="434">
        <v>0</v>
      </c>
      <c r="AE47" s="434">
        <f t="shared" si="6"/>
        <v>0</v>
      </c>
      <c r="AF47" s="435">
        <f t="shared" si="7"/>
        <v>0</v>
      </c>
      <c r="AG47" s="14">
        <v>0</v>
      </c>
      <c r="AH47" s="434">
        <f t="shared" ref="AH47:AH51" si="35">AB47+AE47+AF47+AG47</f>
        <v>0</v>
      </c>
      <c r="AI47" s="870">
        <v>0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 t="shared" si="9"/>
        <v>0</v>
      </c>
      <c r="AP47" s="854">
        <f>I47+AH47</f>
        <v>25207550</v>
      </c>
      <c r="AQ47" s="434">
        <f>J47+W47</f>
        <v>18699962</v>
      </c>
      <c r="AR47" s="512">
        <f>K47+AA47</f>
        <v>0</v>
      </c>
      <c r="AS47" s="434">
        <f>L47+AE47</f>
        <v>6320588</v>
      </c>
      <c r="AT47" s="434">
        <f t="shared" ref="AT47:AU51" si="36">M47+AF47</f>
        <v>187000</v>
      </c>
      <c r="AU47" s="434">
        <f t="shared" si="36"/>
        <v>0</v>
      </c>
      <c r="AV47" s="535">
        <f>O47+AO47</f>
        <v>25.2179</v>
      </c>
      <c r="AW47" s="517">
        <f t="shared" si="11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ht="12.95" customHeight="1" x14ac:dyDescent="0.25">
      <c r="A48" s="589">
        <v>10</v>
      </c>
      <c r="B48" s="590">
        <v>4481</v>
      </c>
      <c r="C48" s="590">
        <v>600074722</v>
      </c>
      <c r="D48" s="590">
        <v>70942692</v>
      </c>
      <c r="E48" s="591" t="s">
        <v>305</v>
      </c>
      <c r="F48" s="590">
        <v>3113</v>
      </c>
      <c r="G48" s="592" t="s">
        <v>798</v>
      </c>
      <c r="H48" s="192" t="s">
        <v>260</v>
      </c>
      <c r="I48" s="517">
        <v>287732</v>
      </c>
      <c r="J48" s="432">
        <v>213451</v>
      </c>
      <c r="K48" s="494">
        <v>0</v>
      </c>
      <c r="L48" s="394">
        <v>72146</v>
      </c>
      <c r="M48" s="394">
        <v>2135</v>
      </c>
      <c r="N48" s="307">
        <v>0</v>
      </c>
      <c r="O48" s="685">
        <v>0.4</v>
      </c>
      <c r="P48" s="579">
        <f t="shared" si="1"/>
        <v>0</v>
      </c>
      <c r="Q48" s="434">
        <v>0</v>
      </c>
      <c r="R48" s="434">
        <v>0</v>
      </c>
      <c r="S48" s="434">
        <v>0</v>
      </c>
      <c r="T48" s="434">
        <v>82625</v>
      </c>
      <c r="U48" s="434">
        <v>0</v>
      </c>
      <c r="V48" s="434">
        <v>0</v>
      </c>
      <c r="W48" s="434">
        <f t="shared" si="2"/>
        <v>82625</v>
      </c>
      <c r="X48" s="434">
        <v>0</v>
      </c>
      <c r="Y48" s="434">
        <v>0</v>
      </c>
      <c r="Z48" s="434">
        <v>0</v>
      </c>
      <c r="AA48" s="434">
        <f t="shared" si="3"/>
        <v>0</v>
      </c>
      <c r="AB48" s="434">
        <f t="shared" si="4"/>
        <v>82625</v>
      </c>
      <c r="AC48" s="435">
        <f t="shared" si="5"/>
        <v>27927</v>
      </c>
      <c r="AD48" s="434">
        <v>0</v>
      </c>
      <c r="AE48" s="434">
        <f t="shared" si="6"/>
        <v>27927</v>
      </c>
      <c r="AF48" s="435">
        <f t="shared" si="7"/>
        <v>826</v>
      </c>
      <c r="AG48" s="14">
        <v>0</v>
      </c>
      <c r="AH48" s="434">
        <f t="shared" si="35"/>
        <v>111378</v>
      </c>
      <c r="AI48" s="870">
        <v>0</v>
      </c>
      <c r="AJ48" s="433">
        <v>0</v>
      </c>
      <c r="AK48" s="433">
        <v>0.15</v>
      </c>
      <c r="AL48" s="433">
        <v>0</v>
      </c>
      <c r="AM48" s="433">
        <v>0</v>
      </c>
      <c r="AN48" s="433">
        <v>0</v>
      </c>
      <c r="AO48" s="535">
        <f t="shared" si="9"/>
        <v>0.15</v>
      </c>
      <c r="AP48" s="854">
        <f>I48+AH48</f>
        <v>399110</v>
      </c>
      <c r="AQ48" s="434">
        <f>J48+W48</f>
        <v>296076</v>
      </c>
      <c r="AR48" s="512">
        <f>K48+AA48</f>
        <v>0</v>
      </c>
      <c r="AS48" s="434">
        <f>L48+AE48</f>
        <v>100073</v>
      </c>
      <c r="AT48" s="434">
        <f t="shared" si="36"/>
        <v>2961</v>
      </c>
      <c r="AU48" s="434">
        <f t="shared" si="36"/>
        <v>0</v>
      </c>
      <c r="AV48" s="535">
        <f>O48+AO48</f>
        <v>0.55000000000000004</v>
      </c>
      <c r="AW48" s="517">
        <f t="shared" si="11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ht="12.95" customHeight="1" x14ac:dyDescent="0.25">
      <c r="A49" s="589">
        <v>10</v>
      </c>
      <c r="B49" s="590">
        <v>4481</v>
      </c>
      <c r="C49" s="590">
        <v>600074722</v>
      </c>
      <c r="D49" s="590">
        <v>70942692</v>
      </c>
      <c r="E49" s="591" t="s">
        <v>305</v>
      </c>
      <c r="F49" s="590">
        <v>3113</v>
      </c>
      <c r="G49" s="278" t="s">
        <v>864</v>
      </c>
      <c r="H49" s="592" t="s">
        <v>260</v>
      </c>
      <c r="I49" s="620">
        <v>0</v>
      </c>
      <c r="J49" s="587">
        <v>0</v>
      </c>
      <c r="K49" s="646">
        <v>0</v>
      </c>
      <c r="L49" s="588">
        <v>0</v>
      </c>
      <c r="M49" s="588">
        <v>0</v>
      </c>
      <c r="N49" s="1027">
        <v>0</v>
      </c>
      <c r="O49" s="722">
        <v>0</v>
      </c>
      <c r="P49" s="579">
        <f t="shared" si="1"/>
        <v>0</v>
      </c>
      <c r="Q49" s="434">
        <v>0</v>
      </c>
      <c r="R49" s="434">
        <v>0</v>
      </c>
      <c r="S49" s="434">
        <v>0</v>
      </c>
      <c r="T49" s="434">
        <v>0</v>
      </c>
      <c r="U49" s="1028">
        <v>235670</v>
      </c>
      <c r="V49" s="434">
        <v>0</v>
      </c>
      <c r="W49" s="434">
        <f t="shared" si="2"/>
        <v>235670</v>
      </c>
      <c r="X49" s="434">
        <v>0</v>
      </c>
      <c r="Y49" s="434">
        <v>0</v>
      </c>
      <c r="Z49" s="434">
        <v>0</v>
      </c>
      <c r="AA49" s="434">
        <f t="shared" si="3"/>
        <v>0</v>
      </c>
      <c r="AB49" s="434">
        <f t="shared" si="4"/>
        <v>235670</v>
      </c>
      <c r="AC49" s="435">
        <f t="shared" si="5"/>
        <v>79656</v>
      </c>
      <c r="AD49" s="434">
        <v>0</v>
      </c>
      <c r="AE49" s="434">
        <f t="shared" si="6"/>
        <v>79656</v>
      </c>
      <c r="AF49" s="435">
        <f t="shared" si="7"/>
        <v>2357</v>
      </c>
      <c r="AG49" s="14">
        <v>0</v>
      </c>
      <c r="AH49" s="434">
        <f>AB49+AE49+AF49+AG49</f>
        <v>317683</v>
      </c>
      <c r="AI49" s="870">
        <v>0</v>
      </c>
      <c r="AJ49" s="433">
        <v>0</v>
      </c>
      <c r="AK49" s="433">
        <v>0</v>
      </c>
      <c r="AL49" s="433">
        <v>0</v>
      </c>
      <c r="AM49" s="433">
        <v>0.56000000000000005</v>
      </c>
      <c r="AN49" s="433">
        <v>0</v>
      </c>
      <c r="AO49" s="535">
        <f t="shared" si="9"/>
        <v>0.56000000000000005</v>
      </c>
      <c r="AP49" s="854">
        <f>I49+AH49</f>
        <v>317683</v>
      </c>
      <c r="AQ49" s="434">
        <f>J49+W49</f>
        <v>235670</v>
      </c>
      <c r="AR49" s="512">
        <f>K49+AA49</f>
        <v>0</v>
      </c>
      <c r="AS49" s="434">
        <f>L49+AE49</f>
        <v>79656</v>
      </c>
      <c r="AT49" s="434">
        <f>M49+AF49</f>
        <v>2357</v>
      </c>
      <c r="AU49" s="434">
        <f>N49+AG49</f>
        <v>0</v>
      </c>
      <c r="AV49" s="535">
        <f>O49+AO49</f>
        <v>0.56000000000000005</v>
      </c>
      <c r="AW49" s="517">
        <f t="shared" si="11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600">
        <v>0</v>
      </c>
    </row>
    <row r="50" spans="1:55" ht="12.95" customHeight="1" x14ac:dyDescent="0.25">
      <c r="A50" s="188">
        <v>10</v>
      </c>
      <c r="B50" s="189">
        <v>4481</v>
      </c>
      <c r="C50" s="189">
        <v>600074722</v>
      </c>
      <c r="D50" s="189">
        <v>70942692</v>
      </c>
      <c r="E50" s="191" t="s">
        <v>307</v>
      </c>
      <c r="F50" s="189">
        <v>3113</v>
      </c>
      <c r="G50" s="192" t="s">
        <v>282</v>
      </c>
      <c r="H50" s="192" t="s">
        <v>261</v>
      </c>
      <c r="I50" s="517">
        <v>3740953</v>
      </c>
      <c r="J50" s="432">
        <v>2775188</v>
      </c>
      <c r="K50" s="494">
        <v>0</v>
      </c>
      <c r="L50" s="394">
        <v>938014</v>
      </c>
      <c r="M50" s="394">
        <v>27751</v>
      </c>
      <c r="N50" s="307">
        <v>0</v>
      </c>
      <c r="O50" s="685">
        <v>6.9899999999999993</v>
      </c>
      <c r="P50" s="579">
        <f t="shared" si="1"/>
        <v>0</v>
      </c>
      <c r="Q50" s="434">
        <v>0</v>
      </c>
      <c r="R50" s="434">
        <v>-132283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2"/>
        <v>-132283</v>
      </c>
      <c r="X50" s="434">
        <v>0</v>
      </c>
      <c r="Y50" s="434">
        <v>0</v>
      </c>
      <c r="Z50" s="434">
        <v>0</v>
      </c>
      <c r="AA50" s="434">
        <f t="shared" si="3"/>
        <v>0</v>
      </c>
      <c r="AB50" s="434">
        <f t="shared" si="4"/>
        <v>-132283</v>
      </c>
      <c r="AC50" s="435">
        <f t="shared" si="5"/>
        <v>-44712</v>
      </c>
      <c r="AD50" s="434">
        <v>0</v>
      </c>
      <c r="AE50" s="434">
        <f t="shared" si="6"/>
        <v>-44712</v>
      </c>
      <c r="AF50" s="435">
        <f t="shared" si="7"/>
        <v>-1323</v>
      </c>
      <c r="AG50" s="14">
        <v>0</v>
      </c>
      <c r="AH50" s="434">
        <f t="shared" si="35"/>
        <v>-178318</v>
      </c>
      <c r="AI50" s="870">
        <v>0</v>
      </c>
      <c r="AJ50" s="433">
        <v>-0.33</v>
      </c>
      <c r="AK50" s="433">
        <v>0</v>
      </c>
      <c r="AL50" s="433">
        <v>0</v>
      </c>
      <c r="AM50" s="433">
        <v>0</v>
      </c>
      <c r="AN50" s="433">
        <v>0</v>
      </c>
      <c r="AO50" s="535">
        <f t="shared" si="9"/>
        <v>-0.33</v>
      </c>
      <c r="AP50" s="854">
        <f>I50+AH50</f>
        <v>3562635</v>
      </c>
      <c r="AQ50" s="434">
        <f>J50+W50</f>
        <v>2642905</v>
      </c>
      <c r="AR50" s="512">
        <f>K50+AA50</f>
        <v>0</v>
      </c>
      <c r="AS50" s="434">
        <f>L50+AE50</f>
        <v>893302</v>
      </c>
      <c r="AT50" s="434">
        <f t="shared" si="36"/>
        <v>26428</v>
      </c>
      <c r="AU50" s="434">
        <f t="shared" si="36"/>
        <v>0</v>
      </c>
      <c r="AV50" s="535">
        <f>O50+AO50</f>
        <v>6.6599999999999993</v>
      </c>
      <c r="AW50" s="517">
        <f t="shared" si="11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ht="12.95" customHeight="1" x14ac:dyDescent="0.25">
      <c r="A51" s="188">
        <v>10</v>
      </c>
      <c r="B51" s="189">
        <v>4481</v>
      </c>
      <c r="C51" s="189">
        <v>600074722</v>
      </c>
      <c r="D51" s="189">
        <v>70942692</v>
      </c>
      <c r="E51" s="191" t="s">
        <v>307</v>
      </c>
      <c r="F51" s="189">
        <v>3143</v>
      </c>
      <c r="G51" s="192" t="s">
        <v>784</v>
      </c>
      <c r="H51" s="192" t="s">
        <v>260</v>
      </c>
      <c r="I51" s="517">
        <v>2195680</v>
      </c>
      <c r="J51" s="432">
        <v>1628843</v>
      </c>
      <c r="K51" s="494">
        <v>0</v>
      </c>
      <c r="L51" s="394">
        <v>550549</v>
      </c>
      <c r="M51" s="394">
        <v>16288</v>
      </c>
      <c r="N51" s="307">
        <v>0</v>
      </c>
      <c r="O51" s="685">
        <v>3.1071</v>
      </c>
      <c r="P51" s="579">
        <f t="shared" si="1"/>
        <v>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2"/>
        <v>0</v>
      </c>
      <c r="X51" s="434">
        <v>0</v>
      </c>
      <c r="Y51" s="434">
        <v>0</v>
      </c>
      <c r="Z51" s="434">
        <v>0</v>
      </c>
      <c r="AA51" s="434">
        <f t="shared" si="3"/>
        <v>0</v>
      </c>
      <c r="AB51" s="434">
        <f t="shared" si="4"/>
        <v>0</v>
      </c>
      <c r="AC51" s="435">
        <f t="shared" si="5"/>
        <v>0</v>
      </c>
      <c r="AD51" s="434">
        <v>0</v>
      </c>
      <c r="AE51" s="434">
        <f t="shared" si="6"/>
        <v>0</v>
      </c>
      <c r="AF51" s="435">
        <f t="shared" si="7"/>
        <v>0</v>
      </c>
      <c r="AG51" s="14">
        <v>0</v>
      </c>
      <c r="AH51" s="434">
        <f t="shared" si="35"/>
        <v>0</v>
      </c>
      <c r="AI51" s="870">
        <v>0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 t="shared" si="9"/>
        <v>0</v>
      </c>
      <c r="AP51" s="854">
        <f>I51+AH51</f>
        <v>2195680</v>
      </c>
      <c r="AQ51" s="434">
        <f>J51+W51</f>
        <v>1628843</v>
      </c>
      <c r="AR51" s="512">
        <f>K51+AA51</f>
        <v>0</v>
      </c>
      <c r="AS51" s="434">
        <f>L51+AE51</f>
        <v>550549</v>
      </c>
      <c r="AT51" s="434">
        <f t="shared" si="36"/>
        <v>16288</v>
      </c>
      <c r="AU51" s="434">
        <f t="shared" si="36"/>
        <v>0</v>
      </c>
      <c r="AV51" s="535">
        <f>O51+AO51</f>
        <v>3.1071</v>
      </c>
      <c r="AW51" s="517">
        <f t="shared" si="11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ht="12.95" customHeight="1" x14ac:dyDescent="0.25">
      <c r="A52" s="181">
        <v>10</v>
      </c>
      <c r="B52" s="183">
        <v>4481</v>
      </c>
      <c r="C52" s="183">
        <v>600074722</v>
      </c>
      <c r="D52" s="183">
        <v>70942692</v>
      </c>
      <c r="E52" s="196" t="s">
        <v>308</v>
      </c>
      <c r="F52" s="199"/>
      <c r="G52" s="200"/>
      <c r="H52" s="200"/>
      <c r="I52" s="573">
        <v>31431915</v>
      </c>
      <c r="J52" s="330">
        <v>23317444</v>
      </c>
      <c r="K52" s="330">
        <v>0</v>
      </c>
      <c r="L52" s="330">
        <v>7881297</v>
      </c>
      <c r="M52" s="330">
        <v>233174</v>
      </c>
      <c r="N52" s="330">
        <v>0</v>
      </c>
      <c r="O52" s="723">
        <v>35.715000000000003</v>
      </c>
      <c r="P52" s="573">
        <f t="shared" ref="P52:BC52" si="37">SUM(P47:P51)</f>
        <v>0</v>
      </c>
      <c r="Q52" s="330">
        <f t="shared" si="37"/>
        <v>0</v>
      </c>
      <c r="R52" s="330">
        <f t="shared" si="37"/>
        <v>-132283</v>
      </c>
      <c r="S52" s="330">
        <f t="shared" si="37"/>
        <v>0</v>
      </c>
      <c r="T52" s="330">
        <f t="shared" si="37"/>
        <v>82625</v>
      </c>
      <c r="U52" s="330">
        <f t="shared" si="37"/>
        <v>235670</v>
      </c>
      <c r="V52" s="330">
        <f t="shared" si="37"/>
        <v>0</v>
      </c>
      <c r="W52" s="330">
        <f t="shared" si="37"/>
        <v>186012</v>
      </c>
      <c r="X52" s="330">
        <v>0</v>
      </c>
      <c r="Y52" s="330">
        <f t="shared" si="37"/>
        <v>0</v>
      </c>
      <c r="Z52" s="330">
        <f t="shared" si="37"/>
        <v>0</v>
      </c>
      <c r="AA52" s="330">
        <f t="shared" si="37"/>
        <v>0</v>
      </c>
      <c r="AB52" s="330">
        <f t="shared" si="37"/>
        <v>186012</v>
      </c>
      <c r="AC52" s="330">
        <f t="shared" si="37"/>
        <v>62871</v>
      </c>
      <c r="AD52" s="330">
        <f t="shared" si="37"/>
        <v>0</v>
      </c>
      <c r="AE52" s="330">
        <f t="shared" si="37"/>
        <v>62871</v>
      </c>
      <c r="AF52" s="330">
        <f t="shared" si="37"/>
        <v>1860</v>
      </c>
      <c r="AG52" s="330">
        <f t="shared" si="37"/>
        <v>0</v>
      </c>
      <c r="AH52" s="330">
        <f t="shared" si="37"/>
        <v>250743</v>
      </c>
      <c r="AI52" s="977">
        <v>0</v>
      </c>
      <c r="AJ52" s="728">
        <f t="shared" si="37"/>
        <v>-0.33</v>
      </c>
      <c r="AK52" s="728">
        <f t="shared" si="37"/>
        <v>0.15</v>
      </c>
      <c r="AL52" s="728">
        <f t="shared" si="37"/>
        <v>0</v>
      </c>
      <c r="AM52" s="728">
        <f t="shared" si="37"/>
        <v>0.56000000000000005</v>
      </c>
      <c r="AN52" s="728">
        <f t="shared" si="37"/>
        <v>0</v>
      </c>
      <c r="AO52" s="198">
        <f t="shared" si="37"/>
        <v>0.38000000000000006</v>
      </c>
      <c r="AP52" s="917">
        <f t="shared" si="37"/>
        <v>31682658</v>
      </c>
      <c r="AQ52" s="330">
        <f t="shared" si="37"/>
        <v>23503456</v>
      </c>
      <c r="AR52" s="330">
        <f t="shared" si="37"/>
        <v>0</v>
      </c>
      <c r="AS52" s="330">
        <f t="shared" si="37"/>
        <v>7944168</v>
      </c>
      <c r="AT52" s="330">
        <f t="shared" si="37"/>
        <v>235034</v>
      </c>
      <c r="AU52" s="330">
        <f t="shared" si="37"/>
        <v>0</v>
      </c>
      <c r="AV52" s="198">
        <f t="shared" si="37"/>
        <v>36.094999999999999</v>
      </c>
      <c r="AW52" s="839">
        <f t="shared" si="37"/>
        <v>0</v>
      </c>
      <c r="AX52" s="838">
        <f t="shared" si="37"/>
        <v>0</v>
      </c>
      <c r="AY52" s="838">
        <f t="shared" si="37"/>
        <v>0</v>
      </c>
      <c r="AZ52" s="838">
        <f t="shared" si="37"/>
        <v>0</v>
      </c>
      <c r="BA52" s="838">
        <f t="shared" si="37"/>
        <v>0</v>
      </c>
      <c r="BB52" s="838">
        <f t="shared" si="37"/>
        <v>0</v>
      </c>
      <c r="BC52" s="837">
        <f t="shared" si="37"/>
        <v>0</v>
      </c>
    </row>
    <row r="53" spans="1:55" ht="12.95" customHeight="1" x14ac:dyDescent="0.25">
      <c r="A53" s="188">
        <v>11</v>
      </c>
      <c r="B53" s="189">
        <v>4469</v>
      </c>
      <c r="C53" s="189">
        <v>600075079</v>
      </c>
      <c r="D53" s="189">
        <v>70695334</v>
      </c>
      <c r="E53" s="191" t="s">
        <v>309</v>
      </c>
      <c r="F53" s="189">
        <v>3231</v>
      </c>
      <c r="G53" s="192" t="s">
        <v>379</v>
      </c>
      <c r="H53" s="192" t="s">
        <v>260</v>
      </c>
      <c r="I53" s="517">
        <v>4098374</v>
      </c>
      <c r="J53" s="432">
        <v>3040337</v>
      </c>
      <c r="K53" s="494">
        <v>0</v>
      </c>
      <c r="L53" s="394">
        <v>1027634</v>
      </c>
      <c r="M53" s="394">
        <v>30403</v>
      </c>
      <c r="N53" s="307">
        <v>0</v>
      </c>
      <c r="O53" s="685">
        <v>4.5669000000000004</v>
      </c>
      <c r="P53" s="579">
        <f t="shared" si="1"/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2"/>
        <v>0</v>
      </c>
      <c r="X53" s="434">
        <v>0</v>
      </c>
      <c r="Y53" s="434">
        <v>0</v>
      </c>
      <c r="Z53" s="434">
        <v>0</v>
      </c>
      <c r="AA53" s="434">
        <f t="shared" si="3"/>
        <v>0</v>
      </c>
      <c r="AB53" s="434">
        <f t="shared" si="4"/>
        <v>0</v>
      </c>
      <c r="AC53" s="435">
        <f t="shared" si="5"/>
        <v>0</v>
      </c>
      <c r="AD53" s="434">
        <v>0</v>
      </c>
      <c r="AE53" s="434">
        <f t="shared" si="6"/>
        <v>0</v>
      </c>
      <c r="AF53" s="435">
        <f t="shared" si="7"/>
        <v>0</v>
      </c>
      <c r="AG53" s="14">
        <v>0</v>
      </c>
      <c r="AH53" s="434">
        <f>AB53+AE53+AF53+AG53</f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9"/>
        <v>0</v>
      </c>
      <c r="AP53" s="854">
        <f>I53+AH53</f>
        <v>4098374</v>
      </c>
      <c r="AQ53" s="434">
        <f>J53+W53</f>
        <v>3040337</v>
      </c>
      <c r="AR53" s="512">
        <f>K53+AA53</f>
        <v>0</v>
      </c>
      <c r="AS53" s="434">
        <f>L53+AE53</f>
        <v>1027634</v>
      </c>
      <c r="AT53" s="434">
        <f>M53+AF53</f>
        <v>30403</v>
      </c>
      <c r="AU53" s="434">
        <f>N53+AG53</f>
        <v>0</v>
      </c>
      <c r="AV53" s="535">
        <f>O53+AO53</f>
        <v>4.5669000000000004</v>
      </c>
      <c r="AW53" s="517">
        <f t="shared" si="11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ht="12.95" customHeight="1" x14ac:dyDescent="0.25">
      <c r="A54" s="181">
        <v>11</v>
      </c>
      <c r="B54" s="183">
        <v>4469</v>
      </c>
      <c r="C54" s="183">
        <v>600075079</v>
      </c>
      <c r="D54" s="183">
        <v>70695334</v>
      </c>
      <c r="E54" s="196" t="s">
        <v>310</v>
      </c>
      <c r="F54" s="199"/>
      <c r="G54" s="200"/>
      <c r="H54" s="200"/>
      <c r="I54" s="573">
        <v>4098374</v>
      </c>
      <c r="J54" s="330">
        <v>3040337</v>
      </c>
      <c r="K54" s="330">
        <v>0</v>
      </c>
      <c r="L54" s="330">
        <v>1027634</v>
      </c>
      <c r="M54" s="330">
        <v>30403</v>
      </c>
      <c r="N54" s="330">
        <v>0</v>
      </c>
      <c r="O54" s="721">
        <v>4.5669000000000004</v>
      </c>
      <c r="P54" s="573">
        <f t="shared" ref="P54:BC54" si="38">SUM(P53)</f>
        <v>0</v>
      </c>
      <c r="Q54" s="330">
        <f t="shared" si="38"/>
        <v>0</v>
      </c>
      <c r="R54" s="330">
        <f t="shared" si="38"/>
        <v>0</v>
      </c>
      <c r="S54" s="330">
        <f t="shared" si="38"/>
        <v>0</v>
      </c>
      <c r="T54" s="330">
        <f t="shared" si="38"/>
        <v>0</v>
      </c>
      <c r="U54" s="330">
        <f t="shared" si="38"/>
        <v>0</v>
      </c>
      <c r="V54" s="330">
        <f t="shared" si="38"/>
        <v>0</v>
      </c>
      <c r="W54" s="330">
        <f t="shared" si="38"/>
        <v>0</v>
      </c>
      <c r="X54" s="330">
        <v>0</v>
      </c>
      <c r="Y54" s="330">
        <f t="shared" si="38"/>
        <v>0</v>
      </c>
      <c r="Z54" s="330">
        <f t="shared" si="38"/>
        <v>0</v>
      </c>
      <c r="AA54" s="330">
        <f t="shared" si="38"/>
        <v>0</v>
      </c>
      <c r="AB54" s="330">
        <f t="shared" si="38"/>
        <v>0</v>
      </c>
      <c r="AC54" s="330">
        <f t="shared" si="38"/>
        <v>0</v>
      </c>
      <c r="AD54" s="330">
        <f t="shared" si="38"/>
        <v>0</v>
      </c>
      <c r="AE54" s="330">
        <f t="shared" si="38"/>
        <v>0</v>
      </c>
      <c r="AF54" s="330">
        <f t="shared" si="38"/>
        <v>0</v>
      </c>
      <c r="AG54" s="330">
        <f t="shared" si="38"/>
        <v>0</v>
      </c>
      <c r="AH54" s="330">
        <f t="shared" si="38"/>
        <v>0</v>
      </c>
      <c r="AI54" s="977">
        <v>0</v>
      </c>
      <c r="AJ54" s="728">
        <f t="shared" si="38"/>
        <v>0</v>
      </c>
      <c r="AK54" s="728">
        <f t="shared" si="38"/>
        <v>0</v>
      </c>
      <c r="AL54" s="728">
        <f t="shared" si="38"/>
        <v>0</v>
      </c>
      <c r="AM54" s="728">
        <f t="shared" si="38"/>
        <v>0</v>
      </c>
      <c r="AN54" s="728">
        <f t="shared" si="38"/>
        <v>0</v>
      </c>
      <c r="AO54" s="198">
        <f t="shared" si="38"/>
        <v>0</v>
      </c>
      <c r="AP54" s="917">
        <f t="shared" si="38"/>
        <v>4098374</v>
      </c>
      <c r="AQ54" s="330">
        <f t="shared" si="38"/>
        <v>3040337</v>
      </c>
      <c r="AR54" s="330">
        <f t="shared" si="38"/>
        <v>0</v>
      </c>
      <c r="AS54" s="330">
        <f t="shared" si="38"/>
        <v>1027634</v>
      </c>
      <c r="AT54" s="330">
        <f t="shared" si="38"/>
        <v>30403</v>
      </c>
      <c r="AU54" s="330">
        <f t="shared" si="38"/>
        <v>0</v>
      </c>
      <c r="AV54" s="198">
        <f t="shared" si="38"/>
        <v>4.5669000000000004</v>
      </c>
      <c r="AW54" s="839">
        <f t="shared" si="38"/>
        <v>0</v>
      </c>
      <c r="AX54" s="838">
        <f t="shared" si="38"/>
        <v>0</v>
      </c>
      <c r="AY54" s="838">
        <f t="shared" si="38"/>
        <v>0</v>
      </c>
      <c r="AZ54" s="838">
        <f t="shared" si="38"/>
        <v>0</v>
      </c>
      <c r="BA54" s="838">
        <f t="shared" si="38"/>
        <v>0</v>
      </c>
      <c r="BB54" s="838">
        <f t="shared" si="38"/>
        <v>0</v>
      </c>
      <c r="BC54" s="837">
        <f t="shared" si="38"/>
        <v>0</v>
      </c>
    </row>
    <row r="55" spans="1:55" ht="12.95" customHeight="1" x14ac:dyDescent="0.25">
      <c r="A55" s="188">
        <v>12</v>
      </c>
      <c r="B55" s="189">
        <v>4451</v>
      </c>
      <c r="C55" s="189">
        <v>600074927</v>
      </c>
      <c r="D55" s="189">
        <v>49864653</v>
      </c>
      <c r="E55" s="191" t="s">
        <v>311</v>
      </c>
      <c r="F55" s="189">
        <v>3111</v>
      </c>
      <c r="G55" s="192" t="s">
        <v>288</v>
      </c>
      <c r="H55" s="192" t="s">
        <v>260</v>
      </c>
      <c r="I55" s="517">
        <v>7798478</v>
      </c>
      <c r="J55" s="432">
        <v>5725666</v>
      </c>
      <c r="K55" s="494">
        <v>60000</v>
      </c>
      <c r="L55" s="394">
        <v>1955555</v>
      </c>
      <c r="M55" s="394">
        <v>57257</v>
      </c>
      <c r="N55" s="307">
        <v>0</v>
      </c>
      <c r="O55" s="685">
        <v>9.6781000000000006</v>
      </c>
      <c r="P55" s="579">
        <f t="shared" si="1"/>
        <v>54500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2"/>
        <v>54500</v>
      </c>
      <c r="X55" s="434">
        <v>-54500</v>
      </c>
      <c r="Y55" s="434">
        <v>0</v>
      </c>
      <c r="Z55" s="434">
        <v>0</v>
      </c>
      <c r="AA55" s="434">
        <f t="shared" si="3"/>
        <v>-54500</v>
      </c>
      <c r="AB55" s="434">
        <f t="shared" si="4"/>
        <v>0</v>
      </c>
      <c r="AC55" s="435">
        <f t="shared" si="5"/>
        <v>0</v>
      </c>
      <c r="AD55" s="434">
        <v>0</v>
      </c>
      <c r="AE55" s="434">
        <f t="shared" si="6"/>
        <v>0</v>
      </c>
      <c r="AF55" s="435">
        <f t="shared" si="7"/>
        <v>545</v>
      </c>
      <c r="AG55" s="14">
        <v>0</v>
      </c>
      <c r="AH55" s="434">
        <f t="shared" ref="AH55:AH61" si="39">AB55+AE55+AF55+AG55</f>
        <v>545</v>
      </c>
      <c r="AI55" s="870">
        <v>0.08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 t="shared" si="9"/>
        <v>0.08</v>
      </c>
      <c r="AP55" s="854">
        <f>I55+AH55</f>
        <v>7799023</v>
      </c>
      <c r="AQ55" s="434">
        <f>J55+W55</f>
        <v>5780166</v>
      </c>
      <c r="AR55" s="512">
        <f>K55+AA55</f>
        <v>5500</v>
      </c>
      <c r="AS55" s="434">
        <f>L55+AE55</f>
        <v>1955555</v>
      </c>
      <c r="AT55" s="434">
        <f t="shared" ref="AT55:AU61" si="40">M55+AF55</f>
        <v>57802</v>
      </c>
      <c r="AU55" s="434">
        <f t="shared" si="40"/>
        <v>0</v>
      </c>
      <c r="AV55" s="535">
        <f>O55+AO55</f>
        <v>9.7581000000000007</v>
      </c>
      <c r="AW55" s="517">
        <f t="shared" si="11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ht="12.75" customHeight="1" x14ac:dyDescent="0.25">
      <c r="A56" s="188">
        <v>12</v>
      </c>
      <c r="B56" s="189">
        <v>4451</v>
      </c>
      <c r="C56" s="189">
        <v>600074927</v>
      </c>
      <c r="D56" s="189">
        <v>49864653</v>
      </c>
      <c r="E56" s="191" t="s">
        <v>311</v>
      </c>
      <c r="F56" s="189">
        <v>3113</v>
      </c>
      <c r="G56" s="192" t="s">
        <v>292</v>
      </c>
      <c r="H56" s="192" t="s">
        <v>260</v>
      </c>
      <c r="I56" s="517">
        <v>26569782</v>
      </c>
      <c r="J56" s="432">
        <v>19532377</v>
      </c>
      <c r="K56" s="494">
        <v>214450</v>
      </c>
      <c r="L56" s="394">
        <v>6627631</v>
      </c>
      <c r="M56" s="394">
        <v>195324</v>
      </c>
      <c r="N56" s="307">
        <v>0</v>
      </c>
      <c r="O56" s="685">
        <v>27.036700000000003</v>
      </c>
      <c r="P56" s="579">
        <f t="shared" si="1"/>
        <v>9040</v>
      </c>
      <c r="Q56" s="434">
        <v>0</v>
      </c>
      <c r="R56" s="434">
        <v>0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2"/>
        <v>9040</v>
      </c>
      <c r="X56" s="434">
        <v>-9040</v>
      </c>
      <c r="Y56" s="434">
        <v>0</v>
      </c>
      <c r="Z56" s="434">
        <v>0</v>
      </c>
      <c r="AA56" s="434">
        <f t="shared" si="3"/>
        <v>-9040</v>
      </c>
      <c r="AB56" s="434">
        <f t="shared" si="4"/>
        <v>0</v>
      </c>
      <c r="AC56" s="435">
        <f t="shared" si="5"/>
        <v>0</v>
      </c>
      <c r="AD56" s="434">
        <v>0</v>
      </c>
      <c r="AE56" s="434">
        <f t="shared" si="6"/>
        <v>0</v>
      </c>
      <c r="AF56" s="435">
        <f t="shared" si="7"/>
        <v>90</v>
      </c>
      <c r="AG56" s="14">
        <v>0</v>
      </c>
      <c r="AH56" s="434">
        <f t="shared" si="39"/>
        <v>90</v>
      </c>
      <c r="AI56" s="870">
        <v>0.01</v>
      </c>
      <c r="AJ56" s="433">
        <v>0</v>
      </c>
      <c r="AK56" s="433">
        <v>0</v>
      </c>
      <c r="AL56" s="433">
        <v>0</v>
      </c>
      <c r="AM56" s="433">
        <v>0</v>
      </c>
      <c r="AN56" s="433">
        <v>0</v>
      </c>
      <c r="AO56" s="535">
        <f t="shared" si="9"/>
        <v>0.01</v>
      </c>
      <c r="AP56" s="854">
        <f>I56+AH56</f>
        <v>26569872</v>
      </c>
      <c r="AQ56" s="434">
        <f>J56+W56</f>
        <v>19541417</v>
      </c>
      <c r="AR56" s="512">
        <f>K56+AA56</f>
        <v>205410</v>
      </c>
      <c r="AS56" s="434">
        <f>L56+AE56</f>
        <v>6627631</v>
      </c>
      <c r="AT56" s="434">
        <f t="shared" si="40"/>
        <v>195414</v>
      </c>
      <c r="AU56" s="434">
        <f t="shared" si="40"/>
        <v>0</v>
      </c>
      <c r="AV56" s="535">
        <f>O56+AO56</f>
        <v>27.046700000000005</v>
      </c>
      <c r="AW56" s="517">
        <f t="shared" si="11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ht="12.75" customHeight="1" x14ac:dyDescent="0.25">
      <c r="A57" s="589">
        <v>12</v>
      </c>
      <c r="B57" s="590">
        <v>4451</v>
      </c>
      <c r="C57" s="590">
        <v>600074927</v>
      </c>
      <c r="D57" s="590">
        <v>49864653</v>
      </c>
      <c r="E57" s="591" t="s">
        <v>311</v>
      </c>
      <c r="F57" s="590">
        <v>3113</v>
      </c>
      <c r="G57" s="592" t="s">
        <v>798</v>
      </c>
      <c r="H57" s="592" t="s">
        <v>260</v>
      </c>
      <c r="I57" s="620">
        <v>0</v>
      </c>
      <c r="J57" s="587">
        <v>0</v>
      </c>
      <c r="K57" s="646">
        <v>0</v>
      </c>
      <c r="L57" s="588">
        <v>0</v>
      </c>
      <c r="M57" s="588">
        <v>0</v>
      </c>
      <c r="N57" s="1027">
        <v>0</v>
      </c>
      <c r="O57" s="722">
        <v>0</v>
      </c>
      <c r="P57" s="579">
        <f t="shared" si="1"/>
        <v>0</v>
      </c>
      <c r="Q57" s="434">
        <v>0</v>
      </c>
      <c r="R57" s="434">
        <v>0</v>
      </c>
      <c r="S57" s="434">
        <v>0</v>
      </c>
      <c r="T57" s="1028">
        <v>99150</v>
      </c>
      <c r="U57" s="434">
        <v>0</v>
      </c>
      <c r="V57" s="434">
        <v>0</v>
      </c>
      <c r="W57" s="434">
        <f t="shared" si="2"/>
        <v>99150</v>
      </c>
      <c r="X57" s="434">
        <v>0</v>
      </c>
      <c r="Y57" s="434">
        <v>0</v>
      </c>
      <c r="Z57" s="434">
        <v>0</v>
      </c>
      <c r="AA57" s="434">
        <f t="shared" si="3"/>
        <v>0</v>
      </c>
      <c r="AB57" s="434">
        <f t="shared" si="4"/>
        <v>99150</v>
      </c>
      <c r="AC57" s="435">
        <f t="shared" si="5"/>
        <v>33513</v>
      </c>
      <c r="AD57" s="434">
        <v>0</v>
      </c>
      <c r="AE57" s="434">
        <f t="shared" si="6"/>
        <v>33513</v>
      </c>
      <c r="AF57" s="435">
        <f t="shared" si="7"/>
        <v>992</v>
      </c>
      <c r="AG57" s="14">
        <v>0</v>
      </c>
      <c r="AH57" s="434">
        <f t="shared" si="39"/>
        <v>133655</v>
      </c>
      <c r="AI57" s="870">
        <v>0</v>
      </c>
      <c r="AJ57" s="433">
        <v>0</v>
      </c>
      <c r="AK57" s="433">
        <v>0.18</v>
      </c>
      <c r="AL57" s="433">
        <v>0</v>
      </c>
      <c r="AM57" s="433">
        <v>0</v>
      </c>
      <c r="AN57" s="433">
        <v>0</v>
      </c>
      <c r="AO57" s="535">
        <f t="shared" si="9"/>
        <v>0.18</v>
      </c>
      <c r="AP57" s="854">
        <f t="shared" ref="AP57:AP58" si="41">I57+AH57</f>
        <v>133655</v>
      </c>
      <c r="AQ57" s="434">
        <f t="shared" ref="AQ57:AQ58" si="42">J57+W57</f>
        <v>99150</v>
      </c>
      <c r="AR57" s="512">
        <f t="shared" ref="AR57:AR58" si="43">K57+AA57</f>
        <v>0</v>
      </c>
      <c r="AS57" s="434">
        <f t="shared" ref="AS57:AS58" si="44">L57+AE57</f>
        <v>33513</v>
      </c>
      <c r="AT57" s="434">
        <f t="shared" si="40"/>
        <v>992</v>
      </c>
      <c r="AU57" s="434">
        <f t="shared" si="40"/>
        <v>0</v>
      </c>
      <c r="AV57" s="535">
        <f t="shared" ref="AV57:AV58" si="45">O57+AO57</f>
        <v>0.18</v>
      </c>
      <c r="AW57" s="517">
        <f t="shared" si="11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600">
        <v>0</v>
      </c>
    </row>
    <row r="58" spans="1:55" ht="12.75" customHeight="1" x14ac:dyDescent="0.25">
      <c r="A58" s="589">
        <v>12</v>
      </c>
      <c r="B58" s="590">
        <v>4451</v>
      </c>
      <c r="C58" s="590">
        <v>600074927</v>
      </c>
      <c r="D58" s="590">
        <v>49864653</v>
      </c>
      <c r="E58" s="591" t="s">
        <v>311</v>
      </c>
      <c r="F58" s="590">
        <v>3113</v>
      </c>
      <c r="G58" s="278" t="s">
        <v>864</v>
      </c>
      <c r="H58" s="592" t="s">
        <v>260</v>
      </c>
      <c r="I58" s="620">
        <v>0</v>
      </c>
      <c r="J58" s="587">
        <v>0</v>
      </c>
      <c r="K58" s="646">
        <v>0</v>
      </c>
      <c r="L58" s="588">
        <v>0</v>
      </c>
      <c r="M58" s="588">
        <v>0</v>
      </c>
      <c r="N58" s="1027">
        <v>0</v>
      </c>
      <c r="O58" s="722">
        <v>0</v>
      </c>
      <c r="P58" s="579">
        <f t="shared" si="1"/>
        <v>0</v>
      </c>
      <c r="Q58" s="434">
        <v>0</v>
      </c>
      <c r="R58" s="434">
        <v>0</v>
      </c>
      <c r="S58" s="434">
        <v>0</v>
      </c>
      <c r="T58" s="434">
        <v>0</v>
      </c>
      <c r="U58" s="1028">
        <v>157114</v>
      </c>
      <c r="V58" s="434">
        <v>0</v>
      </c>
      <c r="W58" s="434">
        <f t="shared" si="2"/>
        <v>157114</v>
      </c>
      <c r="X58" s="434">
        <v>0</v>
      </c>
      <c r="Y58" s="434">
        <v>0</v>
      </c>
      <c r="Z58" s="434">
        <v>0</v>
      </c>
      <c r="AA58" s="434">
        <f t="shared" si="3"/>
        <v>0</v>
      </c>
      <c r="AB58" s="434">
        <f t="shared" si="4"/>
        <v>157114</v>
      </c>
      <c r="AC58" s="435">
        <f t="shared" si="5"/>
        <v>53105</v>
      </c>
      <c r="AD58" s="434">
        <v>0</v>
      </c>
      <c r="AE58" s="434">
        <f t="shared" si="6"/>
        <v>53105</v>
      </c>
      <c r="AF58" s="435">
        <f t="shared" si="7"/>
        <v>1571</v>
      </c>
      <c r="AG58" s="14">
        <v>0</v>
      </c>
      <c r="AH58" s="434">
        <f t="shared" si="39"/>
        <v>211790</v>
      </c>
      <c r="AI58" s="870">
        <v>0</v>
      </c>
      <c r="AJ58" s="433">
        <v>0</v>
      </c>
      <c r="AK58" s="433">
        <v>0</v>
      </c>
      <c r="AL58" s="433">
        <v>0</v>
      </c>
      <c r="AM58" s="433">
        <v>0.37</v>
      </c>
      <c r="AN58" s="433">
        <v>0</v>
      </c>
      <c r="AO58" s="535">
        <f t="shared" si="9"/>
        <v>0.37</v>
      </c>
      <c r="AP58" s="854">
        <f t="shared" si="41"/>
        <v>211790</v>
      </c>
      <c r="AQ58" s="434">
        <f t="shared" si="42"/>
        <v>157114</v>
      </c>
      <c r="AR58" s="512">
        <f t="shared" si="43"/>
        <v>0</v>
      </c>
      <c r="AS58" s="434">
        <f t="shared" si="44"/>
        <v>53105</v>
      </c>
      <c r="AT58" s="434">
        <f t="shared" si="40"/>
        <v>1571</v>
      </c>
      <c r="AU58" s="434">
        <f t="shared" si="40"/>
        <v>0</v>
      </c>
      <c r="AV58" s="535">
        <f t="shared" si="45"/>
        <v>0.37</v>
      </c>
      <c r="AW58" s="517">
        <f t="shared" si="11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ht="12.75" customHeight="1" x14ac:dyDescent="0.25">
      <c r="A59" s="188">
        <v>12</v>
      </c>
      <c r="B59" s="189">
        <v>4451</v>
      </c>
      <c r="C59" s="189">
        <v>600074927</v>
      </c>
      <c r="D59" s="189">
        <v>49864653</v>
      </c>
      <c r="E59" s="191" t="s">
        <v>311</v>
      </c>
      <c r="F59" s="189">
        <v>3113</v>
      </c>
      <c r="G59" s="192" t="s">
        <v>282</v>
      </c>
      <c r="H59" s="192" t="s">
        <v>261</v>
      </c>
      <c r="I59" s="517">
        <v>6284791</v>
      </c>
      <c r="J59" s="432">
        <v>4662308</v>
      </c>
      <c r="K59" s="494">
        <v>0</v>
      </c>
      <c r="L59" s="394">
        <v>1575860</v>
      </c>
      <c r="M59" s="394">
        <v>46623</v>
      </c>
      <c r="N59" s="307">
        <v>0</v>
      </c>
      <c r="O59" s="685">
        <v>12.26</v>
      </c>
      <c r="P59" s="579">
        <f t="shared" si="1"/>
        <v>0</v>
      </c>
      <c r="Q59" s="434">
        <v>0</v>
      </c>
      <c r="R59" s="434">
        <v>-59098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2"/>
        <v>-59098</v>
      </c>
      <c r="X59" s="434">
        <v>0</v>
      </c>
      <c r="Y59" s="434">
        <v>0</v>
      </c>
      <c r="Z59" s="434">
        <v>0</v>
      </c>
      <c r="AA59" s="434">
        <f t="shared" si="3"/>
        <v>0</v>
      </c>
      <c r="AB59" s="434">
        <f t="shared" si="4"/>
        <v>-59098</v>
      </c>
      <c r="AC59" s="435">
        <f t="shared" si="5"/>
        <v>-19975</v>
      </c>
      <c r="AD59" s="434">
        <v>0</v>
      </c>
      <c r="AE59" s="434">
        <f t="shared" si="6"/>
        <v>-19975</v>
      </c>
      <c r="AF59" s="435">
        <f t="shared" si="7"/>
        <v>-591</v>
      </c>
      <c r="AG59" s="14">
        <v>0</v>
      </c>
      <c r="AH59" s="434">
        <f t="shared" si="39"/>
        <v>-79664</v>
      </c>
      <c r="AI59" s="870">
        <v>0</v>
      </c>
      <c r="AJ59" s="433">
        <v>-0.22</v>
      </c>
      <c r="AK59" s="433">
        <v>0</v>
      </c>
      <c r="AL59" s="433">
        <v>0</v>
      </c>
      <c r="AM59" s="433">
        <v>0</v>
      </c>
      <c r="AN59" s="433">
        <v>0</v>
      </c>
      <c r="AO59" s="535">
        <f t="shared" si="9"/>
        <v>-0.22</v>
      </c>
      <c r="AP59" s="854">
        <f>I59+AH59</f>
        <v>6205127</v>
      </c>
      <c r="AQ59" s="434">
        <f>J59+W59</f>
        <v>4603210</v>
      </c>
      <c r="AR59" s="512">
        <f>K59+AA59</f>
        <v>0</v>
      </c>
      <c r="AS59" s="434">
        <f>L59+AE59</f>
        <v>1555885</v>
      </c>
      <c r="AT59" s="434">
        <f t="shared" si="40"/>
        <v>46032</v>
      </c>
      <c r="AU59" s="434">
        <f t="shared" si="40"/>
        <v>0</v>
      </c>
      <c r="AV59" s="535">
        <f>O59+AO59</f>
        <v>12.04</v>
      </c>
      <c r="AW59" s="517">
        <f t="shared" si="11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ht="12.75" customHeight="1" x14ac:dyDescent="0.25">
      <c r="A60" s="589">
        <v>12</v>
      </c>
      <c r="B60" s="590">
        <v>4451</v>
      </c>
      <c r="C60" s="590">
        <v>600074927</v>
      </c>
      <c r="D60" s="590">
        <v>49864653</v>
      </c>
      <c r="E60" s="591" t="s">
        <v>311</v>
      </c>
      <c r="F60" s="590">
        <v>3113</v>
      </c>
      <c r="G60" s="1037" t="s">
        <v>868</v>
      </c>
      <c r="H60" s="592" t="s">
        <v>260</v>
      </c>
      <c r="I60" s="620">
        <v>0</v>
      </c>
      <c r="J60" s="587">
        <v>0</v>
      </c>
      <c r="K60" s="646">
        <v>0</v>
      </c>
      <c r="L60" s="588">
        <v>0</v>
      </c>
      <c r="M60" s="588">
        <v>0</v>
      </c>
      <c r="N60" s="1027">
        <v>0</v>
      </c>
      <c r="O60" s="722">
        <v>0</v>
      </c>
      <c r="P60" s="579">
        <f t="shared" si="1"/>
        <v>0</v>
      </c>
      <c r="Q60" s="434">
        <v>0</v>
      </c>
      <c r="R60" s="434">
        <v>0</v>
      </c>
      <c r="S60" s="434">
        <v>0</v>
      </c>
      <c r="T60" s="1028">
        <v>0</v>
      </c>
      <c r="U60" s="434">
        <v>0</v>
      </c>
      <c r="V60" s="434">
        <v>0</v>
      </c>
      <c r="W60" s="434">
        <f t="shared" si="2"/>
        <v>0</v>
      </c>
      <c r="X60" s="434">
        <v>0</v>
      </c>
      <c r="Y60" s="434">
        <v>0</v>
      </c>
      <c r="Z60" s="434">
        <v>0</v>
      </c>
      <c r="AA60" s="434">
        <f t="shared" si="3"/>
        <v>0</v>
      </c>
      <c r="AB60" s="434">
        <f t="shared" si="4"/>
        <v>0</v>
      </c>
      <c r="AC60" s="435">
        <f t="shared" si="5"/>
        <v>0</v>
      </c>
      <c r="AD60" s="434">
        <v>0</v>
      </c>
      <c r="AE60" s="434">
        <f t="shared" si="6"/>
        <v>0</v>
      </c>
      <c r="AF60" s="435">
        <f t="shared" si="7"/>
        <v>0</v>
      </c>
      <c r="AG60" s="14">
        <v>0</v>
      </c>
      <c r="AH60" s="434">
        <f>AB60+AE60+AF60+AG60</f>
        <v>0</v>
      </c>
      <c r="AI60" s="870">
        <v>0</v>
      </c>
      <c r="AJ60" s="433">
        <v>0</v>
      </c>
      <c r="AK60" s="433">
        <v>0</v>
      </c>
      <c r="AL60" s="433">
        <v>0</v>
      </c>
      <c r="AM60" s="433">
        <v>0</v>
      </c>
      <c r="AN60" s="433">
        <v>0</v>
      </c>
      <c r="AO60" s="535">
        <f t="shared" si="9"/>
        <v>0</v>
      </c>
      <c r="AP60" s="854">
        <f>I60+AH60</f>
        <v>0</v>
      </c>
      <c r="AQ60" s="434">
        <f>J60+W60</f>
        <v>0</v>
      </c>
      <c r="AR60" s="512">
        <f>K60+AA60</f>
        <v>0</v>
      </c>
      <c r="AS60" s="434">
        <f>L60+AE60</f>
        <v>0</v>
      </c>
      <c r="AT60" s="434">
        <f>M60+AF60</f>
        <v>0</v>
      </c>
      <c r="AU60" s="434">
        <f>N60+AG60</f>
        <v>0</v>
      </c>
      <c r="AV60" s="535">
        <f>O60+AO60</f>
        <v>0</v>
      </c>
      <c r="AW60" s="517">
        <f t="shared" si="11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ht="12.75" customHeight="1" x14ac:dyDescent="0.25">
      <c r="A61" s="188">
        <v>12</v>
      </c>
      <c r="B61" s="189">
        <v>4451</v>
      </c>
      <c r="C61" s="189">
        <v>600074927</v>
      </c>
      <c r="D61" s="189">
        <v>49864653</v>
      </c>
      <c r="E61" s="191" t="s">
        <v>311</v>
      </c>
      <c r="F61" s="189">
        <v>3143</v>
      </c>
      <c r="G61" s="192" t="s">
        <v>784</v>
      </c>
      <c r="H61" s="192" t="s">
        <v>260</v>
      </c>
      <c r="I61" s="517">
        <v>2526601</v>
      </c>
      <c r="J61" s="432">
        <v>1874333</v>
      </c>
      <c r="K61" s="494">
        <v>0</v>
      </c>
      <c r="L61" s="394">
        <v>633525</v>
      </c>
      <c r="M61" s="394">
        <v>18743</v>
      </c>
      <c r="N61" s="307">
        <v>0</v>
      </c>
      <c r="O61" s="685">
        <v>3.5</v>
      </c>
      <c r="P61" s="579">
        <f t="shared" si="1"/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2"/>
        <v>0</v>
      </c>
      <c r="X61" s="434">
        <v>0</v>
      </c>
      <c r="Y61" s="434">
        <v>0</v>
      </c>
      <c r="Z61" s="434">
        <v>0</v>
      </c>
      <c r="AA61" s="434">
        <f t="shared" si="3"/>
        <v>0</v>
      </c>
      <c r="AB61" s="434">
        <f t="shared" si="4"/>
        <v>0</v>
      </c>
      <c r="AC61" s="435">
        <f t="shared" si="5"/>
        <v>0</v>
      </c>
      <c r="AD61" s="434">
        <v>0</v>
      </c>
      <c r="AE61" s="434">
        <f t="shared" si="6"/>
        <v>0</v>
      </c>
      <c r="AF61" s="435">
        <f t="shared" si="7"/>
        <v>0</v>
      </c>
      <c r="AG61" s="14">
        <v>0</v>
      </c>
      <c r="AH61" s="434">
        <f t="shared" si="39"/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 t="shared" si="9"/>
        <v>0</v>
      </c>
      <c r="AP61" s="854">
        <f>I61+AH61</f>
        <v>2526601</v>
      </c>
      <c r="AQ61" s="434">
        <f>J61+W61</f>
        <v>1874333</v>
      </c>
      <c r="AR61" s="512">
        <f>K61+AA61</f>
        <v>0</v>
      </c>
      <c r="AS61" s="434">
        <f>L61+AE61</f>
        <v>633525</v>
      </c>
      <c r="AT61" s="434">
        <f t="shared" si="40"/>
        <v>18743</v>
      </c>
      <c r="AU61" s="434">
        <f t="shared" si="40"/>
        <v>0</v>
      </c>
      <c r="AV61" s="535">
        <f>O61+AO61</f>
        <v>3.5</v>
      </c>
      <c r="AW61" s="517">
        <f t="shared" si="11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ht="12.75" customHeight="1" x14ac:dyDescent="0.25">
      <c r="A62" s="181">
        <v>12</v>
      </c>
      <c r="B62" s="183">
        <v>4451</v>
      </c>
      <c r="C62" s="183">
        <v>600074927</v>
      </c>
      <c r="D62" s="183">
        <v>49864653</v>
      </c>
      <c r="E62" s="196" t="s">
        <v>312</v>
      </c>
      <c r="F62" s="199"/>
      <c r="G62" s="200"/>
      <c r="H62" s="200"/>
      <c r="I62" s="573">
        <v>43179652</v>
      </c>
      <c r="J62" s="330">
        <v>31794684</v>
      </c>
      <c r="K62" s="330">
        <v>274450</v>
      </c>
      <c r="L62" s="330">
        <v>10792571</v>
      </c>
      <c r="M62" s="330">
        <v>317947</v>
      </c>
      <c r="N62" s="330">
        <v>0</v>
      </c>
      <c r="O62" s="721">
        <v>52.474800000000002</v>
      </c>
      <c r="P62" s="573">
        <f t="shared" ref="P62:BC62" si="46">SUM(P55:P61)</f>
        <v>63540</v>
      </c>
      <c r="Q62" s="330">
        <f t="shared" si="46"/>
        <v>0</v>
      </c>
      <c r="R62" s="330">
        <f t="shared" si="46"/>
        <v>-59098</v>
      </c>
      <c r="S62" s="330">
        <f t="shared" si="46"/>
        <v>0</v>
      </c>
      <c r="T62" s="330">
        <f t="shared" si="46"/>
        <v>99150</v>
      </c>
      <c r="U62" s="330">
        <f t="shared" si="46"/>
        <v>157114</v>
      </c>
      <c r="V62" s="330">
        <f t="shared" si="46"/>
        <v>0</v>
      </c>
      <c r="W62" s="330">
        <f t="shared" si="46"/>
        <v>260706</v>
      </c>
      <c r="X62" s="330">
        <v>-63540</v>
      </c>
      <c r="Y62" s="330">
        <f t="shared" si="46"/>
        <v>0</v>
      </c>
      <c r="Z62" s="330">
        <f t="shared" si="46"/>
        <v>0</v>
      </c>
      <c r="AA62" s="330">
        <f t="shared" si="46"/>
        <v>-63540</v>
      </c>
      <c r="AB62" s="330">
        <f t="shared" si="46"/>
        <v>197166</v>
      </c>
      <c r="AC62" s="330">
        <f t="shared" si="46"/>
        <v>66643</v>
      </c>
      <c r="AD62" s="330">
        <f t="shared" si="46"/>
        <v>0</v>
      </c>
      <c r="AE62" s="330">
        <f t="shared" si="46"/>
        <v>66643</v>
      </c>
      <c r="AF62" s="330">
        <f t="shared" si="46"/>
        <v>2607</v>
      </c>
      <c r="AG62" s="330">
        <f t="shared" si="46"/>
        <v>0</v>
      </c>
      <c r="AH62" s="330">
        <f t="shared" si="46"/>
        <v>266416</v>
      </c>
      <c r="AI62" s="977">
        <v>0.09</v>
      </c>
      <c r="AJ62" s="728">
        <f t="shared" si="46"/>
        <v>-0.22</v>
      </c>
      <c r="AK62" s="728">
        <f t="shared" si="46"/>
        <v>0.18</v>
      </c>
      <c r="AL62" s="728">
        <f t="shared" si="46"/>
        <v>0</v>
      </c>
      <c r="AM62" s="728">
        <f t="shared" si="46"/>
        <v>0.37</v>
      </c>
      <c r="AN62" s="728">
        <f t="shared" si="46"/>
        <v>0</v>
      </c>
      <c r="AO62" s="198">
        <f t="shared" si="46"/>
        <v>0.42000000000000004</v>
      </c>
      <c r="AP62" s="917">
        <f t="shared" si="46"/>
        <v>43446068</v>
      </c>
      <c r="AQ62" s="330">
        <f t="shared" si="46"/>
        <v>32055390</v>
      </c>
      <c r="AR62" s="330">
        <f t="shared" si="46"/>
        <v>210910</v>
      </c>
      <c r="AS62" s="330">
        <f t="shared" si="46"/>
        <v>10859214</v>
      </c>
      <c r="AT62" s="330">
        <f t="shared" si="46"/>
        <v>320554</v>
      </c>
      <c r="AU62" s="330">
        <f t="shared" si="46"/>
        <v>0</v>
      </c>
      <c r="AV62" s="198">
        <f t="shared" si="46"/>
        <v>52.894800000000004</v>
      </c>
      <c r="AW62" s="839">
        <f t="shared" si="46"/>
        <v>0</v>
      </c>
      <c r="AX62" s="838">
        <f t="shared" si="46"/>
        <v>0</v>
      </c>
      <c r="AY62" s="838">
        <f t="shared" si="46"/>
        <v>0</v>
      </c>
      <c r="AZ62" s="838">
        <f t="shared" si="46"/>
        <v>0</v>
      </c>
      <c r="BA62" s="838">
        <f t="shared" si="46"/>
        <v>0</v>
      </c>
      <c r="BB62" s="838">
        <f t="shared" si="46"/>
        <v>0</v>
      </c>
      <c r="BC62" s="837">
        <f t="shared" si="46"/>
        <v>0</v>
      </c>
    </row>
    <row r="63" spans="1:55" x14ac:dyDescent="0.25">
      <c r="A63" s="188">
        <v>13</v>
      </c>
      <c r="B63" s="189">
        <v>4450</v>
      </c>
      <c r="C63" s="189">
        <v>650033841</v>
      </c>
      <c r="D63" s="189">
        <v>72744995</v>
      </c>
      <c r="E63" s="191" t="s">
        <v>313</v>
      </c>
      <c r="F63" s="189">
        <v>3111</v>
      </c>
      <c r="G63" s="192" t="s">
        <v>314</v>
      </c>
      <c r="H63" s="192" t="s">
        <v>260</v>
      </c>
      <c r="I63" s="517">
        <v>1550952</v>
      </c>
      <c r="J63" s="432">
        <v>1132692</v>
      </c>
      <c r="K63" s="494">
        <v>18000</v>
      </c>
      <c r="L63" s="394">
        <v>388933</v>
      </c>
      <c r="M63" s="394">
        <v>11327</v>
      </c>
      <c r="N63" s="307">
        <v>0</v>
      </c>
      <c r="O63" s="685">
        <v>1.9355</v>
      </c>
      <c r="P63" s="579">
        <f t="shared" si="1"/>
        <v>-5000</v>
      </c>
      <c r="Q63" s="434">
        <v>0</v>
      </c>
      <c r="R63" s="434">
        <v>0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2"/>
        <v>-5000</v>
      </c>
      <c r="X63" s="434">
        <v>5000</v>
      </c>
      <c r="Y63" s="434">
        <v>0</v>
      </c>
      <c r="Z63" s="434">
        <v>0</v>
      </c>
      <c r="AA63" s="434">
        <f t="shared" si="3"/>
        <v>5000</v>
      </c>
      <c r="AB63" s="434">
        <f t="shared" si="4"/>
        <v>0</v>
      </c>
      <c r="AC63" s="435">
        <f t="shared" si="5"/>
        <v>0</v>
      </c>
      <c r="AD63" s="434">
        <v>0</v>
      </c>
      <c r="AE63" s="434">
        <f t="shared" si="6"/>
        <v>0</v>
      </c>
      <c r="AF63" s="435">
        <f t="shared" si="7"/>
        <v>-50</v>
      </c>
      <c r="AG63" s="14">
        <v>0</v>
      </c>
      <c r="AH63" s="434">
        <f t="shared" ref="AH63:AH66" si="47">AB63+AE63+AF63+AG63</f>
        <v>-50</v>
      </c>
      <c r="AI63" s="870">
        <v>0</v>
      </c>
      <c r="AJ63" s="433">
        <v>0</v>
      </c>
      <c r="AK63" s="433">
        <v>0</v>
      </c>
      <c r="AL63" s="433">
        <v>0</v>
      </c>
      <c r="AM63" s="433">
        <v>0</v>
      </c>
      <c r="AN63" s="433">
        <v>0</v>
      </c>
      <c r="AO63" s="535">
        <f t="shared" si="9"/>
        <v>0</v>
      </c>
      <c r="AP63" s="854">
        <f>I63+AH63</f>
        <v>1550902</v>
      </c>
      <c r="AQ63" s="434">
        <f>J63+W63</f>
        <v>1127692</v>
      </c>
      <c r="AR63" s="512">
        <f>K63+AA63</f>
        <v>23000</v>
      </c>
      <c r="AS63" s="434">
        <f>L63+AE63</f>
        <v>388933</v>
      </c>
      <c r="AT63" s="434">
        <f t="shared" ref="AT63:AU66" si="48">M63+AF63</f>
        <v>11277</v>
      </c>
      <c r="AU63" s="434">
        <f t="shared" si="48"/>
        <v>0</v>
      </c>
      <c r="AV63" s="535">
        <f>O63+AO63</f>
        <v>1.9355</v>
      </c>
      <c r="AW63" s="517">
        <f t="shared" si="11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ht="12.75" customHeight="1" x14ac:dyDescent="0.25">
      <c r="A64" s="188">
        <v>13</v>
      </c>
      <c r="B64" s="189">
        <v>4450</v>
      </c>
      <c r="C64" s="189">
        <v>650033841</v>
      </c>
      <c r="D64" s="189">
        <v>72744995</v>
      </c>
      <c r="E64" s="191" t="s">
        <v>313</v>
      </c>
      <c r="F64" s="189">
        <v>3117</v>
      </c>
      <c r="G64" s="192" t="s">
        <v>292</v>
      </c>
      <c r="H64" s="192" t="s">
        <v>260</v>
      </c>
      <c r="I64" s="517">
        <v>3149244</v>
      </c>
      <c r="J64" s="432">
        <v>2329286</v>
      </c>
      <c r="K64" s="494">
        <v>7000</v>
      </c>
      <c r="L64" s="394">
        <v>789665</v>
      </c>
      <c r="M64" s="394">
        <v>23293</v>
      </c>
      <c r="N64" s="307">
        <v>0</v>
      </c>
      <c r="O64" s="685">
        <v>3.5909</v>
      </c>
      <c r="P64" s="579">
        <f t="shared" si="1"/>
        <v>5000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2"/>
        <v>5000</v>
      </c>
      <c r="X64" s="434">
        <v>-5000</v>
      </c>
      <c r="Y64" s="434">
        <v>0</v>
      </c>
      <c r="Z64" s="434">
        <v>0</v>
      </c>
      <c r="AA64" s="434">
        <f t="shared" si="3"/>
        <v>-5000</v>
      </c>
      <c r="AB64" s="434">
        <f t="shared" si="4"/>
        <v>0</v>
      </c>
      <c r="AC64" s="435">
        <f t="shared" si="5"/>
        <v>0</v>
      </c>
      <c r="AD64" s="434">
        <v>0</v>
      </c>
      <c r="AE64" s="434">
        <f t="shared" si="6"/>
        <v>0</v>
      </c>
      <c r="AF64" s="435">
        <f t="shared" si="7"/>
        <v>50</v>
      </c>
      <c r="AG64" s="14">
        <v>0</v>
      </c>
      <c r="AH64" s="434">
        <f t="shared" si="47"/>
        <v>50</v>
      </c>
      <c r="AI64" s="870">
        <v>0</v>
      </c>
      <c r="AJ64" s="433">
        <v>0</v>
      </c>
      <c r="AK64" s="433">
        <v>0</v>
      </c>
      <c r="AL64" s="433">
        <v>0</v>
      </c>
      <c r="AM64" s="433">
        <v>0</v>
      </c>
      <c r="AN64" s="433">
        <v>0</v>
      </c>
      <c r="AO64" s="535">
        <f t="shared" si="9"/>
        <v>0</v>
      </c>
      <c r="AP64" s="854">
        <f>I64+AH64</f>
        <v>3149294</v>
      </c>
      <c r="AQ64" s="434">
        <f>J64+W64</f>
        <v>2334286</v>
      </c>
      <c r="AR64" s="512">
        <f>K64+AA64</f>
        <v>2000</v>
      </c>
      <c r="AS64" s="434">
        <f>L64+AE64</f>
        <v>789665</v>
      </c>
      <c r="AT64" s="434">
        <f t="shared" si="48"/>
        <v>23343</v>
      </c>
      <c r="AU64" s="434">
        <f t="shared" si="48"/>
        <v>0</v>
      </c>
      <c r="AV64" s="535">
        <f>O64+AO64</f>
        <v>3.5909</v>
      </c>
      <c r="AW64" s="517">
        <f t="shared" si="11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600">
        <v>0</v>
      </c>
    </row>
    <row r="65" spans="1:55" ht="12.75" customHeight="1" x14ac:dyDescent="0.25">
      <c r="A65" s="188">
        <v>13</v>
      </c>
      <c r="B65" s="189">
        <v>4450</v>
      </c>
      <c r="C65" s="189">
        <v>650033841</v>
      </c>
      <c r="D65" s="189">
        <v>72744995</v>
      </c>
      <c r="E65" s="191" t="s">
        <v>313</v>
      </c>
      <c r="F65" s="189">
        <v>3117</v>
      </c>
      <c r="G65" s="192" t="s">
        <v>282</v>
      </c>
      <c r="H65" s="192" t="s">
        <v>261</v>
      </c>
      <c r="I65" s="517">
        <v>490371</v>
      </c>
      <c r="J65" s="432">
        <v>363777</v>
      </c>
      <c r="K65" s="494">
        <v>0</v>
      </c>
      <c r="L65" s="394">
        <v>122956</v>
      </c>
      <c r="M65" s="394">
        <v>3638</v>
      </c>
      <c r="N65" s="307">
        <v>0</v>
      </c>
      <c r="O65" s="685">
        <v>0.91999999999999993</v>
      </c>
      <c r="P65" s="579">
        <f t="shared" si="1"/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2"/>
        <v>0</v>
      </c>
      <c r="X65" s="434">
        <v>0</v>
      </c>
      <c r="Y65" s="434">
        <v>0</v>
      </c>
      <c r="Z65" s="434">
        <v>0</v>
      </c>
      <c r="AA65" s="434">
        <f t="shared" si="3"/>
        <v>0</v>
      </c>
      <c r="AB65" s="434">
        <f t="shared" si="4"/>
        <v>0</v>
      </c>
      <c r="AC65" s="435">
        <f t="shared" si="5"/>
        <v>0</v>
      </c>
      <c r="AD65" s="434">
        <v>0</v>
      </c>
      <c r="AE65" s="434">
        <f t="shared" si="6"/>
        <v>0</v>
      </c>
      <c r="AF65" s="435">
        <f t="shared" si="7"/>
        <v>0</v>
      </c>
      <c r="AG65" s="14">
        <v>0</v>
      </c>
      <c r="AH65" s="434">
        <f t="shared" si="47"/>
        <v>0</v>
      </c>
      <c r="AI65" s="870">
        <v>0</v>
      </c>
      <c r="AJ65" s="433">
        <v>0</v>
      </c>
      <c r="AK65" s="433">
        <v>0</v>
      </c>
      <c r="AL65" s="433">
        <v>0</v>
      </c>
      <c r="AM65" s="433">
        <v>0</v>
      </c>
      <c r="AN65" s="433">
        <v>0</v>
      </c>
      <c r="AO65" s="535">
        <f t="shared" si="9"/>
        <v>0</v>
      </c>
      <c r="AP65" s="854">
        <f>I65+AH65</f>
        <v>490371</v>
      </c>
      <c r="AQ65" s="434">
        <f>J65+W65</f>
        <v>363777</v>
      </c>
      <c r="AR65" s="512">
        <f>K65+AA65</f>
        <v>0</v>
      </c>
      <c r="AS65" s="434">
        <f>L65+AE65</f>
        <v>122956</v>
      </c>
      <c r="AT65" s="434">
        <f t="shared" si="48"/>
        <v>3638</v>
      </c>
      <c r="AU65" s="434">
        <f t="shared" si="48"/>
        <v>0</v>
      </c>
      <c r="AV65" s="535">
        <f>O65+AO65</f>
        <v>0.91999999999999993</v>
      </c>
      <c r="AW65" s="517">
        <f t="shared" si="11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ht="12.75" customHeight="1" x14ac:dyDescent="0.25">
      <c r="A66" s="188">
        <v>13</v>
      </c>
      <c r="B66" s="189">
        <v>4450</v>
      </c>
      <c r="C66" s="189">
        <v>650033841</v>
      </c>
      <c r="D66" s="189">
        <v>72744995</v>
      </c>
      <c r="E66" s="191" t="s">
        <v>313</v>
      </c>
      <c r="F66" s="189">
        <v>3143</v>
      </c>
      <c r="G66" s="192" t="s">
        <v>785</v>
      </c>
      <c r="H66" s="192" t="s">
        <v>260</v>
      </c>
      <c r="I66" s="517">
        <v>450351</v>
      </c>
      <c r="J66" s="432">
        <v>334088</v>
      </c>
      <c r="K66" s="494">
        <v>0</v>
      </c>
      <c r="L66" s="394">
        <v>112922</v>
      </c>
      <c r="M66" s="394">
        <v>3341</v>
      </c>
      <c r="N66" s="307">
        <v>0</v>
      </c>
      <c r="O66" s="685">
        <v>0.66659999999999997</v>
      </c>
      <c r="P66" s="579">
        <f t="shared" si="1"/>
        <v>0</v>
      </c>
      <c r="Q66" s="434">
        <v>0</v>
      </c>
      <c r="R66" s="434">
        <v>0</v>
      </c>
      <c r="S66" s="434">
        <v>0</v>
      </c>
      <c r="T66" s="434">
        <v>0</v>
      </c>
      <c r="U66" s="434">
        <v>0</v>
      </c>
      <c r="V66" s="434">
        <v>0</v>
      </c>
      <c r="W66" s="434">
        <f t="shared" si="2"/>
        <v>0</v>
      </c>
      <c r="X66" s="434">
        <v>0</v>
      </c>
      <c r="Y66" s="434">
        <v>0</v>
      </c>
      <c r="Z66" s="434">
        <v>0</v>
      </c>
      <c r="AA66" s="434">
        <f t="shared" si="3"/>
        <v>0</v>
      </c>
      <c r="AB66" s="434">
        <f t="shared" si="4"/>
        <v>0</v>
      </c>
      <c r="AC66" s="435">
        <f t="shared" si="5"/>
        <v>0</v>
      </c>
      <c r="AD66" s="434">
        <v>0</v>
      </c>
      <c r="AE66" s="434">
        <f t="shared" si="6"/>
        <v>0</v>
      </c>
      <c r="AF66" s="435">
        <f t="shared" si="7"/>
        <v>0</v>
      </c>
      <c r="AG66" s="14">
        <v>0</v>
      </c>
      <c r="AH66" s="434">
        <f t="shared" si="47"/>
        <v>0</v>
      </c>
      <c r="AI66" s="870">
        <v>0</v>
      </c>
      <c r="AJ66" s="433">
        <v>0</v>
      </c>
      <c r="AK66" s="433">
        <v>0</v>
      </c>
      <c r="AL66" s="433">
        <v>0</v>
      </c>
      <c r="AM66" s="433">
        <v>0</v>
      </c>
      <c r="AN66" s="433">
        <v>0</v>
      </c>
      <c r="AO66" s="535">
        <f t="shared" si="9"/>
        <v>0</v>
      </c>
      <c r="AP66" s="854">
        <f>I66+AH66</f>
        <v>450351</v>
      </c>
      <c r="AQ66" s="434">
        <f>J66+W66</f>
        <v>334088</v>
      </c>
      <c r="AR66" s="512">
        <f>K66+AA66</f>
        <v>0</v>
      </c>
      <c r="AS66" s="434">
        <f>L66+AE66</f>
        <v>112922</v>
      </c>
      <c r="AT66" s="434">
        <f t="shared" si="48"/>
        <v>3341</v>
      </c>
      <c r="AU66" s="434">
        <f t="shared" si="48"/>
        <v>0</v>
      </c>
      <c r="AV66" s="535">
        <f>O66+AO66</f>
        <v>0.66659999999999997</v>
      </c>
      <c r="AW66" s="517">
        <f t="shared" si="11"/>
        <v>0</v>
      </c>
      <c r="AX66" s="432">
        <v>0</v>
      </c>
      <c r="AY66" s="432">
        <v>0</v>
      </c>
      <c r="AZ66" s="432">
        <v>0</v>
      </c>
      <c r="BA66" s="432">
        <v>0</v>
      </c>
      <c r="BB66" s="432">
        <v>0</v>
      </c>
      <c r="BC66" s="600">
        <v>0</v>
      </c>
    </row>
    <row r="67" spans="1:55" ht="12.75" customHeight="1" x14ac:dyDescent="0.25">
      <c r="A67" s="181">
        <v>13</v>
      </c>
      <c r="B67" s="183">
        <v>4450</v>
      </c>
      <c r="C67" s="183">
        <v>650033841</v>
      </c>
      <c r="D67" s="183">
        <v>72744995</v>
      </c>
      <c r="E67" s="196" t="s">
        <v>315</v>
      </c>
      <c r="F67" s="199"/>
      <c r="G67" s="200"/>
      <c r="H67" s="200"/>
      <c r="I67" s="573">
        <v>5640918</v>
      </c>
      <c r="J67" s="330">
        <v>4159843</v>
      </c>
      <c r="K67" s="330">
        <v>25000</v>
      </c>
      <c r="L67" s="330">
        <v>1414476</v>
      </c>
      <c r="M67" s="330">
        <v>41599</v>
      </c>
      <c r="N67" s="330">
        <v>0</v>
      </c>
      <c r="O67" s="721">
        <v>7.1129999999999995</v>
      </c>
      <c r="P67" s="573">
        <f t="shared" ref="P67:BC67" si="49">SUM(P63:P66)</f>
        <v>0</v>
      </c>
      <c r="Q67" s="330">
        <f t="shared" si="49"/>
        <v>0</v>
      </c>
      <c r="R67" s="330">
        <f t="shared" si="49"/>
        <v>0</v>
      </c>
      <c r="S67" s="330">
        <f t="shared" si="49"/>
        <v>0</v>
      </c>
      <c r="T67" s="330">
        <f t="shared" si="49"/>
        <v>0</v>
      </c>
      <c r="U67" s="330">
        <f t="shared" si="49"/>
        <v>0</v>
      </c>
      <c r="V67" s="330">
        <f t="shared" si="49"/>
        <v>0</v>
      </c>
      <c r="W67" s="330">
        <f t="shared" si="49"/>
        <v>0</v>
      </c>
      <c r="X67" s="330">
        <v>0</v>
      </c>
      <c r="Y67" s="330">
        <f t="shared" si="49"/>
        <v>0</v>
      </c>
      <c r="Z67" s="330">
        <f t="shared" si="49"/>
        <v>0</v>
      </c>
      <c r="AA67" s="330">
        <f t="shared" si="49"/>
        <v>0</v>
      </c>
      <c r="AB67" s="330">
        <f t="shared" si="49"/>
        <v>0</v>
      </c>
      <c r="AC67" s="330">
        <f t="shared" si="49"/>
        <v>0</v>
      </c>
      <c r="AD67" s="330">
        <f t="shared" si="49"/>
        <v>0</v>
      </c>
      <c r="AE67" s="330">
        <f t="shared" si="49"/>
        <v>0</v>
      </c>
      <c r="AF67" s="330">
        <f t="shared" si="49"/>
        <v>0</v>
      </c>
      <c r="AG67" s="330">
        <f t="shared" si="49"/>
        <v>0</v>
      </c>
      <c r="AH67" s="330">
        <f t="shared" si="49"/>
        <v>0</v>
      </c>
      <c r="AI67" s="977">
        <v>0</v>
      </c>
      <c r="AJ67" s="728">
        <f t="shared" si="49"/>
        <v>0</v>
      </c>
      <c r="AK67" s="728">
        <f t="shared" si="49"/>
        <v>0</v>
      </c>
      <c r="AL67" s="728">
        <f t="shared" si="49"/>
        <v>0</v>
      </c>
      <c r="AM67" s="728">
        <f t="shared" si="49"/>
        <v>0</v>
      </c>
      <c r="AN67" s="728">
        <f t="shared" si="49"/>
        <v>0</v>
      </c>
      <c r="AO67" s="198">
        <f t="shared" si="49"/>
        <v>0</v>
      </c>
      <c r="AP67" s="917">
        <f t="shared" si="49"/>
        <v>5640918</v>
      </c>
      <c r="AQ67" s="330">
        <f t="shared" si="49"/>
        <v>4159843</v>
      </c>
      <c r="AR67" s="330">
        <f t="shared" si="49"/>
        <v>25000</v>
      </c>
      <c r="AS67" s="330">
        <f t="shared" si="49"/>
        <v>1414476</v>
      </c>
      <c r="AT67" s="330">
        <f t="shared" si="49"/>
        <v>41599</v>
      </c>
      <c r="AU67" s="330">
        <f t="shared" si="49"/>
        <v>0</v>
      </c>
      <c r="AV67" s="198">
        <f t="shared" si="49"/>
        <v>7.1129999999999995</v>
      </c>
      <c r="AW67" s="839">
        <f t="shared" si="49"/>
        <v>0</v>
      </c>
      <c r="AX67" s="838">
        <f t="shared" si="49"/>
        <v>0</v>
      </c>
      <c r="AY67" s="838">
        <f t="shared" si="49"/>
        <v>0</v>
      </c>
      <c r="AZ67" s="838">
        <f t="shared" si="49"/>
        <v>0</v>
      </c>
      <c r="BA67" s="838">
        <f t="shared" si="49"/>
        <v>0</v>
      </c>
      <c r="BB67" s="838">
        <f t="shared" si="49"/>
        <v>0</v>
      </c>
      <c r="BC67" s="837">
        <f t="shared" si="49"/>
        <v>0</v>
      </c>
    </row>
    <row r="68" spans="1:55" ht="12.75" customHeight="1" x14ac:dyDescent="0.25">
      <c r="A68" s="188">
        <v>14</v>
      </c>
      <c r="B68" s="189">
        <v>4430</v>
      </c>
      <c r="C68" s="189">
        <v>600074862</v>
      </c>
      <c r="D68" s="189">
        <v>70695024</v>
      </c>
      <c r="E68" s="191" t="s">
        <v>316</v>
      </c>
      <c r="F68" s="189">
        <v>3111</v>
      </c>
      <c r="G68" s="192" t="s">
        <v>314</v>
      </c>
      <c r="H68" s="192" t="s">
        <v>260</v>
      </c>
      <c r="I68" s="517">
        <v>1566147</v>
      </c>
      <c r="J68" s="432">
        <v>1161830</v>
      </c>
      <c r="K68" s="494">
        <v>0</v>
      </c>
      <c r="L68" s="394">
        <v>392699</v>
      </c>
      <c r="M68" s="394">
        <v>11618</v>
      </c>
      <c r="N68" s="307">
        <v>0</v>
      </c>
      <c r="O68" s="685">
        <v>2</v>
      </c>
      <c r="P68" s="579">
        <f t="shared" si="1"/>
        <v>0</v>
      </c>
      <c r="Q68" s="434">
        <v>0</v>
      </c>
      <c r="R68" s="434">
        <v>0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2"/>
        <v>0</v>
      </c>
      <c r="X68" s="434">
        <v>0</v>
      </c>
      <c r="Y68" s="434">
        <v>0</v>
      </c>
      <c r="Z68" s="434">
        <v>0</v>
      </c>
      <c r="AA68" s="434">
        <f t="shared" si="3"/>
        <v>0</v>
      </c>
      <c r="AB68" s="434">
        <f t="shared" si="4"/>
        <v>0</v>
      </c>
      <c r="AC68" s="435">
        <f t="shared" si="5"/>
        <v>0</v>
      </c>
      <c r="AD68" s="434">
        <v>0</v>
      </c>
      <c r="AE68" s="434">
        <f t="shared" si="6"/>
        <v>0</v>
      </c>
      <c r="AF68" s="435">
        <f t="shared" si="7"/>
        <v>0</v>
      </c>
      <c r="AG68" s="14">
        <v>0</v>
      </c>
      <c r="AH68" s="434">
        <f t="shared" ref="AH68:AH71" si="50">AB68+AE68+AF68+AG68</f>
        <v>0</v>
      </c>
      <c r="AI68" s="870">
        <v>0</v>
      </c>
      <c r="AJ68" s="433">
        <v>0</v>
      </c>
      <c r="AK68" s="433">
        <v>0</v>
      </c>
      <c r="AL68" s="433">
        <v>0</v>
      </c>
      <c r="AM68" s="433">
        <v>0</v>
      </c>
      <c r="AN68" s="433">
        <v>0</v>
      </c>
      <c r="AO68" s="535">
        <f t="shared" si="9"/>
        <v>0</v>
      </c>
      <c r="AP68" s="854">
        <f>I68+AH68</f>
        <v>1566147</v>
      </c>
      <c r="AQ68" s="434">
        <f>J68+W68</f>
        <v>1161830</v>
      </c>
      <c r="AR68" s="512">
        <f>K68+AA68</f>
        <v>0</v>
      </c>
      <c r="AS68" s="434">
        <f>L68+AE68</f>
        <v>392699</v>
      </c>
      <c r="AT68" s="434">
        <f t="shared" ref="AT68:AU71" si="51">M68+AF68</f>
        <v>11618</v>
      </c>
      <c r="AU68" s="434">
        <f t="shared" si="51"/>
        <v>0</v>
      </c>
      <c r="AV68" s="535">
        <f>O68+AO68</f>
        <v>2</v>
      </c>
      <c r="AW68" s="517">
        <f t="shared" si="11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600">
        <v>0</v>
      </c>
    </row>
    <row r="69" spans="1:55" x14ac:dyDescent="0.25">
      <c r="A69" s="188">
        <v>14</v>
      </c>
      <c r="B69" s="189">
        <v>4430</v>
      </c>
      <c r="C69" s="189">
        <v>600074862</v>
      </c>
      <c r="D69" s="189">
        <v>70695024</v>
      </c>
      <c r="E69" s="191" t="s">
        <v>316</v>
      </c>
      <c r="F69" s="189">
        <v>3117</v>
      </c>
      <c r="G69" s="192" t="s">
        <v>278</v>
      </c>
      <c r="H69" s="192" t="s">
        <v>260</v>
      </c>
      <c r="I69" s="517">
        <v>2448186</v>
      </c>
      <c r="J69" s="432">
        <v>1816162</v>
      </c>
      <c r="K69" s="494">
        <v>0</v>
      </c>
      <c r="L69" s="394">
        <v>613862</v>
      </c>
      <c r="M69" s="394">
        <v>18162</v>
      </c>
      <c r="N69" s="307">
        <v>0</v>
      </c>
      <c r="O69" s="685">
        <v>2.8929</v>
      </c>
      <c r="P69" s="579">
        <f t="shared" si="1"/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2"/>
        <v>0</v>
      </c>
      <c r="X69" s="434">
        <v>0</v>
      </c>
      <c r="Y69" s="434">
        <v>0</v>
      </c>
      <c r="Z69" s="434">
        <v>0</v>
      </c>
      <c r="AA69" s="434">
        <f t="shared" si="3"/>
        <v>0</v>
      </c>
      <c r="AB69" s="434">
        <f t="shared" si="4"/>
        <v>0</v>
      </c>
      <c r="AC69" s="435">
        <f t="shared" si="5"/>
        <v>0</v>
      </c>
      <c r="AD69" s="434">
        <v>0</v>
      </c>
      <c r="AE69" s="434">
        <f t="shared" si="6"/>
        <v>0</v>
      </c>
      <c r="AF69" s="435">
        <f t="shared" si="7"/>
        <v>0</v>
      </c>
      <c r="AG69" s="14">
        <v>0</v>
      </c>
      <c r="AH69" s="434">
        <f t="shared" si="50"/>
        <v>0</v>
      </c>
      <c r="AI69" s="870">
        <v>0</v>
      </c>
      <c r="AJ69" s="433">
        <v>0</v>
      </c>
      <c r="AK69" s="433">
        <v>0</v>
      </c>
      <c r="AL69" s="433">
        <v>0</v>
      </c>
      <c r="AM69" s="433">
        <v>0</v>
      </c>
      <c r="AN69" s="433">
        <v>0</v>
      </c>
      <c r="AO69" s="535">
        <f t="shared" si="9"/>
        <v>0</v>
      </c>
      <c r="AP69" s="854">
        <f>I69+AH69</f>
        <v>2448186</v>
      </c>
      <c r="AQ69" s="434">
        <f>J69+W69</f>
        <v>1816162</v>
      </c>
      <c r="AR69" s="512">
        <f>K69+AA69</f>
        <v>0</v>
      </c>
      <c r="AS69" s="434">
        <f>L69+AE69</f>
        <v>613862</v>
      </c>
      <c r="AT69" s="434">
        <f t="shared" si="51"/>
        <v>18162</v>
      </c>
      <c r="AU69" s="434">
        <f t="shared" si="51"/>
        <v>0</v>
      </c>
      <c r="AV69" s="535">
        <f>O69+AO69</f>
        <v>2.8929</v>
      </c>
      <c r="AW69" s="517">
        <f t="shared" si="11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ht="12.75" customHeight="1" x14ac:dyDescent="0.25">
      <c r="A70" s="188">
        <v>14</v>
      </c>
      <c r="B70" s="189">
        <v>4430</v>
      </c>
      <c r="C70" s="189">
        <v>600074862</v>
      </c>
      <c r="D70" s="189">
        <v>70695024</v>
      </c>
      <c r="E70" s="191" t="s">
        <v>316</v>
      </c>
      <c r="F70" s="189">
        <v>3117</v>
      </c>
      <c r="G70" s="192" t="s">
        <v>282</v>
      </c>
      <c r="H70" s="192" t="s">
        <v>261</v>
      </c>
      <c r="I70" s="517">
        <v>208042</v>
      </c>
      <c r="J70" s="432">
        <v>154334</v>
      </c>
      <c r="K70" s="494">
        <v>0</v>
      </c>
      <c r="L70" s="394">
        <v>52165</v>
      </c>
      <c r="M70" s="394">
        <v>1543</v>
      </c>
      <c r="N70" s="307">
        <v>0</v>
      </c>
      <c r="O70" s="685">
        <v>0.39</v>
      </c>
      <c r="P70" s="579">
        <f t="shared" si="1"/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2"/>
        <v>0</v>
      </c>
      <c r="X70" s="434">
        <v>0</v>
      </c>
      <c r="Y70" s="434">
        <v>0</v>
      </c>
      <c r="Z70" s="434">
        <v>0</v>
      </c>
      <c r="AA70" s="434">
        <f t="shared" si="3"/>
        <v>0</v>
      </c>
      <c r="AB70" s="434">
        <f t="shared" si="4"/>
        <v>0</v>
      </c>
      <c r="AC70" s="435">
        <f t="shared" si="5"/>
        <v>0</v>
      </c>
      <c r="AD70" s="434">
        <v>0</v>
      </c>
      <c r="AE70" s="434">
        <f t="shared" si="6"/>
        <v>0</v>
      </c>
      <c r="AF70" s="435">
        <f t="shared" si="7"/>
        <v>0</v>
      </c>
      <c r="AG70" s="14">
        <v>0</v>
      </c>
      <c r="AH70" s="434">
        <f t="shared" si="50"/>
        <v>0</v>
      </c>
      <c r="AI70" s="870">
        <v>0</v>
      </c>
      <c r="AJ70" s="433">
        <v>0</v>
      </c>
      <c r="AK70" s="433">
        <v>0</v>
      </c>
      <c r="AL70" s="433">
        <v>0</v>
      </c>
      <c r="AM70" s="433">
        <v>0</v>
      </c>
      <c r="AN70" s="433">
        <v>0</v>
      </c>
      <c r="AO70" s="535">
        <f t="shared" si="9"/>
        <v>0</v>
      </c>
      <c r="AP70" s="854">
        <f>I70+AH70</f>
        <v>208042</v>
      </c>
      <c r="AQ70" s="434">
        <f>J70+W70</f>
        <v>154334</v>
      </c>
      <c r="AR70" s="512">
        <f>K70+AA70</f>
        <v>0</v>
      </c>
      <c r="AS70" s="434">
        <f>L70+AE70</f>
        <v>52165</v>
      </c>
      <c r="AT70" s="434">
        <f t="shared" si="51"/>
        <v>1543</v>
      </c>
      <c r="AU70" s="434">
        <f t="shared" si="51"/>
        <v>0</v>
      </c>
      <c r="AV70" s="535">
        <f>O70+AO70</f>
        <v>0.39</v>
      </c>
      <c r="AW70" s="517">
        <f t="shared" si="11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ht="12.75" customHeight="1" x14ac:dyDescent="0.25">
      <c r="A71" s="188">
        <v>14</v>
      </c>
      <c r="B71" s="189">
        <v>4430</v>
      </c>
      <c r="C71" s="189">
        <v>600074862</v>
      </c>
      <c r="D71" s="189">
        <v>70695024</v>
      </c>
      <c r="E71" s="191" t="s">
        <v>316</v>
      </c>
      <c r="F71" s="189">
        <v>3143</v>
      </c>
      <c r="G71" s="192" t="s">
        <v>785</v>
      </c>
      <c r="H71" s="192" t="s">
        <v>260</v>
      </c>
      <c r="I71" s="517">
        <v>664136</v>
      </c>
      <c r="J71" s="432">
        <v>492682</v>
      </c>
      <c r="K71" s="494">
        <v>0</v>
      </c>
      <c r="L71" s="394">
        <v>166527</v>
      </c>
      <c r="M71" s="394">
        <v>4927</v>
      </c>
      <c r="N71" s="307">
        <v>0</v>
      </c>
      <c r="O71" s="685">
        <v>1</v>
      </c>
      <c r="P71" s="579">
        <f t="shared" si="1"/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2"/>
        <v>0</v>
      </c>
      <c r="X71" s="434">
        <v>0</v>
      </c>
      <c r="Y71" s="434">
        <v>0</v>
      </c>
      <c r="Z71" s="434">
        <v>0</v>
      </c>
      <c r="AA71" s="434">
        <f t="shared" si="3"/>
        <v>0</v>
      </c>
      <c r="AB71" s="434">
        <f t="shared" si="4"/>
        <v>0</v>
      </c>
      <c r="AC71" s="435">
        <f t="shared" si="5"/>
        <v>0</v>
      </c>
      <c r="AD71" s="434">
        <v>0</v>
      </c>
      <c r="AE71" s="434">
        <f t="shared" si="6"/>
        <v>0</v>
      </c>
      <c r="AF71" s="435">
        <f t="shared" si="7"/>
        <v>0</v>
      </c>
      <c r="AG71" s="14">
        <v>0</v>
      </c>
      <c r="AH71" s="434">
        <f t="shared" si="50"/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9"/>
        <v>0</v>
      </c>
      <c r="AP71" s="854">
        <f>I71+AH71</f>
        <v>664136</v>
      </c>
      <c r="AQ71" s="434">
        <f>J71+W71</f>
        <v>492682</v>
      </c>
      <c r="AR71" s="512">
        <f>K71+AA71</f>
        <v>0</v>
      </c>
      <c r="AS71" s="434">
        <f>L71+AE71</f>
        <v>166527</v>
      </c>
      <c r="AT71" s="434">
        <f t="shared" si="51"/>
        <v>4927</v>
      </c>
      <c r="AU71" s="434">
        <f t="shared" si="51"/>
        <v>0</v>
      </c>
      <c r="AV71" s="535">
        <f>O71+AO71</f>
        <v>1</v>
      </c>
      <c r="AW71" s="517">
        <f t="shared" si="11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ht="12.75" customHeight="1" x14ac:dyDescent="0.25">
      <c r="A72" s="181">
        <v>14</v>
      </c>
      <c r="B72" s="183">
        <v>4430</v>
      </c>
      <c r="C72" s="183">
        <v>600074862</v>
      </c>
      <c r="D72" s="183">
        <v>70695024</v>
      </c>
      <c r="E72" s="196" t="s">
        <v>317</v>
      </c>
      <c r="F72" s="199"/>
      <c r="G72" s="200"/>
      <c r="H72" s="200"/>
      <c r="I72" s="573">
        <v>4886511</v>
      </c>
      <c r="J72" s="330">
        <v>3625008</v>
      </c>
      <c r="K72" s="330">
        <v>0</v>
      </c>
      <c r="L72" s="330">
        <v>1225253</v>
      </c>
      <c r="M72" s="330">
        <v>36250</v>
      </c>
      <c r="N72" s="330">
        <v>0</v>
      </c>
      <c r="O72" s="721">
        <v>6.2828999999999997</v>
      </c>
      <c r="P72" s="573">
        <f t="shared" ref="P72:BC72" si="52">SUM(P68:P71)</f>
        <v>0</v>
      </c>
      <c r="Q72" s="330">
        <f t="shared" si="52"/>
        <v>0</v>
      </c>
      <c r="R72" s="330">
        <f t="shared" si="52"/>
        <v>0</v>
      </c>
      <c r="S72" s="330">
        <f t="shared" si="52"/>
        <v>0</v>
      </c>
      <c r="T72" s="330">
        <f t="shared" si="52"/>
        <v>0</v>
      </c>
      <c r="U72" s="330">
        <f t="shared" si="52"/>
        <v>0</v>
      </c>
      <c r="V72" s="330">
        <f t="shared" si="52"/>
        <v>0</v>
      </c>
      <c r="W72" s="330">
        <f t="shared" si="52"/>
        <v>0</v>
      </c>
      <c r="X72" s="330">
        <v>0</v>
      </c>
      <c r="Y72" s="330">
        <f t="shared" si="52"/>
        <v>0</v>
      </c>
      <c r="Z72" s="330">
        <f t="shared" si="52"/>
        <v>0</v>
      </c>
      <c r="AA72" s="330">
        <f t="shared" si="52"/>
        <v>0</v>
      </c>
      <c r="AB72" s="330">
        <f t="shared" si="52"/>
        <v>0</v>
      </c>
      <c r="AC72" s="330">
        <f t="shared" si="52"/>
        <v>0</v>
      </c>
      <c r="AD72" s="330">
        <f t="shared" si="52"/>
        <v>0</v>
      </c>
      <c r="AE72" s="330">
        <f t="shared" si="52"/>
        <v>0</v>
      </c>
      <c r="AF72" s="330">
        <f t="shared" si="52"/>
        <v>0</v>
      </c>
      <c r="AG72" s="330">
        <f t="shared" si="52"/>
        <v>0</v>
      </c>
      <c r="AH72" s="330">
        <f t="shared" si="52"/>
        <v>0</v>
      </c>
      <c r="AI72" s="977">
        <v>0</v>
      </c>
      <c r="AJ72" s="728">
        <f t="shared" si="52"/>
        <v>0</v>
      </c>
      <c r="AK72" s="728">
        <f t="shared" si="52"/>
        <v>0</v>
      </c>
      <c r="AL72" s="728">
        <f t="shared" si="52"/>
        <v>0</v>
      </c>
      <c r="AM72" s="728">
        <f t="shared" si="52"/>
        <v>0</v>
      </c>
      <c r="AN72" s="728">
        <f t="shared" si="52"/>
        <v>0</v>
      </c>
      <c r="AO72" s="198">
        <f t="shared" si="52"/>
        <v>0</v>
      </c>
      <c r="AP72" s="917">
        <f t="shared" si="52"/>
        <v>4886511</v>
      </c>
      <c r="AQ72" s="330">
        <f t="shared" si="52"/>
        <v>3625008</v>
      </c>
      <c r="AR72" s="330">
        <f t="shared" si="52"/>
        <v>0</v>
      </c>
      <c r="AS72" s="330">
        <f t="shared" si="52"/>
        <v>1225253</v>
      </c>
      <c r="AT72" s="330">
        <f t="shared" si="52"/>
        <v>36250</v>
      </c>
      <c r="AU72" s="330">
        <f t="shared" si="52"/>
        <v>0</v>
      </c>
      <c r="AV72" s="198">
        <f t="shared" si="52"/>
        <v>6.2828999999999997</v>
      </c>
      <c r="AW72" s="839">
        <f t="shared" si="52"/>
        <v>0</v>
      </c>
      <c r="AX72" s="838">
        <f t="shared" si="52"/>
        <v>0</v>
      </c>
      <c r="AY72" s="838">
        <f t="shared" si="52"/>
        <v>0</v>
      </c>
      <c r="AZ72" s="838">
        <f t="shared" si="52"/>
        <v>0</v>
      </c>
      <c r="BA72" s="838">
        <f t="shared" si="52"/>
        <v>0</v>
      </c>
      <c r="BB72" s="838">
        <f t="shared" si="52"/>
        <v>0</v>
      </c>
      <c r="BC72" s="837">
        <f t="shared" si="52"/>
        <v>0</v>
      </c>
    </row>
    <row r="73" spans="1:55" ht="12.75" customHeight="1" x14ac:dyDescent="0.25">
      <c r="A73" s="188">
        <v>15</v>
      </c>
      <c r="B73" s="189">
        <v>4433</v>
      </c>
      <c r="C73" s="189">
        <v>600075001</v>
      </c>
      <c r="D73" s="189">
        <v>70695440</v>
      </c>
      <c r="E73" s="191" t="s">
        <v>318</v>
      </c>
      <c r="F73" s="189">
        <v>3111</v>
      </c>
      <c r="G73" s="192" t="s">
        <v>288</v>
      </c>
      <c r="H73" s="192" t="s">
        <v>260</v>
      </c>
      <c r="I73" s="517">
        <v>1604703</v>
      </c>
      <c r="J73" s="432">
        <v>1190433</v>
      </c>
      <c r="K73" s="494">
        <v>0</v>
      </c>
      <c r="L73" s="394">
        <v>402366</v>
      </c>
      <c r="M73" s="394">
        <v>11904</v>
      </c>
      <c r="N73" s="307">
        <v>0</v>
      </c>
      <c r="O73" s="685">
        <v>2</v>
      </c>
      <c r="P73" s="579">
        <f t="shared" si="1"/>
        <v>-20000</v>
      </c>
      <c r="Q73" s="434">
        <v>0</v>
      </c>
      <c r="R73" s="434">
        <v>0</v>
      </c>
      <c r="S73" s="434">
        <v>0</v>
      </c>
      <c r="T73" s="434">
        <v>0</v>
      </c>
      <c r="U73" s="434">
        <v>0</v>
      </c>
      <c r="V73" s="434">
        <v>0</v>
      </c>
      <c r="W73" s="434">
        <f t="shared" si="2"/>
        <v>-20000</v>
      </c>
      <c r="X73" s="434">
        <v>20000</v>
      </c>
      <c r="Y73" s="434">
        <v>0</v>
      </c>
      <c r="Z73" s="434">
        <v>0</v>
      </c>
      <c r="AA73" s="434">
        <f t="shared" si="3"/>
        <v>20000</v>
      </c>
      <c r="AB73" s="434">
        <f t="shared" si="4"/>
        <v>0</v>
      </c>
      <c r="AC73" s="435">
        <f t="shared" si="5"/>
        <v>0</v>
      </c>
      <c r="AD73" s="434">
        <v>0</v>
      </c>
      <c r="AE73" s="434">
        <f t="shared" si="6"/>
        <v>0</v>
      </c>
      <c r="AF73" s="435">
        <f t="shared" si="7"/>
        <v>-200</v>
      </c>
      <c r="AG73" s="14">
        <v>0</v>
      </c>
      <c r="AH73" s="434">
        <f t="shared" ref="AH73:AH76" si="53">AB73+AE73+AF73+AG73</f>
        <v>-200</v>
      </c>
      <c r="AI73" s="870">
        <v>0</v>
      </c>
      <c r="AJ73" s="433">
        <v>0</v>
      </c>
      <c r="AK73" s="433">
        <v>0</v>
      </c>
      <c r="AL73" s="433">
        <v>0</v>
      </c>
      <c r="AM73" s="433">
        <v>0</v>
      </c>
      <c r="AN73" s="433">
        <v>0</v>
      </c>
      <c r="AO73" s="535">
        <f t="shared" si="9"/>
        <v>0</v>
      </c>
      <c r="AP73" s="854">
        <f>I73+AH73</f>
        <v>1604503</v>
      </c>
      <c r="AQ73" s="434">
        <f>J73+W73</f>
        <v>1170433</v>
      </c>
      <c r="AR73" s="512">
        <f>K73+AA73</f>
        <v>20000</v>
      </c>
      <c r="AS73" s="434">
        <f>L73+AE73</f>
        <v>402366</v>
      </c>
      <c r="AT73" s="434">
        <f t="shared" ref="AT73:AU76" si="54">M73+AF73</f>
        <v>11704</v>
      </c>
      <c r="AU73" s="434">
        <f t="shared" si="54"/>
        <v>0</v>
      </c>
      <c r="AV73" s="535">
        <f>O73+AO73</f>
        <v>2</v>
      </c>
      <c r="AW73" s="517">
        <f t="shared" si="11"/>
        <v>0</v>
      </c>
      <c r="AX73" s="432">
        <v>0</v>
      </c>
      <c r="AY73" s="432">
        <v>0</v>
      </c>
      <c r="AZ73" s="432">
        <v>0</v>
      </c>
      <c r="BA73" s="432">
        <v>0</v>
      </c>
      <c r="BB73" s="432">
        <v>0</v>
      </c>
      <c r="BC73" s="600">
        <v>0</v>
      </c>
    </row>
    <row r="74" spans="1:55" x14ac:dyDescent="0.25">
      <c r="A74" s="188">
        <v>15</v>
      </c>
      <c r="B74" s="189">
        <v>4433</v>
      </c>
      <c r="C74" s="189">
        <v>600075001</v>
      </c>
      <c r="D74" s="189">
        <v>70695440</v>
      </c>
      <c r="E74" s="191" t="s">
        <v>318</v>
      </c>
      <c r="F74" s="189">
        <v>3117</v>
      </c>
      <c r="G74" s="192" t="s">
        <v>292</v>
      </c>
      <c r="H74" s="192" t="s">
        <v>260</v>
      </c>
      <c r="I74" s="517">
        <v>1392963</v>
      </c>
      <c r="J74" s="432">
        <v>1033355</v>
      </c>
      <c r="K74" s="494">
        <v>0</v>
      </c>
      <c r="L74" s="394">
        <v>349274</v>
      </c>
      <c r="M74" s="394">
        <v>10334</v>
      </c>
      <c r="N74" s="307">
        <v>0</v>
      </c>
      <c r="O74" s="685">
        <v>1.5455000000000001</v>
      </c>
      <c r="P74" s="579">
        <f t="shared" si="1"/>
        <v>-10000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2"/>
        <v>-10000</v>
      </c>
      <c r="X74" s="434">
        <v>10000</v>
      </c>
      <c r="Y74" s="434">
        <v>0</v>
      </c>
      <c r="Z74" s="434">
        <v>0</v>
      </c>
      <c r="AA74" s="434">
        <f t="shared" si="3"/>
        <v>10000</v>
      </c>
      <c r="AB74" s="434">
        <f t="shared" si="4"/>
        <v>0</v>
      </c>
      <c r="AC74" s="435">
        <f t="shared" si="5"/>
        <v>0</v>
      </c>
      <c r="AD74" s="434">
        <v>0</v>
      </c>
      <c r="AE74" s="434">
        <f t="shared" si="6"/>
        <v>0</v>
      </c>
      <c r="AF74" s="435">
        <f t="shared" si="7"/>
        <v>-100</v>
      </c>
      <c r="AG74" s="14">
        <v>0</v>
      </c>
      <c r="AH74" s="434">
        <f t="shared" si="53"/>
        <v>-100</v>
      </c>
      <c r="AI74" s="870">
        <v>-0.01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 t="shared" si="9"/>
        <v>-0.01</v>
      </c>
      <c r="AP74" s="854">
        <f>I74+AH74</f>
        <v>1392863</v>
      </c>
      <c r="AQ74" s="434">
        <f>J74+W74</f>
        <v>1023355</v>
      </c>
      <c r="AR74" s="512">
        <f>K74+AA74</f>
        <v>10000</v>
      </c>
      <c r="AS74" s="434">
        <f>L74+AE74</f>
        <v>349274</v>
      </c>
      <c r="AT74" s="434">
        <f t="shared" si="54"/>
        <v>10234</v>
      </c>
      <c r="AU74" s="434">
        <f t="shared" si="54"/>
        <v>0</v>
      </c>
      <c r="AV74" s="535">
        <f>O74+AO74</f>
        <v>1.5355000000000001</v>
      </c>
      <c r="AW74" s="517">
        <f t="shared" si="11"/>
        <v>0</v>
      </c>
      <c r="AX74" s="432">
        <v>0</v>
      </c>
      <c r="AY74" s="432">
        <v>0</v>
      </c>
      <c r="AZ74" s="432">
        <v>0</v>
      </c>
      <c r="BA74" s="432">
        <v>0</v>
      </c>
      <c r="BB74" s="432">
        <v>0</v>
      </c>
      <c r="BC74" s="600">
        <v>0</v>
      </c>
    </row>
    <row r="75" spans="1:55" ht="12.75" customHeight="1" x14ac:dyDescent="0.25">
      <c r="A75" s="188">
        <v>15</v>
      </c>
      <c r="B75" s="189">
        <v>4433</v>
      </c>
      <c r="C75" s="189">
        <v>600075001</v>
      </c>
      <c r="D75" s="189">
        <v>70695440</v>
      </c>
      <c r="E75" s="191" t="s">
        <v>318</v>
      </c>
      <c r="F75" s="189">
        <v>3117</v>
      </c>
      <c r="G75" s="192" t="s">
        <v>282</v>
      </c>
      <c r="H75" s="192" t="s">
        <v>261</v>
      </c>
      <c r="I75" s="517">
        <v>534951</v>
      </c>
      <c r="J75" s="432">
        <v>396848</v>
      </c>
      <c r="K75" s="494">
        <v>0</v>
      </c>
      <c r="L75" s="394">
        <v>134135</v>
      </c>
      <c r="M75" s="394">
        <v>3968</v>
      </c>
      <c r="N75" s="307">
        <v>0</v>
      </c>
      <c r="O75" s="685">
        <v>1</v>
      </c>
      <c r="P75" s="579">
        <f t="shared" si="1"/>
        <v>0</v>
      </c>
      <c r="Q75" s="434">
        <v>0</v>
      </c>
      <c r="R75" s="434">
        <v>-66141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2"/>
        <v>-66141</v>
      </c>
      <c r="X75" s="434">
        <v>0</v>
      </c>
      <c r="Y75" s="434">
        <v>0</v>
      </c>
      <c r="Z75" s="434">
        <v>0</v>
      </c>
      <c r="AA75" s="434">
        <f t="shared" si="3"/>
        <v>0</v>
      </c>
      <c r="AB75" s="434">
        <f t="shared" si="4"/>
        <v>-66141</v>
      </c>
      <c r="AC75" s="435">
        <f t="shared" si="5"/>
        <v>-22356</v>
      </c>
      <c r="AD75" s="434">
        <v>0</v>
      </c>
      <c r="AE75" s="434">
        <f t="shared" si="6"/>
        <v>-22356</v>
      </c>
      <c r="AF75" s="435">
        <f t="shared" si="7"/>
        <v>-661</v>
      </c>
      <c r="AG75" s="14">
        <v>0</v>
      </c>
      <c r="AH75" s="434">
        <f t="shared" si="53"/>
        <v>-89158</v>
      </c>
      <c r="AI75" s="870">
        <v>0</v>
      </c>
      <c r="AJ75" s="433">
        <v>-0.17</v>
      </c>
      <c r="AK75" s="433">
        <v>0</v>
      </c>
      <c r="AL75" s="433">
        <v>0</v>
      </c>
      <c r="AM75" s="433">
        <v>0</v>
      </c>
      <c r="AN75" s="433">
        <v>0</v>
      </c>
      <c r="AO75" s="535">
        <f t="shared" si="9"/>
        <v>-0.17</v>
      </c>
      <c r="AP75" s="854">
        <f>I75+AH75</f>
        <v>445793</v>
      </c>
      <c r="AQ75" s="434">
        <f>J75+W75</f>
        <v>330707</v>
      </c>
      <c r="AR75" s="512">
        <f>K75+AA75</f>
        <v>0</v>
      </c>
      <c r="AS75" s="434">
        <f>L75+AE75</f>
        <v>111779</v>
      </c>
      <c r="AT75" s="434">
        <f t="shared" si="54"/>
        <v>3307</v>
      </c>
      <c r="AU75" s="434">
        <f t="shared" si="54"/>
        <v>0</v>
      </c>
      <c r="AV75" s="535">
        <f>O75+AO75</f>
        <v>0.83</v>
      </c>
      <c r="AW75" s="517">
        <f t="shared" si="11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ht="12.75" customHeight="1" x14ac:dyDescent="0.25">
      <c r="A76" s="188">
        <v>15</v>
      </c>
      <c r="B76" s="189">
        <v>4433</v>
      </c>
      <c r="C76" s="189">
        <v>600075001</v>
      </c>
      <c r="D76" s="189">
        <v>70695440</v>
      </c>
      <c r="E76" s="191" t="s">
        <v>318</v>
      </c>
      <c r="F76" s="189">
        <v>3143</v>
      </c>
      <c r="G76" s="192" t="s">
        <v>784</v>
      </c>
      <c r="H76" s="192" t="s">
        <v>260</v>
      </c>
      <c r="I76" s="517">
        <v>667239</v>
      </c>
      <c r="J76" s="432">
        <v>494984</v>
      </c>
      <c r="K76" s="494">
        <v>0</v>
      </c>
      <c r="L76" s="394">
        <v>167305</v>
      </c>
      <c r="M76" s="394">
        <v>4950</v>
      </c>
      <c r="N76" s="307">
        <v>0</v>
      </c>
      <c r="O76" s="685">
        <v>1</v>
      </c>
      <c r="P76" s="579">
        <f t="shared" si="1"/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0</v>
      </c>
      <c r="V76" s="434">
        <v>0</v>
      </c>
      <c r="W76" s="434">
        <f t="shared" si="2"/>
        <v>0</v>
      </c>
      <c r="X76" s="434">
        <v>0</v>
      </c>
      <c r="Y76" s="434">
        <v>0</v>
      </c>
      <c r="Z76" s="434">
        <v>0</v>
      </c>
      <c r="AA76" s="434">
        <f t="shared" si="3"/>
        <v>0</v>
      </c>
      <c r="AB76" s="434">
        <f t="shared" si="4"/>
        <v>0</v>
      </c>
      <c r="AC76" s="435">
        <f t="shared" si="5"/>
        <v>0</v>
      </c>
      <c r="AD76" s="434">
        <v>0</v>
      </c>
      <c r="AE76" s="434">
        <f t="shared" si="6"/>
        <v>0</v>
      </c>
      <c r="AF76" s="435">
        <f t="shared" si="7"/>
        <v>0</v>
      </c>
      <c r="AG76" s="14">
        <v>0</v>
      </c>
      <c r="AH76" s="434">
        <f t="shared" si="53"/>
        <v>0</v>
      </c>
      <c r="AI76" s="870">
        <v>0</v>
      </c>
      <c r="AJ76" s="433">
        <v>0</v>
      </c>
      <c r="AK76" s="433">
        <v>0</v>
      </c>
      <c r="AL76" s="433">
        <v>0</v>
      </c>
      <c r="AM76" s="433">
        <v>0</v>
      </c>
      <c r="AN76" s="433">
        <v>0</v>
      </c>
      <c r="AO76" s="535">
        <f t="shared" si="9"/>
        <v>0</v>
      </c>
      <c r="AP76" s="854">
        <f>I76+AH76</f>
        <v>667239</v>
      </c>
      <c r="AQ76" s="434">
        <f>J76+W76</f>
        <v>494984</v>
      </c>
      <c r="AR76" s="512">
        <f>K76+AA76</f>
        <v>0</v>
      </c>
      <c r="AS76" s="434">
        <f>L76+AE76</f>
        <v>167305</v>
      </c>
      <c r="AT76" s="434">
        <f t="shared" si="54"/>
        <v>4950</v>
      </c>
      <c r="AU76" s="434">
        <f t="shared" si="54"/>
        <v>0</v>
      </c>
      <c r="AV76" s="535">
        <f>O76+AO76</f>
        <v>1</v>
      </c>
      <c r="AW76" s="517">
        <f t="shared" si="11"/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ht="12.75" customHeight="1" x14ac:dyDescent="0.25">
      <c r="A77" s="181">
        <v>15</v>
      </c>
      <c r="B77" s="183">
        <v>4433</v>
      </c>
      <c r="C77" s="183">
        <v>600075001</v>
      </c>
      <c r="D77" s="183">
        <v>70695440</v>
      </c>
      <c r="E77" s="196" t="s">
        <v>319</v>
      </c>
      <c r="F77" s="199"/>
      <c r="G77" s="200"/>
      <c r="H77" s="200"/>
      <c r="I77" s="573">
        <v>4199856</v>
      </c>
      <c r="J77" s="330">
        <v>3115620</v>
      </c>
      <c r="K77" s="330">
        <v>0</v>
      </c>
      <c r="L77" s="330">
        <v>1053080</v>
      </c>
      <c r="M77" s="330">
        <v>31156</v>
      </c>
      <c r="N77" s="330">
        <v>0</v>
      </c>
      <c r="O77" s="721">
        <v>5.5455000000000005</v>
      </c>
      <c r="P77" s="573">
        <f t="shared" ref="P77:BC77" si="55">SUM(P73:P76)</f>
        <v>-30000</v>
      </c>
      <c r="Q77" s="330">
        <f t="shared" si="55"/>
        <v>0</v>
      </c>
      <c r="R77" s="330">
        <f t="shared" si="55"/>
        <v>-66141</v>
      </c>
      <c r="S77" s="330">
        <f t="shared" si="55"/>
        <v>0</v>
      </c>
      <c r="T77" s="330">
        <f t="shared" si="55"/>
        <v>0</v>
      </c>
      <c r="U77" s="330">
        <f t="shared" si="55"/>
        <v>0</v>
      </c>
      <c r="V77" s="330">
        <f t="shared" si="55"/>
        <v>0</v>
      </c>
      <c r="W77" s="330">
        <f t="shared" si="55"/>
        <v>-96141</v>
      </c>
      <c r="X77" s="330">
        <v>30000</v>
      </c>
      <c r="Y77" s="330">
        <f t="shared" si="55"/>
        <v>0</v>
      </c>
      <c r="Z77" s="330">
        <f t="shared" si="55"/>
        <v>0</v>
      </c>
      <c r="AA77" s="330">
        <f t="shared" si="55"/>
        <v>30000</v>
      </c>
      <c r="AB77" s="330">
        <f t="shared" si="55"/>
        <v>-66141</v>
      </c>
      <c r="AC77" s="330">
        <f t="shared" si="55"/>
        <v>-22356</v>
      </c>
      <c r="AD77" s="330">
        <f t="shared" si="55"/>
        <v>0</v>
      </c>
      <c r="AE77" s="330">
        <f t="shared" si="55"/>
        <v>-22356</v>
      </c>
      <c r="AF77" s="330">
        <f t="shared" si="55"/>
        <v>-961</v>
      </c>
      <c r="AG77" s="330">
        <f t="shared" si="55"/>
        <v>0</v>
      </c>
      <c r="AH77" s="330">
        <f t="shared" si="55"/>
        <v>-89458</v>
      </c>
      <c r="AI77" s="977">
        <v>-0.01</v>
      </c>
      <c r="AJ77" s="728">
        <f t="shared" si="55"/>
        <v>-0.17</v>
      </c>
      <c r="AK77" s="728">
        <f t="shared" si="55"/>
        <v>0</v>
      </c>
      <c r="AL77" s="728">
        <f t="shared" si="55"/>
        <v>0</v>
      </c>
      <c r="AM77" s="728">
        <f t="shared" si="55"/>
        <v>0</v>
      </c>
      <c r="AN77" s="728">
        <f t="shared" si="55"/>
        <v>0</v>
      </c>
      <c r="AO77" s="198">
        <f t="shared" si="55"/>
        <v>-0.18000000000000002</v>
      </c>
      <c r="AP77" s="917">
        <f t="shared" si="55"/>
        <v>4110398</v>
      </c>
      <c r="AQ77" s="330">
        <f t="shared" si="55"/>
        <v>3019479</v>
      </c>
      <c r="AR77" s="330">
        <f t="shared" si="55"/>
        <v>30000</v>
      </c>
      <c r="AS77" s="330">
        <f t="shared" si="55"/>
        <v>1030724</v>
      </c>
      <c r="AT77" s="330">
        <f t="shared" si="55"/>
        <v>30195</v>
      </c>
      <c r="AU77" s="330">
        <f t="shared" si="55"/>
        <v>0</v>
      </c>
      <c r="AV77" s="198">
        <f t="shared" si="55"/>
        <v>5.3654999999999999</v>
      </c>
      <c r="AW77" s="839">
        <f t="shared" si="55"/>
        <v>0</v>
      </c>
      <c r="AX77" s="838">
        <f t="shared" si="55"/>
        <v>0</v>
      </c>
      <c r="AY77" s="838">
        <f t="shared" si="55"/>
        <v>0</v>
      </c>
      <c r="AZ77" s="838">
        <f t="shared" si="55"/>
        <v>0</v>
      </c>
      <c r="BA77" s="838">
        <f t="shared" si="55"/>
        <v>0</v>
      </c>
      <c r="BB77" s="838">
        <f t="shared" si="55"/>
        <v>0</v>
      </c>
      <c r="BC77" s="837">
        <f t="shared" si="55"/>
        <v>0</v>
      </c>
    </row>
    <row r="78" spans="1:55" ht="12.75" customHeight="1" x14ac:dyDescent="0.25">
      <c r="A78" s="188">
        <v>16</v>
      </c>
      <c r="B78" s="189">
        <v>4487</v>
      </c>
      <c r="C78" s="189">
        <v>600074854</v>
      </c>
      <c r="D78" s="189">
        <v>70698503</v>
      </c>
      <c r="E78" s="191" t="s">
        <v>320</v>
      </c>
      <c r="F78" s="189">
        <v>3111</v>
      </c>
      <c r="G78" s="192" t="s">
        <v>288</v>
      </c>
      <c r="H78" s="192" t="s">
        <v>260</v>
      </c>
      <c r="I78" s="517">
        <v>1630597</v>
      </c>
      <c r="J78" s="432">
        <v>1179864</v>
      </c>
      <c r="K78" s="494">
        <v>30000</v>
      </c>
      <c r="L78" s="394">
        <v>408934</v>
      </c>
      <c r="M78" s="394">
        <v>11799</v>
      </c>
      <c r="N78" s="307">
        <v>0</v>
      </c>
      <c r="O78" s="685">
        <v>2</v>
      </c>
      <c r="P78" s="579">
        <f t="shared" si="1"/>
        <v>30000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2"/>
        <v>30000</v>
      </c>
      <c r="X78" s="434">
        <v>-30000</v>
      </c>
      <c r="Y78" s="434">
        <v>0</v>
      </c>
      <c r="Z78" s="434">
        <v>0</v>
      </c>
      <c r="AA78" s="434">
        <f t="shared" si="3"/>
        <v>-30000</v>
      </c>
      <c r="AB78" s="434">
        <f t="shared" si="4"/>
        <v>0</v>
      </c>
      <c r="AC78" s="435">
        <f t="shared" si="5"/>
        <v>0</v>
      </c>
      <c r="AD78" s="434">
        <v>0</v>
      </c>
      <c r="AE78" s="434">
        <f t="shared" si="6"/>
        <v>0</v>
      </c>
      <c r="AF78" s="435">
        <f t="shared" si="7"/>
        <v>300</v>
      </c>
      <c r="AG78" s="14">
        <v>0</v>
      </c>
      <c r="AH78" s="434">
        <f t="shared" ref="AH78:AH81" si="56">AB78+AE78+AF78+AG78</f>
        <v>300</v>
      </c>
      <c r="AI78" s="870">
        <v>0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 t="shared" si="9"/>
        <v>0</v>
      </c>
      <c r="AP78" s="854">
        <f>I78+AH78</f>
        <v>1630897</v>
      </c>
      <c r="AQ78" s="434">
        <f>J78+W78</f>
        <v>1209864</v>
      </c>
      <c r="AR78" s="512">
        <f>K78+AA78</f>
        <v>0</v>
      </c>
      <c r="AS78" s="434">
        <f>L78+AE78</f>
        <v>408934</v>
      </c>
      <c r="AT78" s="434">
        <f t="shared" ref="AT78:AU81" si="57">M78+AF78</f>
        <v>12099</v>
      </c>
      <c r="AU78" s="434">
        <f t="shared" si="57"/>
        <v>0</v>
      </c>
      <c r="AV78" s="535">
        <f>O78+AO78</f>
        <v>2</v>
      </c>
      <c r="AW78" s="517">
        <f t="shared" si="11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x14ac:dyDescent="0.25">
      <c r="A79" s="188">
        <v>16</v>
      </c>
      <c r="B79" s="189">
        <v>4487</v>
      </c>
      <c r="C79" s="189">
        <v>600074854</v>
      </c>
      <c r="D79" s="189">
        <v>70698503</v>
      </c>
      <c r="E79" s="191" t="s">
        <v>320</v>
      </c>
      <c r="F79" s="189">
        <v>3117</v>
      </c>
      <c r="G79" s="192" t="s">
        <v>292</v>
      </c>
      <c r="H79" s="192" t="s">
        <v>260</v>
      </c>
      <c r="I79" s="517">
        <v>3599039</v>
      </c>
      <c r="J79" s="432">
        <v>2570653</v>
      </c>
      <c r="K79" s="494">
        <v>100000</v>
      </c>
      <c r="L79" s="394">
        <v>902680</v>
      </c>
      <c r="M79" s="394">
        <v>25706</v>
      </c>
      <c r="N79" s="307">
        <v>0</v>
      </c>
      <c r="O79" s="685">
        <v>4.0909000000000004</v>
      </c>
      <c r="P79" s="579">
        <f t="shared" si="1"/>
        <v>0</v>
      </c>
      <c r="Q79" s="434">
        <v>0</v>
      </c>
      <c r="R79" s="434">
        <v>0</v>
      </c>
      <c r="S79" s="434">
        <v>0</v>
      </c>
      <c r="T79" s="434">
        <v>0</v>
      </c>
      <c r="U79" s="434">
        <v>0</v>
      </c>
      <c r="V79" s="434">
        <v>0</v>
      </c>
      <c r="W79" s="434">
        <f t="shared" si="2"/>
        <v>0</v>
      </c>
      <c r="X79" s="434">
        <v>0</v>
      </c>
      <c r="Y79" s="434">
        <v>0</v>
      </c>
      <c r="Z79" s="434">
        <v>0</v>
      </c>
      <c r="AA79" s="434">
        <f t="shared" si="3"/>
        <v>0</v>
      </c>
      <c r="AB79" s="434">
        <f t="shared" si="4"/>
        <v>0</v>
      </c>
      <c r="AC79" s="435">
        <f t="shared" si="5"/>
        <v>0</v>
      </c>
      <c r="AD79" s="434">
        <v>0</v>
      </c>
      <c r="AE79" s="434">
        <f t="shared" si="6"/>
        <v>0</v>
      </c>
      <c r="AF79" s="435">
        <f t="shared" si="7"/>
        <v>0</v>
      </c>
      <c r="AG79" s="14">
        <v>0</v>
      </c>
      <c r="AH79" s="434">
        <f t="shared" si="56"/>
        <v>0</v>
      </c>
      <c r="AI79" s="870">
        <v>-0.03</v>
      </c>
      <c r="AJ79" s="433">
        <v>0</v>
      </c>
      <c r="AK79" s="433">
        <v>0</v>
      </c>
      <c r="AL79" s="433">
        <v>0</v>
      </c>
      <c r="AM79" s="433">
        <v>0</v>
      </c>
      <c r="AN79" s="433">
        <v>0</v>
      </c>
      <c r="AO79" s="535">
        <f t="shared" si="9"/>
        <v>-0.03</v>
      </c>
      <c r="AP79" s="854">
        <f>I79+AH79</f>
        <v>3599039</v>
      </c>
      <c r="AQ79" s="434">
        <f>J79+W79</f>
        <v>2570653</v>
      </c>
      <c r="AR79" s="512">
        <f>K79+AA79</f>
        <v>100000</v>
      </c>
      <c r="AS79" s="434">
        <f>L79+AE79</f>
        <v>902680</v>
      </c>
      <c r="AT79" s="434">
        <f t="shared" si="57"/>
        <v>25706</v>
      </c>
      <c r="AU79" s="434">
        <f t="shared" si="57"/>
        <v>0</v>
      </c>
      <c r="AV79" s="535">
        <f>O79+AO79</f>
        <v>4.0609000000000002</v>
      </c>
      <c r="AW79" s="517">
        <f t="shared" si="11"/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600">
        <v>0</v>
      </c>
    </row>
    <row r="80" spans="1:55" ht="12.75" customHeight="1" x14ac:dyDescent="0.25">
      <c r="A80" s="188">
        <v>16</v>
      </c>
      <c r="B80" s="189">
        <v>4487</v>
      </c>
      <c r="C80" s="189">
        <v>600074854</v>
      </c>
      <c r="D80" s="189">
        <v>70698503</v>
      </c>
      <c r="E80" s="191" t="s">
        <v>320</v>
      </c>
      <c r="F80" s="189">
        <v>3117</v>
      </c>
      <c r="G80" s="192" t="s">
        <v>282</v>
      </c>
      <c r="H80" s="192" t="s">
        <v>261</v>
      </c>
      <c r="I80" s="517">
        <v>1201336</v>
      </c>
      <c r="J80" s="432">
        <v>891199</v>
      </c>
      <c r="K80" s="494">
        <v>0</v>
      </c>
      <c r="L80" s="394">
        <v>301225</v>
      </c>
      <c r="M80" s="394">
        <v>8912</v>
      </c>
      <c r="N80" s="307">
        <v>0</v>
      </c>
      <c r="O80" s="685">
        <v>2.5</v>
      </c>
      <c r="P80" s="579">
        <f t="shared" si="1"/>
        <v>0</v>
      </c>
      <c r="Q80" s="434">
        <v>0</v>
      </c>
      <c r="R80" s="434">
        <v>0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si="2"/>
        <v>0</v>
      </c>
      <c r="X80" s="434">
        <v>0</v>
      </c>
      <c r="Y80" s="434">
        <v>0</v>
      </c>
      <c r="Z80" s="434">
        <v>0</v>
      </c>
      <c r="AA80" s="434">
        <f t="shared" si="3"/>
        <v>0</v>
      </c>
      <c r="AB80" s="434">
        <f t="shared" si="4"/>
        <v>0</v>
      </c>
      <c r="AC80" s="435">
        <f t="shared" si="5"/>
        <v>0</v>
      </c>
      <c r="AD80" s="434">
        <v>0</v>
      </c>
      <c r="AE80" s="434">
        <f t="shared" si="6"/>
        <v>0</v>
      </c>
      <c r="AF80" s="435">
        <f t="shared" si="7"/>
        <v>0</v>
      </c>
      <c r="AG80" s="14">
        <v>0</v>
      </c>
      <c r="AH80" s="434">
        <f t="shared" si="56"/>
        <v>0</v>
      </c>
      <c r="AI80" s="870">
        <v>0</v>
      </c>
      <c r="AJ80" s="433">
        <v>0</v>
      </c>
      <c r="AK80" s="433">
        <v>0</v>
      </c>
      <c r="AL80" s="433">
        <v>0</v>
      </c>
      <c r="AM80" s="433">
        <v>0</v>
      </c>
      <c r="AN80" s="433">
        <v>0</v>
      </c>
      <c r="AO80" s="535">
        <f t="shared" si="9"/>
        <v>0</v>
      </c>
      <c r="AP80" s="854">
        <f>I80+AH80</f>
        <v>1201336</v>
      </c>
      <c r="AQ80" s="434">
        <f>J80+W80</f>
        <v>891199</v>
      </c>
      <c r="AR80" s="512">
        <f>K80+AA80</f>
        <v>0</v>
      </c>
      <c r="AS80" s="434">
        <f>L80+AE80</f>
        <v>301225</v>
      </c>
      <c r="AT80" s="434">
        <f t="shared" si="57"/>
        <v>8912</v>
      </c>
      <c r="AU80" s="434">
        <f t="shared" si="57"/>
        <v>0</v>
      </c>
      <c r="AV80" s="535">
        <f>O80+AO80</f>
        <v>2.5</v>
      </c>
      <c r="AW80" s="517">
        <f t="shared" si="11"/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600">
        <v>0</v>
      </c>
    </row>
    <row r="81" spans="1:55" ht="12.75" customHeight="1" x14ac:dyDescent="0.25">
      <c r="A81" s="188">
        <v>16</v>
      </c>
      <c r="B81" s="189">
        <v>4487</v>
      </c>
      <c r="C81" s="189">
        <v>600074854</v>
      </c>
      <c r="D81" s="189">
        <v>70698503</v>
      </c>
      <c r="E81" s="191" t="s">
        <v>320</v>
      </c>
      <c r="F81" s="189">
        <v>3143</v>
      </c>
      <c r="G81" s="192" t="s">
        <v>784</v>
      </c>
      <c r="H81" s="192" t="s">
        <v>260</v>
      </c>
      <c r="I81" s="517">
        <v>1358707</v>
      </c>
      <c r="J81" s="432">
        <v>859055</v>
      </c>
      <c r="K81" s="494">
        <v>150000</v>
      </c>
      <c r="L81" s="394">
        <v>341061</v>
      </c>
      <c r="M81" s="394">
        <v>8591</v>
      </c>
      <c r="N81" s="307">
        <v>0</v>
      </c>
      <c r="O81" s="685">
        <v>2</v>
      </c>
      <c r="P81" s="579">
        <f t="shared" si="1"/>
        <v>70000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2"/>
        <v>70000</v>
      </c>
      <c r="X81" s="434">
        <v>-70000</v>
      </c>
      <c r="Y81" s="434">
        <v>0</v>
      </c>
      <c r="Z81" s="434">
        <v>0</v>
      </c>
      <c r="AA81" s="434">
        <f t="shared" si="3"/>
        <v>-70000</v>
      </c>
      <c r="AB81" s="434">
        <f t="shared" si="4"/>
        <v>0</v>
      </c>
      <c r="AC81" s="435">
        <f t="shared" si="5"/>
        <v>0</v>
      </c>
      <c r="AD81" s="434">
        <v>0</v>
      </c>
      <c r="AE81" s="434">
        <f t="shared" si="6"/>
        <v>0</v>
      </c>
      <c r="AF81" s="435">
        <f t="shared" si="7"/>
        <v>700</v>
      </c>
      <c r="AG81" s="14">
        <v>0</v>
      </c>
      <c r="AH81" s="434">
        <f t="shared" si="56"/>
        <v>700</v>
      </c>
      <c r="AI81" s="870">
        <v>-0.06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si="9"/>
        <v>-0.06</v>
      </c>
      <c r="AP81" s="854">
        <f>I81+AH81</f>
        <v>1359407</v>
      </c>
      <c r="AQ81" s="434">
        <f>J81+W81</f>
        <v>929055</v>
      </c>
      <c r="AR81" s="512">
        <f>K81+AA81</f>
        <v>80000</v>
      </c>
      <c r="AS81" s="434">
        <f>L81+AE81</f>
        <v>341061</v>
      </c>
      <c r="AT81" s="434">
        <f t="shared" si="57"/>
        <v>9291</v>
      </c>
      <c r="AU81" s="434">
        <f t="shared" si="57"/>
        <v>0</v>
      </c>
      <c r="AV81" s="535">
        <f>O81+AO81</f>
        <v>1.94</v>
      </c>
      <c r="AW81" s="517">
        <f t="shared" si="11"/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ht="12" customHeight="1" x14ac:dyDescent="0.25">
      <c r="A82" s="181">
        <v>16</v>
      </c>
      <c r="B82" s="183">
        <v>4487</v>
      </c>
      <c r="C82" s="183">
        <v>600074854</v>
      </c>
      <c r="D82" s="183">
        <v>70698503</v>
      </c>
      <c r="E82" s="196" t="s">
        <v>321</v>
      </c>
      <c r="F82" s="199"/>
      <c r="G82" s="200"/>
      <c r="H82" s="200"/>
      <c r="I82" s="573">
        <v>7789679</v>
      </c>
      <c r="J82" s="330">
        <v>5500771</v>
      </c>
      <c r="K82" s="330">
        <v>280000</v>
      </c>
      <c r="L82" s="330">
        <v>1953900</v>
      </c>
      <c r="M82" s="330">
        <v>55008</v>
      </c>
      <c r="N82" s="330">
        <v>0</v>
      </c>
      <c r="O82" s="721">
        <v>10.590900000000001</v>
      </c>
      <c r="P82" s="573">
        <f t="shared" ref="P82:BC82" si="58">SUM(P78:P81)</f>
        <v>100000</v>
      </c>
      <c r="Q82" s="330">
        <f t="shared" si="58"/>
        <v>0</v>
      </c>
      <c r="R82" s="330">
        <f t="shared" si="58"/>
        <v>0</v>
      </c>
      <c r="S82" s="330">
        <f t="shared" si="58"/>
        <v>0</v>
      </c>
      <c r="T82" s="330">
        <f t="shared" si="58"/>
        <v>0</v>
      </c>
      <c r="U82" s="330">
        <f t="shared" si="58"/>
        <v>0</v>
      </c>
      <c r="V82" s="330">
        <f t="shared" si="58"/>
        <v>0</v>
      </c>
      <c r="W82" s="330">
        <f t="shared" si="58"/>
        <v>100000</v>
      </c>
      <c r="X82" s="330">
        <v>-100000</v>
      </c>
      <c r="Y82" s="330">
        <f t="shared" si="58"/>
        <v>0</v>
      </c>
      <c r="Z82" s="330">
        <f t="shared" si="58"/>
        <v>0</v>
      </c>
      <c r="AA82" s="330">
        <f t="shared" si="58"/>
        <v>-100000</v>
      </c>
      <c r="AB82" s="330">
        <f t="shared" si="58"/>
        <v>0</v>
      </c>
      <c r="AC82" s="330">
        <f t="shared" si="58"/>
        <v>0</v>
      </c>
      <c r="AD82" s="330">
        <f t="shared" si="58"/>
        <v>0</v>
      </c>
      <c r="AE82" s="330">
        <f t="shared" si="58"/>
        <v>0</v>
      </c>
      <c r="AF82" s="330">
        <f t="shared" si="58"/>
        <v>1000</v>
      </c>
      <c r="AG82" s="330">
        <f t="shared" si="58"/>
        <v>0</v>
      </c>
      <c r="AH82" s="330">
        <f t="shared" si="58"/>
        <v>1000</v>
      </c>
      <c r="AI82" s="977">
        <v>-0.09</v>
      </c>
      <c r="AJ82" s="728">
        <f t="shared" si="58"/>
        <v>0</v>
      </c>
      <c r="AK82" s="728">
        <f t="shared" si="58"/>
        <v>0</v>
      </c>
      <c r="AL82" s="728">
        <f t="shared" si="58"/>
        <v>0</v>
      </c>
      <c r="AM82" s="728">
        <f t="shared" si="58"/>
        <v>0</v>
      </c>
      <c r="AN82" s="728">
        <f t="shared" si="58"/>
        <v>0</v>
      </c>
      <c r="AO82" s="198">
        <f t="shared" si="58"/>
        <v>-0.09</v>
      </c>
      <c r="AP82" s="917">
        <f t="shared" si="58"/>
        <v>7790679</v>
      </c>
      <c r="AQ82" s="330">
        <f t="shared" si="58"/>
        <v>5600771</v>
      </c>
      <c r="AR82" s="330">
        <f t="shared" si="58"/>
        <v>180000</v>
      </c>
      <c r="AS82" s="330">
        <f t="shared" si="58"/>
        <v>1953900</v>
      </c>
      <c r="AT82" s="330">
        <f t="shared" si="58"/>
        <v>56008</v>
      </c>
      <c r="AU82" s="330">
        <f t="shared" si="58"/>
        <v>0</v>
      </c>
      <c r="AV82" s="198">
        <f t="shared" si="58"/>
        <v>10.5009</v>
      </c>
      <c r="AW82" s="839">
        <f t="shared" si="58"/>
        <v>0</v>
      </c>
      <c r="AX82" s="838">
        <f t="shared" si="58"/>
        <v>0</v>
      </c>
      <c r="AY82" s="838">
        <f t="shared" si="58"/>
        <v>0</v>
      </c>
      <c r="AZ82" s="838">
        <f t="shared" si="58"/>
        <v>0</v>
      </c>
      <c r="BA82" s="838">
        <f t="shared" si="58"/>
        <v>0</v>
      </c>
      <c r="BB82" s="838">
        <f t="shared" si="58"/>
        <v>0</v>
      </c>
      <c r="BC82" s="837">
        <f t="shared" si="58"/>
        <v>0</v>
      </c>
    </row>
    <row r="83" spans="1:55" ht="12" customHeight="1" x14ac:dyDescent="0.25">
      <c r="A83" s="188">
        <v>17</v>
      </c>
      <c r="B83" s="189">
        <v>4488</v>
      </c>
      <c r="C83" s="189">
        <v>600074803</v>
      </c>
      <c r="D83" s="189">
        <v>72742089</v>
      </c>
      <c r="E83" s="191" t="s">
        <v>322</v>
      </c>
      <c r="F83" s="189">
        <v>3111</v>
      </c>
      <c r="G83" s="192" t="s">
        <v>288</v>
      </c>
      <c r="H83" s="192" t="s">
        <v>260</v>
      </c>
      <c r="I83" s="517">
        <v>1522966</v>
      </c>
      <c r="J83" s="432">
        <v>1129797</v>
      </c>
      <c r="K83" s="494">
        <v>0</v>
      </c>
      <c r="L83" s="394">
        <v>381871</v>
      </c>
      <c r="M83" s="394">
        <v>11298</v>
      </c>
      <c r="N83" s="307">
        <v>0</v>
      </c>
      <c r="O83" s="685">
        <v>2</v>
      </c>
      <c r="P83" s="579">
        <f t="shared" si="1"/>
        <v>0</v>
      </c>
      <c r="Q83" s="434">
        <v>0</v>
      </c>
      <c r="R83" s="434">
        <v>0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si="2"/>
        <v>0</v>
      </c>
      <c r="X83" s="434">
        <v>0</v>
      </c>
      <c r="Y83" s="434">
        <v>0</v>
      </c>
      <c r="Z83" s="434">
        <v>0</v>
      </c>
      <c r="AA83" s="434">
        <f t="shared" si="3"/>
        <v>0</v>
      </c>
      <c r="AB83" s="434">
        <f t="shared" si="4"/>
        <v>0</v>
      </c>
      <c r="AC83" s="435">
        <f t="shared" si="5"/>
        <v>0</v>
      </c>
      <c r="AD83" s="434">
        <v>0</v>
      </c>
      <c r="AE83" s="434">
        <f t="shared" si="6"/>
        <v>0</v>
      </c>
      <c r="AF83" s="435">
        <f t="shared" si="7"/>
        <v>0</v>
      </c>
      <c r="AG83" s="14">
        <v>0</v>
      </c>
      <c r="AH83" s="434">
        <f t="shared" ref="AH83:AH86" si="59">AB83+AE83+AF83+AG83</f>
        <v>0</v>
      </c>
      <c r="AI83" s="870">
        <v>0</v>
      </c>
      <c r="AJ83" s="433">
        <v>0</v>
      </c>
      <c r="AK83" s="433">
        <v>0</v>
      </c>
      <c r="AL83" s="433">
        <v>0</v>
      </c>
      <c r="AM83" s="433">
        <v>0</v>
      </c>
      <c r="AN83" s="433">
        <v>0</v>
      </c>
      <c r="AO83" s="535">
        <f t="shared" si="9"/>
        <v>0</v>
      </c>
      <c r="AP83" s="854">
        <f>I83+AH83</f>
        <v>1522966</v>
      </c>
      <c r="AQ83" s="434">
        <f>J83+W83</f>
        <v>1129797</v>
      </c>
      <c r="AR83" s="512">
        <f>K83+AA83</f>
        <v>0</v>
      </c>
      <c r="AS83" s="434">
        <f>L83+AE83</f>
        <v>381871</v>
      </c>
      <c r="AT83" s="434">
        <f t="shared" ref="AT83:AU86" si="60">M83+AF83</f>
        <v>11298</v>
      </c>
      <c r="AU83" s="434">
        <f t="shared" si="60"/>
        <v>0</v>
      </c>
      <c r="AV83" s="535">
        <f>O83+AO83</f>
        <v>2</v>
      </c>
      <c r="AW83" s="517">
        <f t="shared" si="11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ht="12" customHeight="1" x14ac:dyDescent="0.25">
      <c r="A84" s="188">
        <v>17</v>
      </c>
      <c r="B84" s="189">
        <v>4488</v>
      </c>
      <c r="C84" s="189">
        <v>600074803</v>
      </c>
      <c r="D84" s="189">
        <v>72742089</v>
      </c>
      <c r="E84" s="191" t="s">
        <v>322</v>
      </c>
      <c r="F84" s="189">
        <v>3117</v>
      </c>
      <c r="G84" s="192" t="s">
        <v>292</v>
      </c>
      <c r="H84" s="192" t="s">
        <v>260</v>
      </c>
      <c r="I84" s="517">
        <v>3802571</v>
      </c>
      <c r="J84" s="432">
        <v>2820898</v>
      </c>
      <c r="K84" s="494">
        <v>0</v>
      </c>
      <c r="L84" s="394">
        <v>953464</v>
      </c>
      <c r="M84" s="394">
        <v>28209</v>
      </c>
      <c r="N84" s="307">
        <v>0</v>
      </c>
      <c r="O84" s="685">
        <v>4</v>
      </c>
      <c r="P84" s="579">
        <f t="shared" si="1"/>
        <v>0</v>
      </c>
      <c r="Q84" s="434">
        <v>0</v>
      </c>
      <c r="R84" s="434">
        <v>0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2"/>
        <v>0</v>
      </c>
      <c r="X84" s="434">
        <v>0</v>
      </c>
      <c r="Y84" s="434">
        <v>0</v>
      </c>
      <c r="Z84" s="434">
        <v>0</v>
      </c>
      <c r="AA84" s="434">
        <f t="shared" si="3"/>
        <v>0</v>
      </c>
      <c r="AB84" s="434">
        <f t="shared" si="4"/>
        <v>0</v>
      </c>
      <c r="AC84" s="435">
        <f t="shared" si="5"/>
        <v>0</v>
      </c>
      <c r="AD84" s="434">
        <v>0</v>
      </c>
      <c r="AE84" s="434">
        <f t="shared" si="6"/>
        <v>0</v>
      </c>
      <c r="AF84" s="435">
        <f t="shared" si="7"/>
        <v>0</v>
      </c>
      <c r="AG84" s="14">
        <v>0</v>
      </c>
      <c r="AH84" s="434">
        <f t="shared" si="59"/>
        <v>0</v>
      </c>
      <c r="AI84" s="870">
        <v>0</v>
      </c>
      <c r="AJ84" s="433">
        <v>0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9"/>
        <v>0</v>
      </c>
      <c r="AP84" s="854">
        <f>I84+AH84</f>
        <v>3802571</v>
      </c>
      <c r="AQ84" s="434">
        <f>J84+W84</f>
        <v>2820898</v>
      </c>
      <c r="AR84" s="512">
        <f>K84+AA84</f>
        <v>0</v>
      </c>
      <c r="AS84" s="434">
        <f>L84+AE84</f>
        <v>953464</v>
      </c>
      <c r="AT84" s="434">
        <f t="shared" si="60"/>
        <v>28209</v>
      </c>
      <c r="AU84" s="434">
        <f t="shared" si="60"/>
        <v>0</v>
      </c>
      <c r="AV84" s="535">
        <f>O84+AO84</f>
        <v>4</v>
      </c>
      <c r="AW84" s="517">
        <f t="shared" si="11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600">
        <v>0</v>
      </c>
    </row>
    <row r="85" spans="1:55" ht="12.75" customHeight="1" x14ac:dyDescent="0.25">
      <c r="A85" s="188">
        <v>17</v>
      </c>
      <c r="B85" s="189">
        <v>4488</v>
      </c>
      <c r="C85" s="189">
        <v>600074803</v>
      </c>
      <c r="D85" s="189">
        <v>72742089</v>
      </c>
      <c r="E85" s="191" t="s">
        <v>322</v>
      </c>
      <c r="F85" s="189">
        <v>3117</v>
      </c>
      <c r="G85" s="192" t="s">
        <v>282</v>
      </c>
      <c r="H85" s="192" t="s">
        <v>261</v>
      </c>
      <c r="I85" s="517">
        <v>1079811</v>
      </c>
      <c r="J85" s="432">
        <v>801047</v>
      </c>
      <c r="K85" s="494">
        <v>0</v>
      </c>
      <c r="L85" s="394">
        <v>270754</v>
      </c>
      <c r="M85" s="394">
        <v>8010</v>
      </c>
      <c r="N85" s="307">
        <v>0</v>
      </c>
      <c r="O85" s="685">
        <v>2.02</v>
      </c>
      <c r="P85" s="579">
        <f t="shared" ref="P85:P103" si="61">X85*-1</f>
        <v>0</v>
      </c>
      <c r="Q85" s="434">
        <v>0</v>
      </c>
      <c r="R85" s="434">
        <v>18374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ref="W85:W103" si="62">SUM(P85:V85)</f>
        <v>18374</v>
      </c>
      <c r="X85" s="434">
        <v>0</v>
      </c>
      <c r="Y85" s="434">
        <v>0</v>
      </c>
      <c r="Z85" s="434">
        <v>0</v>
      </c>
      <c r="AA85" s="434">
        <f t="shared" ref="AA85:AA103" si="63">X85+Y85+Z85</f>
        <v>0</v>
      </c>
      <c r="AB85" s="434">
        <f t="shared" ref="AB85:AB103" si="64">W85+AA85</f>
        <v>18374</v>
      </c>
      <c r="AC85" s="435">
        <f t="shared" ref="AC85:AC103" si="65">ROUND((W85+X85+Y85)*33.8%,0)</f>
        <v>6210</v>
      </c>
      <c r="AD85" s="434">
        <v>0</v>
      </c>
      <c r="AE85" s="434">
        <f t="shared" ref="AE85:AE103" si="66">AC85+AD85</f>
        <v>6210</v>
      </c>
      <c r="AF85" s="435">
        <f t="shared" ref="AF85:AF103" si="67">ROUND(W85*1%,0)</f>
        <v>184</v>
      </c>
      <c r="AG85" s="14">
        <v>0</v>
      </c>
      <c r="AH85" s="434">
        <f t="shared" si="59"/>
        <v>24768</v>
      </c>
      <c r="AI85" s="870">
        <v>0</v>
      </c>
      <c r="AJ85" s="433">
        <v>0.05</v>
      </c>
      <c r="AK85" s="433">
        <v>0</v>
      </c>
      <c r="AL85" s="433">
        <v>0</v>
      </c>
      <c r="AM85" s="433">
        <v>0</v>
      </c>
      <c r="AN85" s="433">
        <v>0</v>
      </c>
      <c r="AO85" s="535">
        <f t="shared" ref="AO85:AO103" si="68">SUM(AI85:AN85)</f>
        <v>0.05</v>
      </c>
      <c r="AP85" s="854">
        <f>I85+AH85</f>
        <v>1104579</v>
      </c>
      <c r="AQ85" s="434">
        <f>J85+W85</f>
        <v>819421</v>
      </c>
      <c r="AR85" s="512">
        <f>K85+AA85</f>
        <v>0</v>
      </c>
      <c r="AS85" s="434">
        <f>L85+AE85</f>
        <v>276964</v>
      </c>
      <c r="AT85" s="434">
        <f t="shared" si="60"/>
        <v>8194</v>
      </c>
      <c r="AU85" s="434">
        <f t="shared" si="60"/>
        <v>0</v>
      </c>
      <c r="AV85" s="535">
        <f>O85+AO85</f>
        <v>2.0699999999999998</v>
      </c>
      <c r="AW85" s="517">
        <f t="shared" si="11"/>
        <v>0</v>
      </c>
      <c r="AX85" s="432">
        <v>0</v>
      </c>
      <c r="AY85" s="432">
        <v>0</v>
      </c>
      <c r="AZ85" s="432">
        <v>0</v>
      </c>
      <c r="BA85" s="432">
        <v>0</v>
      </c>
      <c r="BB85" s="432">
        <v>0</v>
      </c>
      <c r="BC85" s="600">
        <v>0</v>
      </c>
    </row>
    <row r="86" spans="1:55" ht="12.75" customHeight="1" x14ac:dyDescent="0.25">
      <c r="A86" s="188">
        <v>17</v>
      </c>
      <c r="B86" s="189">
        <v>4488</v>
      </c>
      <c r="C86" s="189">
        <v>600074803</v>
      </c>
      <c r="D86" s="189">
        <v>72742089</v>
      </c>
      <c r="E86" s="191" t="s">
        <v>322</v>
      </c>
      <c r="F86" s="189">
        <v>3143</v>
      </c>
      <c r="G86" s="192" t="s">
        <v>784</v>
      </c>
      <c r="H86" s="192" t="s">
        <v>260</v>
      </c>
      <c r="I86" s="517">
        <v>675519</v>
      </c>
      <c r="J86" s="432">
        <v>501127</v>
      </c>
      <c r="K86" s="494">
        <v>0</v>
      </c>
      <c r="L86" s="394">
        <v>169381</v>
      </c>
      <c r="M86" s="394">
        <v>5011</v>
      </c>
      <c r="N86" s="307">
        <v>0</v>
      </c>
      <c r="O86" s="685">
        <v>1</v>
      </c>
      <c r="P86" s="579">
        <f t="shared" si="61"/>
        <v>0</v>
      </c>
      <c r="Q86" s="434">
        <v>0</v>
      </c>
      <c r="R86" s="434">
        <v>0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62"/>
        <v>0</v>
      </c>
      <c r="X86" s="434">
        <v>0</v>
      </c>
      <c r="Y86" s="434">
        <v>0</v>
      </c>
      <c r="Z86" s="434">
        <v>0</v>
      </c>
      <c r="AA86" s="434">
        <f t="shared" si="63"/>
        <v>0</v>
      </c>
      <c r="AB86" s="434">
        <f t="shared" si="64"/>
        <v>0</v>
      </c>
      <c r="AC86" s="435">
        <f t="shared" si="65"/>
        <v>0</v>
      </c>
      <c r="AD86" s="434">
        <v>0</v>
      </c>
      <c r="AE86" s="434">
        <f t="shared" si="66"/>
        <v>0</v>
      </c>
      <c r="AF86" s="435">
        <f t="shared" si="67"/>
        <v>0</v>
      </c>
      <c r="AG86" s="14">
        <v>0</v>
      </c>
      <c r="AH86" s="434">
        <f t="shared" si="59"/>
        <v>0</v>
      </c>
      <c r="AI86" s="870">
        <v>0</v>
      </c>
      <c r="AJ86" s="433">
        <v>0</v>
      </c>
      <c r="AK86" s="433">
        <v>0</v>
      </c>
      <c r="AL86" s="433">
        <v>0</v>
      </c>
      <c r="AM86" s="433">
        <v>0</v>
      </c>
      <c r="AN86" s="433">
        <v>0</v>
      </c>
      <c r="AO86" s="535">
        <f t="shared" si="68"/>
        <v>0</v>
      </c>
      <c r="AP86" s="854">
        <f>I86+AH86</f>
        <v>675519</v>
      </c>
      <c r="AQ86" s="434">
        <f>J86+W86</f>
        <v>501127</v>
      </c>
      <c r="AR86" s="512">
        <f>K86+AA86</f>
        <v>0</v>
      </c>
      <c r="AS86" s="434">
        <f>L86+AE86</f>
        <v>169381</v>
      </c>
      <c r="AT86" s="434">
        <f t="shared" si="60"/>
        <v>5011</v>
      </c>
      <c r="AU86" s="434">
        <f t="shared" si="60"/>
        <v>0</v>
      </c>
      <c r="AV86" s="535">
        <f>O86+AO86</f>
        <v>1</v>
      </c>
      <c r="AW86" s="517">
        <f t="shared" ref="AW86:AW103" si="69">SUM(AX86:BB86)</f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ht="12.75" customHeight="1" x14ac:dyDescent="0.25">
      <c r="A87" s="181">
        <v>17</v>
      </c>
      <c r="B87" s="183">
        <v>4488</v>
      </c>
      <c r="C87" s="183">
        <v>600074803</v>
      </c>
      <c r="D87" s="183">
        <v>72742089</v>
      </c>
      <c r="E87" s="196" t="s">
        <v>323</v>
      </c>
      <c r="F87" s="199"/>
      <c r="G87" s="200"/>
      <c r="H87" s="200"/>
      <c r="I87" s="573">
        <v>7080867</v>
      </c>
      <c r="J87" s="330">
        <v>5252869</v>
      </c>
      <c r="K87" s="330">
        <v>0</v>
      </c>
      <c r="L87" s="330">
        <v>1775470</v>
      </c>
      <c r="M87" s="330">
        <v>52528</v>
      </c>
      <c r="N87" s="330">
        <v>0</v>
      </c>
      <c r="O87" s="721">
        <v>9.02</v>
      </c>
      <c r="P87" s="573">
        <f t="shared" ref="P87:BC87" si="70">SUM(P83:P86)</f>
        <v>0</v>
      </c>
      <c r="Q87" s="330">
        <f t="shared" si="70"/>
        <v>0</v>
      </c>
      <c r="R87" s="330">
        <f t="shared" si="70"/>
        <v>18374</v>
      </c>
      <c r="S87" s="330">
        <f t="shared" si="70"/>
        <v>0</v>
      </c>
      <c r="T87" s="330">
        <f t="shared" si="70"/>
        <v>0</v>
      </c>
      <c r="U87" s="330">
        <f t="shared" si="70"/>
        <v>0</v>
      </c>
      <c r="V87" s="330">
        <f t="shared" si="70"/>
        <v>0</v>
      </c>
      <c r="W87" s="330">
        <f t="shared" si="70"/>
        <v>18374</v>
      </c>
      <c r="X87" s="330">
        <v>0</v>
      </c>
      <c r="Y87" s="330">
        <f t="shared" si="70"/>
        <v>0</v>
      </c>
      <c r="Z87" s="330">
        <f t="shared" si="70"/>
        <v>0</v>
      </c>
      <c r="AA87" s="330">
        <f t="shared" si="70"/>
        <v>0</v>
      </c>
      <c r="AB87" s="330">
        <f t="shared" si="70"/>
        <v>18374</v>
      </c>
      <c r="AC87" s="330">
        <f t="shared" si="70"/>
        <v>6210</v>
      </c>
      <c r="AD87" s="330">
        <f t="shared" si="70"/>
        <v>0</v>
      </c>
      <c r="AE87" s="330">
        <f t="shared" si="70"/>
        <v>6210</v>
      </c>
      <c r="AF87" s="330">
        <f t="shared" si="70"/>
        <v>184</v>
      </c>
      <c r="AG87" s="330">
        <f t="shared" si="70"/>
        <v>0</v>
      </c>
      <c r="AH87" s="330">
        <f t="shared" si="70"/>
        <v>24768</v>
      </c>
      <c r="AI87" s="977">
        <v>0</v>
      </c>
      <c r="AJ87" s="728">
        <f t="shared" si="70"/>
        <v>0.05</v>
      </c>
      <c r="AK87" s="728">
        <f t="shared" si="70"/>
        <v>0</v>
      </c>
      <c r="AL87" s="728">
        <f t="shared" si="70"/>
        <v>0</v>
      </c>
      <c r="AM87" s="728">
        <f t="shared" si="70"/>
        <v>0</v>
      </c>
      <c r="AN87" s="728">
        <f t="shared" si="70"/>
        <v>0</v>
      </c>
      <c r="AO87" s="198">
        <f t="shared" si="70"/>
        <v>0.05</v>
      </c>
      <c r="AP87" s="917">
        <f t="shared" si="70"/>
        <v>7105635</v>
      </c>
      <c r="AQ87" s="330">
        <f t="shared" si="70"/>
        <v>5271243</v>
      </c>
      <c r="AR87" s="330">
        <f t="shared" si="70"/>
        <v>0</v>
      </c>
      <c r="AS87" s="330">
        <f t="shared" si="70"/>
        <v>1781680</v>
      </c>
      <c r="AT87" s="330">
        <f t="shared" si="70"/>
        <v>52712</v>
      </c>
      <c r="AU87" s="330">
        <f t="shared" si="70"/>
        <v>0</v>
      </c>
      <c r="AV87" s="198">
        <f t="shared" si="70"/>
        <v>9.07</v>
      </c>
      <c r="AW87" s="839">
        <f t="shared" si="70"/>
        <v>0</v>
      </c>
      <c r="AX87" s="838">
        <f t="shared" si="70"/>
        <v>0</v>
      </c>
      <c r="AY87" s="838">
        <f t="shared" si="70"/>
        <v>0</v>
      </c>
      <c r="AZ87" s="838">
        <f t="shared" si="70"/>
        <v>0</v>
      </c>
      <c r="BA87" s="838">
        <f t="shared" si="70"/>
        <v>0</v>
      </c>
      <c r="BB87" s="838">
        <f t="shared" si="70"/>
        <v>0</v>
      </c>
      <c r="BC87" s="837">
        <f t="shared" si="70"/>
        <v>0</v>
      </c>
    </row>
    <row r="88" spans="1:55" ht="12.75" customHeight="1" x14ac:dyDescent="0.25">
      <c r="A88" s="188">
        <v>18</v>
      </c>
      <c r="B88" s="189">
        <v>4434</v>
      </c>
      <c r="C88" s="189">
        <v>650025768</v>
      </c>
      <c r="D88" s="189">
        <v>72744481</v>
      </c>
      <c r="E88" s="191" t="s">
        <v>324</v>
      </c>
      <c r="F88" s="189">
        <v>3111</v>
      </c>
      <c r="G88" s="192" t="s">
        <v>288</v>
      </c>
      <c r="H88" s="192" t="s">
        <v>260</v>
      </c>
      <c r="I88" s="517">
        <v>4616932</v>
      </c>
      <c r="J88" s="432">
        <v>3425024</v>
      </c>
      <c r="K88" s="494">
        <v>0</v>
      </c>
      <c r="L88" s="394">
        <v>1157658</v>
      </c>
      <c r="M88" s="394">
        <v>34250</v>
      </c>
      <c r="N88" s="307">
        <v>0</v>
      </c>
      <c r="O88" s="685">
        <v>5.8516000000000004</v>
      </c>
      <c r="P88" s="579">
        <f t="shared" si="61"/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0</v>
      </c>
      <c r="V88" s="434">
        <v>0</v>
      </c>
      <c r="W88" s="434">
        <f t="shared" si="62"/>
        <v>0</v>
      </c>
      <c r="X88" s="434">
        <v>0</v>
      </c>
      <c r="Y88" s="434">
        <v>0</v>
      </c>
      <c r="Z88" s="434">
        <v>0</v>
      </c>
      <c r="AA88" s="434">
        <f t="shared" si="63"/>
        <v>0</v>
      </c>
      <c r="AB88" s="434">
        <f t="shared" si="64"/>
        <v>0</v>
      </c>
      <c r="AC88" s="435">
        <f t="shared" si="65"/>
        <v>0</v>
      </c>
      <c r="AD88" s="434">
        <v>0</v>
      </c>
      <c r="AE88" s="434">
        <f t="shared" si="66"/>
        <v>0</v>
      </c>
      <c r="AF88" s="435">
        <f t="shared" si="67"/>
        <v>0</v>
      </c>
      <c r="AG88" s="14">
        <v>0</v>
      </c>
      <c r="AH88" s="434">
        <f t="shared" ref="AH88:AH91" si="71">AB88+AE88+AF88+AG88</f>
        <v>0</v>
      </c>
      <c r="AI88" s="870">
        <v>0</v>
      </c>
      <c r="AJ88" s="433">
        <v>0</v>
      </c>
      <c r="AK88" s="433">
        <v>0</v>
      </c>
      <c r="AL88" s="433">
        <v>0</v>
      </c>
      <c r="AM88" s="433">
        <v>0</v>
      </c>
      <c r="AN88" s="433">
        <v>0</v>
      </c>
      <c r="AO88" s="535">
        <f t="shared" si="68"/>
        <v>0</v>
      </c>
      <c r="AP88" s="854">
        <f>I88+AH88</f>
        <v>4616932</v>
      </c>
      <c r="AQ88" s="434">
        <f>J88+W88</f>
        <v>3425024</v>
      </c>
      <c r="AR88" s="512">
        <f>K88+AA88</f>
        <v>0</v>
      </c>
      <c r="AS88" s="434">
        <f>L88+AE88</f>
        <v>1157658</v>
      </c>
      <c r="AT88" s="434">
        <f t="shared" ref="AT88:AU91" si="72">M88+AF88</f>
        <v>34250</v>
      </c>
      <c r="AU88" s="434">
        <f t="shared" si="72"/>
        <v>0</v>
      </c>
      <c r="AV88" s="535">
        <f>O88+AO88</f>
        <v>5.8516000000000004</v>
      </c>
      <c r="AW88" s="517">
        <f t="shared" si="69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x14ac:dyDescent="0.25">
      <c r="A89" s="188">
        <v>18</v>
      </c>
      <c r="B89" s="189">
        <v>4434</v>
      </c>
      <c r="C89" s="189">
        <v>650025768</v>
      </c>
      <c r="D89" s="189">
        <v>72744481</v>
      </c>
      <c r="E89" s="191" t="s">
        <v>324</v>
      </c>
      <c r="F89" s="189">
        <v>3113</v>
      </c>
      <c r="G89" s="192" t="s">
        <v>292</v>
      </c>
      <c r="H89" s="192" t="s">
        <v>260</v>
      </c>
      <c r="I89" s="517">
        <v>12165506</v>
      </c>
      <c r="J89" s="432">
        <v>9005004</v>
      </c>
      <c r="K89" s="494">
        <v>20000</v>
      </c>
      <c r="L89" s="394">
        <v>3050452</v>
      </c>
      <c r="M89" s="394">
        <v>90050</v>
      </c>
      <c r="N89" s="307">
        <v>0</v>
      </c>
      <c r="O89" s="685">
        <v>12.8635</v>
      </c>
      <c r="P89" s="579">
        <f t="shared" si="61"/>
        <v>20000</v>
      </c>
      <c r="Q89" s="434">
        <v>0</v>
      </c>
      <c r="R89" s="434">
        <v>0</v>
      </c>
      <c r="S89" s="434">
        <v>0</v>
      </c>
      <c r="T89" s="434">
        <v>0</v>
      </c>
      <c r="U89" s="434">
        <v>0</v>
      </c>
      <c r="V89" s="434">
        <v>0</v>
      </c>
      <c r="W89" s="434">
        <f t="shared" si="62"/>
        <v>20000</v>
      </c>
      <c r="X89" s="434">
        <v>-20000</v>
      </c>
      <c r="Y89" s="434">
        <v>0</v>
      </c>
      <c r="Z89" s="434">
        <v>0</v>
      </c>
      <c r="AA89" s="434">
        <f t="shared" si="63"/>
        <v>-20000</v>
      </c>
      <c r="AB89" s="434">
        <f t="shared" si="64"/>
        <v>0</v>
      </c>
      <c r="AC89" s="435">
        <f t="shared" si="65"/>
        <v>0</v>
      </c>
      <c r="AD89" s="434">
        <v>0</v>
      </c>
      <c r="AE89" s="434">
        <f t="shared" si="66"/>
        <v>0</v>
      </c>
      <c r="AF89" s="435">
        <f t="shared" si="67"/>
        <v>200</v>
      </c>
      <c r="AG89" s="14">
        <v>0</v>
      </c>
      <c r="AH89" s="434">
        <f t="shared" si="71"/>
        <v>200</v>
      </c>
      <c r="AI89" s="870">
        <v>0</v>
      </c>
      <c r="AJ89" s="433">
        <v>0</v>
      </c>
      <c r="AK89" s="433">
        <v>0</v>
      </c>
      <c r="AL89" s="433">
        <v>0</v>
      </c>
      <c r="AM89" s="433">
        <v>0</v>
      </c>
      <c r="AN89" s="433">
        <v>0</v>
      </c>
      <c r="AO89" s="535">
        <f t="shared" si="68"/>
        <v>0</v>
      </c>
      <c r="AP89" s="854">
        <f>I89+AH89</f>
        <v>12165706</v>
      </c>
      <c r="AQ89" s="434">
        <f>J89+W89</f>
        <v>9025004</v>
      </c>
      <c r="AR89" s="512">
        <f>K89+AA89</f>
        <v>0</v>
      </c>
      <c r="AS89" s="434">
        <f>L89+AE89</f>
        <v>3050452</v>
      </c>
      <c r="AT89" s="434">
        <f t="shared" si="72"/>
        <v>90250</v>
      </c>
      <c r="AU89" s="434">
        <f t="shared" si="72"/>
        <v>0</v>
      </c>
      <c r="AV89" s="535">
        <f>O89+AO89</f>
        <v>12.8635</v>
      </c>
      <c r="AW89" s="517">
        <f t="shared" si="69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ht="12.75" customHeight="1" x14ac:dyDescent="0.25">
      <c r="A90" s="188">
        <v>18</v>
      </c>
      <c r="B90" s="189">
        <v>4434</v>
      </c>
      <c r="C90" s="189">
        <v>650025768</v>
      </c>
      <c r="D90" s="189">
        <v>72744481</v>
      </c>
      <c r="E90" s="191" t="s">
        <v>324</v>
      </c>
      <c r="F90" s="189">
        <v>3113</v>
      </c>
      <c r="G90" s="192" t="s">
        <v>282</v>
      </c>
      <c r="H90" s="192" t="s">
        <v>261</v>
      </c>
      <c r="I90" s="517">
        <v>2708187</v>
      </c>
      <c r="J90" s="432">
        <v>2009041</v>
      </c>
      <c r="K90" s="494">
        <v>0</v>
      </c>
      <c r="L90" s="394">
        <v>679056</v>
      </c>
      <c r="M90" s="394">
        <v>20090</v>
      </c>
      <c r="N90" s="307">
        <v>0</v>
      </c>
      <c r="O90" s="685">
        <v>5.0600000000000005</v>
      </c>
      <c r="P90" s="579">
        <f t="shared" si="61"/>
        <v>0</v>
      </c>
      <c r="Q90" s="434">
        <v>0</v>
      </c>
      <c r="R90" s="434">
        <v>-64587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62"/>
        <v>-64587</v>
      </c>
      <c r="X90" s="434">
        <v>0</v>
      </c>
      <c r="Y90" s="434">
        <v>0</v>
      </c>
      <c r="Z90" s="434">
        <v>0</v>
      </c>
      <c r="AA90" s="434">
        <f t="shared" si="63"/>
        <v>0</v>
      </c>
      <c r="AB90" s="434">
        <f t="shared" si="64"/>
        <v>-64587</v>
      </c>
      <c r="AC90" s="435">
        <f t="shared" si="65"/>
        <v>-21830</v>
      </c>
      <c r="AD90" s="434">
        <v>0</v>
      </c>
      <c r="AE90" s="434">
        <f t="shared" si="66"/>
        <v>-21830</v>
      </c>
      <c r="AF90" s="435">
        <f t="shared" si="67"/>
        <v>-646</v>
      </c>
      <c r="AG90" s="14">
        <v>0</v>
      </c>
      <c r="AH90" s="434">
        <f t="shared" si="71"/>
        <v>-87063</v>
      </c>
      <c r="AI90" s="870">
        <v>0</v>
      </c>
      <c r="AJ90" s="433">
        <v>-0.11</v>
      </c>
      <c r="AK90" s="433">
        <v>0</v>
      </c>
      <c r="AL90" s="433">
        <v>0</v>
      </c>
      <c r="AM90" s="433">
        <v>0</v>
      </c>
      <c r="AN90" s="433">
        <v>0</v>
      </c>
      <c r="AO90" s="535">
        <f t="shared" si="68"/>
        <v>-0.11</v>
      </c>
      <c r="AP90" s="854">
        <f>I90+AH90</f>
        <v>2621124</v>
      </c>
      <c r="AQ90" s="434">
        <f>J90+W90</f>
        <v>1944454</v>
      </c>
      <c r="AR90" s="512">
        <f>K90+AA90</f>
        <v>0</v>
      </c>
      <c r="AS90" s="434">
        <f>L90+AE90</f>
        <v>657226</v>
      </c>
      <c r="AT90" s="434">
        <f t="shared" si="72"/>
        <v>19444</v>
      </c>
      <c r="AU90" s="434">
        <f t="shared" si="72"/>
        <v>0</v>
      </c>
      <c r="AV90" s="535">
        <f>O90+AO90</f>
        <v>4.95</v>
      </c>
      <c r="AW90" s="517">
        <f t="shared" si="69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ht="12.75" customHeight="1" x14ac:dyDescent="0.25">
      <c r="A91" s="188">
        <v>18</v>
      </c>
      <c r="B91" s="189">
        <v>4434</v>
      </c>
      <c r="C91" s="189">
        <v>650025768</v>
      </c>
      <c r="D91" s="189">
        <v>72744481</v>
      </c>
      <c r="E91" s="191" t="s">
        <v>324</v>
      </c>
      <c r="F91" s="189">
        <v>3143</v>
      </c>
      <c r="G91" s="192" t="s">
        <v>784</v>
      </c>
      <c r="H91" s="192" t="s">
        <v>260</v>
      </c>
      <c r="I91" s="517">
        <v>1465332</v>
      </c>
      <c r="J91" s="432">
        <v>1067190</v>
      </c>
      <c r="K91" s="494">
        <v>20000</v>
      </c>
      <c r="L91" s="394">
        <v>367470</v>
      </c>
      <c r="M91" s="394">
        <v>10672</v>
      </c>
      <c r="N91" s="307">
        <v>0</v>
      </c>
      <c r="O91" s="685">
        <v>2</v>
      </c>
      <c r="P91" s="579">
        <f t="shared" si="61"/>
        <v>20000</v>
      </c>
      <c r="Q91" s="434">
        <v>0</v>
      </c>
      <c r="R91" s="434">
        <v>0</v>
      </c>
      <c r="S91" s="434">
        <v>0</v>
      </c>
      <c r="T91" s="434">
        <v>0</v>
      </c>
      <c r="U91" s="434">
        <v>0</v>
      </c>
      <c r="V91" s="434">
        <v>0</v>
      </c>
      <c r="W91" s="434">
        <f t="shared" si="62"/>
        <v>20000</v>
      </c>
      <c r="X91" s="434">
        <v>-20000</v>
      </c>
      <c r="Y91" s="434">
        <v>0</v>
      </c>
      <c r="Z91" s="434">
        <v>0</v>
      </c>
      <c r="AA91" s="434">
        <f t="shared" si="63"/>
        <v>-20000</v>
      </c>
      <c r="AB91" s="434">
        <f t="shared" si="64"/>
        <v>0</v>
      </c>
      <c r="AC91" s="435">
        <f t="shared" si="65"/>
        <v>0</v>
      </c>
      <c r="AD91" s="434">
        <v>0</v>
      </c>
      <c r="AE91" s="434">
        <f t="shared" si="66"/>
        <v>0</v>
      </c>
      <c r="AF91" s="435">
        <f t="shared" si="67"/>
        <v>200</v>
      </c>
      <c r="AG91" s="14">
        <v>0</v>
      </c>
      <c r="AH91" s="434">
        <f t="shared" si="71"/>
        <v>200</v>
      </c>
      <c r="AI91" s="870">
        <v>0</v>
      </c>
      <c r="AJ91" s="433">
        <v>0</v>
      </c>
      <c r="AK91" s="433">
        <v>0</v>
      </c>
      <c r="AL91" s="433">
        <v>0</v>
      </c>
      <c r="AM91" s="433">
        <v>0</v>
      </c>
      <c r="AN91" s="433">
        <v>0</v>
      </c>
      <c r="AO91" s="535">
        <f t="shared" si="68"/>
        <v>0</v>
      </c>
      <c r="AP91" s="854">
        <f>I91+AH91</f>
        <v>1465532</v>
      </c>
      <c r="AQ91" s="434">
        <f>J91+W91</f>
        <v>1087190</v>
      </c>
      <c r="AR91" s="512">
        <f>K91+AA91</f>
        <v>0</v>
      </c>
      <c r="AS91" s="434">
        <f>L91+AE91</f>
        <v>367470</v>
      </c>
      <c r="AT91" s="434">
        <f t="shared" si="72"/>
        <v>10872</v>
      </c>
      <c r="AU91" s="434">
        <f t="shared" si="72"/>
        <v>0</v>
      </c>
      <c r="AV91" s="535">
        <f>O91+AO91</f>
        <v>2</v>
      </c>
      <c r="AW91" s="517">
        <f t="shared" si="69"/>
        <v>0</v>
      </c>
      <c r="AX91" s="432">
        <v>0</v>
      </c>
      <c r="AY91" s="432">
        <v>0</v>
      </c>
      <c r="AZ91" s="432">
        <v>0</v>
      </c>
      <c r="BA91" s="432">
        <v>0</v>
      </c>
      <c r="BB91" s="432">
        <v>0</v>
      </c>
      <c r="BC91" s="600">
        <v>0</v>
      </c>
    </row>
    <row r="92" spans="1:55" ht="12.75" customHeight="1" x14ac:dyDescent="0.25">
      <c r="A92" s="181">
        <v>18</v>
      </c>
      <c r="B92" s="183">
        <v>4434</v>
      </c>
      <c r="C92" s="183">
        <v>650025768</v>
      </c>
      <c r="D92" s="183">
        <v>72744481</v>
      </c>
      <c r="E92" s="202" t="s">
        <v>325</v>
      </c>
      <c r="F92" s="203"/>
      <c r="G92" s="204"/>
      <c r="H92" s="204"/>
      <c r="I92" s="573">
        <v>20955957</v>
      </c>
      <c r="J92" s="330">
        <v>15506259</v>
      </c>
      <c r="K92" s="330">
        <v>40000</v>
      </c>
      <c r="L92" s="330">
        <v>5254636</v>
      </c>
      <c r="M92" s="330">
        <v>155062</v>
      </c>
      <c r="N92" s="330">
        <v>0</v>
      </c>
      <c r="O92" s="721">
        <v>25.775100000000002</v>
      </c>
      <c r="P92" s="573">
        <f t="shared" ref="P92:BC92" si="73">SUM(P88:P91)</f>
        <v>40000</v>
      </c>
      <c r="Q92" s="330">
        <f t="shared" si="73"/>
        <v>0</v>
      </c>
      <c r="R92" s="330">
        <f t="shared" si="73"/>
        <v>-64587</v>
      </c>
      <c r="S92" s="330">
        <f t="shared" si="73"/>
        <v>0</v>
      </c>
      <c r="T92" s="330">
        <f t="shared" si="73"/>
        <v>0</v>
      </c>
      <c r="U92" s="330">
        <f t="shared" si="73"/>
        <v>0</v>
      </c>
      <c r="V92" s="330">
        <f t="shared" si="73"/>
        <v>0</v>
      </c>
      <c r="W92" s="330">
        <f t="shared" si="73"/>
        <v>-24587</v>
      </c>
      <c r="X92" s="330">
        <v>-40000</v>
      </c>
      <c r="Y92" s="330">
        <f t="shared" si="73"/>
        <v>0</v>
      </c>
      <c r="Z92" s="330">
        <f t="shared" si="73"/>
        <v>0</v>
      </c>
      <c r="AA92" s="330">
        <f t="shared" si="73"/>
        <v>-40000</v>
      </c>
      <c r="AB92" s="330">
        <f t="shared" si="73"/>
        <v>-64587</v>
      </c>
      <c r="AC92" s="330">
        <f t="shared" si="73"/>
        <v>-21830</v>
      </c>
      <c r="AD92" s="330">
        <f t="shared" si="73"/>
        <v>0</v>
      </c>
      <c r="AE92" s="330">
        <f t="shared" si="73"/>
        <v>-21830</v>
      </c>
      <c r="AF92" s="330">
        <f t="shared" si="73"/>
        <v>-246</v>
      </c>
      <c r="AG92" s="330">
        <f t="shared" si="73"/>
        <v>0</v>
      </c>
      <c r="AH92" s="330">
        <f t="shared" si="73"/>
        <v>-86663</v>
      </c>
      <c r="AI92" s="977">
        <v>0</v>
      </c>
      <c r="AJ92" s="728">
        <f t="shared" si="73"/>
        <v>-0.11</v>
      </c>
      <c r="AK92" s="728">
        <f t="shared" si="73"/>
        <v>0</v>
      </c>
      <c r="AL92" s="728">
        <f t="shared" si="73"/>
        <v>0</v>
      </c>
      <c r="AM92" s="728">
        <f t="shared" si="73"/>
        <v>0</v>
      </c>
      <c r="AN92" s="728">
        <f t="shared" si="73"/>
        <v>0</v>
      </c>
      <c r="AO92" s="198">
        <f t="shared" si="73"/>
        <v>-0.11</v>
      </c>
      <c r="AP92" s="917">
        <f t="shared" si="73"/>
        <v>20869294</v>
      </c>
      <c r="AQ92" s="330">
        <f t="shared" si="73"/>
        <v>15481672</v>
      </c>
      <c r="AR92" s="330">
        <f t="shared" si="73"/>
        <v>0</v>
      </c>
      <c r="AS92" s="330">
        <f t="shared" si="73"/>
        <v>5232806</v>
      </c>
      <c r="AT92" s="330">
        <f t="shared" si="73"/>
        <v>154816</v>
      </c>
      <c r="AU92" s="330">
        <f t="shared" si="73"/>
        <v>0</v>
      </c>
      <c r="AV92" s="198">
        <f t="shared" si="73"/>
        <v>25.665099999999999</v>
      </c>
      <c r="AW92" s="839">
        <f t="shared" si="73"/>
        <v>0</v>
      </c>
      <c r="AX92" s="838">
        <f t="shared" si="73"/>
        <v>0</v>
      </c>
      <c r="AY92" s="838">
        <f t="shared" si="73"/>
        <v>0</v>
      </c>
      <c r="AZ92" s="838">
        <f t="shared" si="73"/>
        <v>0</v>
      </c>
      <c r="BA92" s="838">
        <f t="shared" si="73"/>
        <v>0</v>
      </c>
      <c r="BB92" s="838">
        <f t="shared" si="73"/>
        <v>0</v>
      </c>
      <c r="BC92" s="837">
        <f t="shared" si="73"/>
        <v>0</v>
      </c>
    </row>
    <row r="93" spans="1:55" ht="12.75" customHeight="1" x14ac:dyDescent="0.25">
      <c r="A93" s="188">
        <v>19</v>
      </c>
      <c r="B93" s="189">
        <v>4441</v>
      </c>
      <c r="C93" s="189">
        <v>600074668</v>
      </c>
      <c r="D93" s="189">
        <v>46750495</v>
      </c>
      <c r="E93" s="205" t="s">
        <v>326</v>
      </c>
      <c r="F93" s="206">
        <v>3111</v>
      </c>
      <c r="G93" s="192" t="s">
        <v>288</v>
      </c>
      <c r="H93" s="192" t="s">
        <v>260</v>
      </c>
      <c r="I93" s="517">
        <v>4522752</v>
      </c>
      <c r="J93" s="432">
        <v>3351981</v>
      </c>
      <c r="K93" s="494">
        <v>3200</v>
      </c>
      <c r="L93" s="394">
        <v>1134051</v>
      </c>
      <c r="M93" s="394">
        <v>33520</v>
      </c>
      <c r="N93" s="307">
        <v>0</v>
      </c>
      <c r="O93" s="685">
        <v>5.6452</v>
      </c>
      <c r="P93" s="579">
        <f t="shared" si="61"/>
        <v>3200</v>
      </c>
      <c r="Q93" s="434">
        <v>0</v>
      </c>
      <c r="R93" s="434">
        <v>0</v>
      </c>
      <c r="S93" s="434">
        <v>0</v>
      </c>
      <c r="T93" s="434">
        <v>0</v>
      </c>
      <c r="U93" s="434">
        <v>0</v>
      </c>
      <c r="V93" s="434">
        <v>0</v>
      </c>
      <c r="W93" s="434">
        <f t="shared" si="62"/>
        <v>3200</v>
      </c>
      <c r="X93" s="434">
        <v>-3200</v>
      </c>
      <c r="Y93" s="434">
        <v>0</v>
      </c>
      <c r="Z93" s="434">
        <v>0</v>
      </c>
      <c r="AA93" s="434">
        <f t="shared" si="63"/>
        <v>-3200</v>
      </c>
      <c r="AB93" s="434">
        <f t="shared" si="64"/>
        <v>0</v>
      </c>
      <c r="AC93" s="435">
        <f t="shared" si="65"/>
        <v>0</v>
      </c>
      <c r="AD93" s="434">
        <v>0</v>
      </c>
      <c r="AE93" s="434">
        <f t="shared" si="66"/>
        <v>0</v>
      </c>
      <c r="AF93" s="435">
        <f t="shared" si="67"/>
        <v>32</v>
      </c>
      <c r="AG93" s="14">
        <v>0</v>
      </c>
      <c r="AH93" s="434">
        <f t="shared" ref="AH93:AH96" si="74">AB93+AE93+AF93+AG93</f>
        <v>32</v>
      </c>
      <c r="AI93" s="870">
        <v>0</v>
      </c>
      <c r="AJ93" s="433">
        <v>0</v>
      </c>
      <c r="AK93" s="433">
        <v>0</v>
      </c>
      <c r="AL93" s="433">
        <v>0</v>
      </c>
      <c r="AM93" s="433">
        <v>0</v>
      </c>
      <c r="AN93" s="433">
        <v>0</v>
      </c>
      <c r="AO93" s="535">
        <f t="shared" si="68"/>
        <v>0</v>
      </c>
      <c r="AP93" s="854">
        <f>I93+AH93</f>
        <v>4522784</v>
      </c>
      <c r="AQ93" s="434">
        <f>J93+W93</f>
        <v>3355181</v>
      </c>
      <c r="AR93" s="512">
        <f>K93+AA93</f>
        <v>0</v>
      </c>
      <c r="AS93" s="434">
        <f>L93+AE93</f>
        <v>1134051</v>
      </c>
      <c r="AT93" s="434">
        <f t="shared" ref="AT93:AU96" si="75">M93+AF93</f>
        <v>33552</v>
      </c>
      <c r="AU93" s="434">
        <f t="shared" si="75"/>
        <v>0</v>
      </c>
      <c r="AV93" s="535">
        <f>O93+AO93</f>
        <v>5.6452</v>
      </c>
      <c r="AW93" s="517">
        <f t="shared" si="69"/>
        <v>0</v>
      </c>
      <c r="AX93" s="432">
        <v>0</v>
      </c>
      <c r="AY93" s="432">
        <v>0</v>
      </c>
      <c r="AZ93" s="432">
        <v>0</v>
      </c>
      <c r="BA93" s="432">
        <v>0</v>
      </c>
      <c r="BB93" s="432">
        <v>0</v>
      </c>
      <c r="BC93" s="600">
        <v>0</v>
      </c>
    </row>
    <row r="94" spans="1:55" x14ac:dyDescent="0.25">
      <c r="A94" s="188">
        <v>19</v>
      </c>
      <c r="B94" s="189">
        <v>4441</v>
      </c>
      <c r="C94" s="189">
        <v>600074668</v>
      </c>
      <c r="D94" s="189">
        <v>46750495</v>
      </c>
      <c r="E94" s="205" t="s">
        <v>326</v>
      </c>
      <c r="F94" s="206">
        <v>3117</v>
      </c>
      <c r="G94" s="192" t="s">
        <v>292</v>
      </c>
      <c r="H94" s="192" t="s">
        <v>260</v>
      </c>
      <c r="I94" s="517">
        <v>3632876</v>
      </c>
      <c r="J94" s="432">
        <v>2695012</v>
      </c>
      <c r="K94" s="494">
        <v>0</v>
      </c>
      <c r="L94" s="394">
        <v>910914</v>
      </c>
      <c r="M94" s="394">
        <v>26950</v>
      </c>
      <c r="N94" s="307">
        <v>0</v>
      </c>
      <c r="O94" s="685">
        <v>4.0454999999999997</v>
      </c>
      <c r="P94" s="579">
        <f t="shared" si="61"/>
        <v>-42400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62"/>
        <v>-42400</v>
      </c>
      <c r="X94" s="434">
        <v>42400</v>
      </c>
      <c r="Y94" s="434">
        <v>0</v>
      </c>
      <c r="Z94" s="434">
        <v>0</v>
      </c>
      <c r="AA94" s="434">
        <f t="shared" si="63"/>
        <v>42400</v>
      </c>
      <c r="AB94" s="434">
        <f t="shared" si="64"/>
        <v>0</v>
      </c>
      <c r="AC94" s="435">
        <f t="shared" si="65"/>
        <v>0</v>
      </c>
      <c r="AD94" s="434">
        <v>0</v>
      </c>
      <c r="AE94" s="434">
        <f t="shared" si="66"/>
        <v>0</v>
      </c>
      <c r="AF94" s="435">
        <f t="shared" si="67"/>
        <v>-424</v>
      </c>
      <c r="AG94" s="14">
        <v>0</v>
      </c>
      <c r="AH94" s="434">
        <f t="shared" si="74"/>
        <v>-424</v>
      </c>
      <c r="AI94" s="870">
        <v>-0.06</v>
      </c>
      <c r="AJ94" s="433">
        <v>0</v>
      </c>
      <c r="AK94" s="433">
        <v>0</v>
      </c>
      <c r="AL94" s="433">
        <v>0</v>
      </c>
      <c r="AM94" s="433">
        <v>0</v>
      </c>
      <c r="AN94" s="433">
        <v>0</v>
      </c>
      <c r="AO94" s="535">
        <f t="shared" si="68"/>
        <v>-0.06</v>
      </c>
      <c r="AP94" s="854">
        <f>I94+AH94</f>
        <v>3632452</v>
      </c>
      <c r="AQ94" s="434">
        <f>J94+W94</f>
        <v>2652612</v>
      </c>
      <c r="AR94" s="512">
        <f>K94+AA94</f>
        <v>42400</v>
      </c>
      <c r="AS94" s="434">
        <f>L94+AE94</f>
        <v>910914</v>
      </c>
      <c r="AT94" s="434">
        <f t="shared" si="75"/>
        <v>26526</v>
      </c>
      <c r="AU94" s="434">
        <f t="shared" si="75"/>
        <v>0</v>
      </c>
      <c r="AV94" s="535">
        <f>O94+AO94</f>
        <v>3.9854999999999996</v>
      </c>
      <c r="AW94" s="517">
        <f t="shared" si="69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ht="12.75" customHeight="1" x14ac:dyDescent="0.25">
      <c r="A95" s="188">
        <v>19</v>
      </c>
      <c r="B95" s="189">
        <v>4441</v>
      </c>
      <c r="C95" s="189">
        <v>600074668</v>
      </c>
      <c r="D95" s="189">
        <v>46750495</v>
      </c>
      <c r="E95" s="205" t="s">
        <v>326</v>
      </c>
      <c r="F95" s="206">
        <v>3117</v>
      </c>
      <c r="G95" s="192" t="s">
        <v>282</v>
      </c>
      <c r="H95" s="192" t="s">
        <v>261</v>
      </c>
      <c r="I95" s="517">
        <v>668689</v>
      </c>
      <c r="J95" s="432">
        <v>496060</v>
      </c>
      <c r="K95" s="494">
        <v>0</v>
      </c>
      <c r="L95" s="394">
        <v>167668</v>
      </c>
      <c r="M95" s="394">
        <v>4961</v>
      </c>
      <c r="N95" s="307">
        <v>0</v>
      </c>
      <c r="O95" s="685">
        <v>1.25</v>
      </c>
      <c r="P95" s="579">
        <f t="shared" si="61"/>
        <v>0</v>
      </c>
      <c r="Q95" s="434">
        <v>0</v>
      </c>
      <c r="R95" s="434">
        <v>66141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62"/>
        <v>66141</v>
      </c>
      <c r="X95" s="434">
        <v>0</v>
      </c>
      <c r="Y95" s="434">
        <v>0</v>
      </c>
      <c r="Z95" s="434">
        <v>0</v>
      </c>
      <c r="AA95" s="434">
        <f t="shared" si="63"/>
        <v>0</v>
      </c>
      <c r="AB95" s="434">
        <f t="shared" si="64"/>
        <v>66141</v>
      </c>
      <c r="AC95" s="435">
        <f t="shared" si="65"/>
        <v>22356</v>
      </c>
      <c r="AD95" s="434">
        <v>0</v>
      </c>
      <c r="AE95" s="434">
        <f t="shared" si="66"/>
        <v>22356</v>
      </c>
      <c r="AF95" s="435">
        <f t="shared" si="67"/>
        <v>661</v>
      </c>
      <c r="AG95" s="14">
        <v>0</v>
      </c>
      <c r="AH95" s="434">
        <f t="shared" si="74"/>
        <v>89158</v>
      </c>
      <c r="AI95" s="870">
        <v>0</v>
      </c>
      <c r="AJ95" s="433">
        <v>0.17</v>
      </c>
      <c r="AK95" s="433">
        <v>0</v>
      </c>
      <c r="AL95" s="433">
        <v>0</v>
      </c>
      <c r="AM95" s="433">
        <v>0</v>
      </c>
      <c r="AN95" s="433">
        <v>0</v>
      </c>
      <c r="AO95" s="535">
        <f t="shared" si="68"/>
        <v>0.17</v>
      </c>
      <c r="AP95" s="854">
        <f>I95+AH95</f>
        <v>757847</v>
      </c>
      <c r="AQ95" s="434">
        <f>J95+W95</f>
        <v>562201</v>
      </c>
      <c r="AR95" s="512">
        <f>K95+AA95</f>
        <v>0</v>
      </c>
      <c r="AS95" s="434">
        <f>L95+AE95</f>
        <v>190024</v>
      </c>
      <c r="AT95" s="434">
        <f t="shared" si="75"/>
        <v>5622</v>
      </c>
      <c r="AU95" s="434">
        <f t="shared" si="75"/>
        <v>0</v>
      </c>
      <c r="AV95" s="535">
        <f>O95+AO95</f>
        <v>1.42</v>
      </c>
      <c r="AW95" s="517">
        <f t="shared" si="69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ht="12.75" customHeight="1" x14ac:dyDescent="0.25">
      <c r="A96" s="188">
        <v>19</v>
      </c>
      <c r="B96" s="189">
        <v>4441</v>
      </c>
      <c r="C96" s="189">
        <v>600074668</v>
      </c>
      <c r="D96" s="189">
        <v>46750495</v>
      </c>
      <c r="E96" s="205" t="s">
        <v>326</v>
      </c>
      <c r="F96" s="206">
        <v>3143</v>
      </c>
      <c r="G96" s="192" t="s">
        <v>784</v>
      </c>
      <c r="H96" s="192" t="s">
        <v>260</v>
      </c>
      <c r="I96" s="517">
        <v>1286116</v>
      </c>
      <c r="J96" s="432">
        <v>954092</v>
      </c>
      <c r="K96" s="494">
        <v>0</v>
      </c>
      <c r="L96" s="394">
        <v>322483</v>
      </c>
      <c r="M96" s="394">
        <v>9541</v>
      </c>
      <c r="N96" s="307">
        <v>0</v>
      </c>
      <c r="O96" s="685">
        <v>1.8096000000000001</v>
      </c>
      <c r="P96" s="579">
        <f t="shared" si="61"/>
        <v>0</v>
      </c>
      <c r="Q96" s="434">
        <v>0</v>
      </c>
      <c r="R96" s="434">
        <v>0</v>
      </c>
      <c r="S96" s="434">
        <v>0</v>
      </c>
      <c r="T96" s="434">
        <v>0</v>
      </c>
      <c r="U96" s="434">
        <v>0</v>
      </c>
      <c r="V96" s="434">
        <v>0</v>
      </c>
      <c r="W96" s="434">
        <f t="shared" si="62"/>
        <v>0</v>
      </c>
      <c r="X96" s="434">
        <v>0</v>
      </c>
      <c r="Y96" s="434">
        <v>0</v>
      </c>
      <c r="Z96" s="434">
        <v>0</v>
      </c>
      <c r="AA96" s="434">
        <f t="shared" si="63"/>
        <v>0</v>
      </c>
      <c r="AB96" s="434">
        <f t="shared" si="64"/>
        <v>0</v>
      </c>
      <c r="AC96" s="435">
        <f t="shared" si="65"/>
        <v>0</v>
      </c>
      <c r="AD96" s="434">
        <v>0</v>
      </c>
      <c r="AE96" s="434">
        <f t="shared" si="66"/>
        <v>0</v>
      </c>
      <c r="AF96" s="435">
        <f t="shared" si="67"/>
        <v>0</v>
      </c>
      <c r="AG96" s="14">
        <v>0</v>
      </c>
      <c r="AH96" s="434">
        <f t="shared" si="74"/>
        <v>0</v>
      </c>
      <c r="AI96" s="870">
        <v>0</v>
      </c>
      <c r="AJ96" s="433">
        <v>0</v>
      </c>
      <c r="AK96" s="433">
        <v>0</v>
      </c>
      <c r="AL96" s="433">
        <v>0</v>
      </c>
      <c r="AM96" s="433">
        <v>0</v>
      </c>
      <c r="AN96" s="433">
        <v>0</v>
      </c>
      <c r="AO96" s="535">
        <f t="shared" si="68"/>
        <v>0</v>
      </c>
      <c r="AP96" s="854">
        <f>I96+AH96</f>
        <v>1286116</v>
      </c>
      <c r="AQ96" s="434">
        <f>J96+W96</f>
        <v>954092</v>
      </c>
      <c r="AR96" s="512">
        <f>K96+AA96</f>
        <v>0</v>
      </c>
      <c r="AS96" s="434">
        <f>L96+AE96</f>
        <v>322483</v>
      </c>
      <c r="AT96" s="434">
        <f t="shared" si="75"/>
        <v>9541</v>
      </c>
      <c r="AU96" s="434">
        <f t="shared" si="75"/>
        <v>0</v>
      </c>
      <c r="AV96" s="535">
        <f>O96+AO96</f>
        <v>1.8096000000000001</v>
      </c>
      <c r="AW96" s="517">
        <f t="shared" si="69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600">
        <v>0</v>
      </c>
    </row>
    <row r="97" spans="1:55" ht="12.75" customHeight="1" x14ac:dyDescent="0.25">
      <c r="A97" s="181">
        <v>19</v>
      </c>
      <c r="B97" s="183">
        <v>4441</v>
      </c>
      <c r="C97" s="183">
        <v>600074668</v>
      </c>
      <c r="D97" s="183">
        <v>46750495</v>
      </c>
      <c r="E97" s="202" t="s">
        <v>327</v>
      </c>
      <c r="F97" s="203"/>
      <c r="G97" s="204"/>
      <c r="H97" s="204"/>
      <c r="I97" s="573">
        <v>10110433</v>
      </c>
      <c r="J97" s="330">
        <v>7497145</v>
      </c>
      <c r="K97" s="330">
        <v>3200</v>
      </c>
      <c r="L97" s="330">
        <v>2535116</v>
      </c>
      <c r="M97" s="330">
        <v>74972</v>
      </c>
      <c r="N97" s="330">
        <v>0</v>
      </c>
      <c r="O97" s="721">
        <v>12.750299999999999</v>
      </c>
      <c r="P97" s="573">
        <f t="shared" ref="P97:BC97" si="76">SUM(P93:P96)</f>
        <v>-39200</v>
      </c>
      <c r="Q97" s="330">
        <f t="shared" si="76"/>
        <v>0</v>
      </c>
      <c r="R97" s="330">
        <f t="shared" si="76"/>
        <v>66141</v>
      </c>
      <c r="S97" s="330">
        <f t="shared" si="76"/>
        <v>0</v>
      </c>
      <c r="T97" s="330">
        <f t="shared" si="76"/>
        <v>0</v>
      </c>
      <c r="U97" s="330">
        <f t="shared" si="76"/>
        <v>0</v>
      </c>
      <c r="V97" s="330">
        <f t="shared" si="76"/>
        <v>0</v>
      </c>
      <c r="W97" s="330">
        <f t="shared" si="76"/>
        <v>26941</v>
      </c>
      <c r="X97" s="330">
        <v>39200</v>
      </c>
      <c r="Y97" s="330">
        <f t="shared" si="76"/>
        <v>0</v>
      </c>
      <c r="Z97" s="330">
        <f t="shared" si="76"/>
        <v>0</v>
      </c>
      <c r="AA97" s="330">
        <f t="shared" si="76"/>
        <v>39200</v>
      </c>
      <c r="AB97" s="330">
        <f t="shared" si="76"/>
        <v>66141</v>
      </c>
      <c r="AC97" s="330">
        <f t="shared" si="76"/>
        <v>22356</v>
      </c>
      <c r="AD97" s="330">
        <f t="shared" si="76"/>
        <v>0</v>
      </c>
      <c r="AE97" s="330">
        <f t="shared" si="76"/>
        <v>22356</v>
      </c>
      <c r="AF97" s="330">
        <f t="shared" si="76"/>
        <v>269</v>
      </c>
      <c r="AG97" s="330">
        <f t="shared" si="76"/>
        <v>0</v>
      </c>
      <c r="AH97" s="330">
        <f t="shared" si="76"/>
        <v>88766</v>
      </c>
      <c r="AI97" s="977">
        <v>-0.06</v>
      </c>
      <c r="AJ97" s="728">
        <f t="shared" si="76"/>
        <v>0.17</v>
      </c>
      <c r="AK97" s="728">
        <f t="shared" si="76"/>
        <v>0</v>
      </c>
      <c r="AL97" s="728">
        <f t="shared" si="76"/>
        <v>0</v>
      </c>
      <c r="AM97" s="728">
        <f t="shared" si="76"/>
        <v>0</v>
      </c>
      <c r="AN97" s="728">
        <f t="shared" si="76"/>
        <v>0</v>
      </c>
      <c r="AO97" s="198">
        <f t="shared" si="76"/>
        <v>0.11000000000000001</v>
      </c>
      <c r="AP97" s="917">
        <f t="shared" si="76"/>
        <v>10199199</v>
      </c>
      <c r="AQ97" s="330">
        <f t="shared" si="76"/>
        <v>7524086</v>
      </c>
      <c r="AR97" s="330">
        <f t="shared" si="76"/>
        <v>42400</v>
      </c>
      <c r="AS97" s="330">
        <f t="shared" si="76"/>
        <v>2557472</v>
      </c>
      <c r="AT97" s="330">
        <f t="shared" si="76"/>
        <v>75241</v>
      </c>
      <c r="AU97" s="330">
        <f t="shared" si="76"/>
        <v>0</v>
      </c>
      <c r="AV97" s="198">
        <f t="shared" si="76"/>
        <v>12.860299999999999</v>
      </c>
      <c r="AW97" s="839">
        <f t="shared" si="76"/>
        <v>0</v>
      </c>
      <c r="AX97" s="838">
        <f t="shared" si="76"/>
        <v>0</v>
      </c>
      <c r="AY97" s="838">
        <f t="shared" si="76"/>
        <v>0</v>
      </c>
      <c r="AZ97" s="838">
        <f t="shared" si="76"/>
        <v>0</v>
      </c>
      <c r="BA97" s="838">
        <f t="shared" si="76"/>
        <v>0</v>
      </c>
      <c r="BB97" s="838">
        <f t="shared" si="76"/>
        <v>0</v>
      </c>
      <c r="BC97" s="837">
        <f t="shared" si="76"/>
        <v>0</v>
      </c>
    </row>
    <row r="98" spans="1:55" ht="12.95" customHeight="1" x14ac:dyDescent="0.25">
      <c r="A98" s="188">
        <v>20</v>
      </c>
      <c r="B98" s="189">
        <v>4428</v>
      </c>
      <c r="C98" s="189">
        <v>600074242</v>
      </c>
      <c r="D98" s="189">
        <v>71010513</v>
      </c>
      <c r="E98" s="205" t="s">
        <v>328</v>
      </c>
      <c r="F98" s="206">
        <v>3111</v>
      </c>
      <c r="G98" s="192" t="s">
        <v>288</v>
      </c>
      <c r="H98" s="192" t="s">
        <v>260</v>
      </c>
      <c r="I98" s="517">
        <v>1859892</v>
      </c>
      <c r="J98" s="432">
        <v>1379742</v>
      </c>
      <c r="K98" s="494">
        <v>0</v>
      </c>
      <c r="L98" s="394">
        <v>466353</v>
      </c>
      <c r="M98" s="394">
        <v>13797</v>
      </c>
      <c r="N98" s="307">
        <v>0</v>
      </c>
      <c r="O98" s="685">
        <v>2.29</v>
      </c>
      <c r="P98" s="579">
        <f t="shared" si="61"/>
        <v>0</v>
      </c>
      <c r="Q98" s="434">
        <v>0</v>
      </c>
      <c r="R98" s="434">
        <v>0</v>
      </c>
      <c r="S98" s="434">
        <v>0</v>
      </c>
      <c r="T98" s="434">
        <v>0</v>
      </c>
      <c r="U98" s="434">
        <v>0</v>
      </c>
      <c r="V98" s="434">
        <v>0</v>
      </c>
      <c r="W98" s="434">
        <f t="shared" si="62"/>
        <v>0</v>
      </c>
      <c r="X98" s="434">
        <v>0</v>
      </c>
      <c r="Y98" s="434">
        <v>0</v>
      </c>
      <c r="Z98" s="434">
        <v>0</v>
      </c>
      <c r="AA98" s="434">
        <f t="shared" si="63"/>
        <v>0</v>
      </c>
      <c r="AB98" s="434">
        <f t="shared" si="64"/>
        <v>0</v>
      </c>
      <c r="AC98" s="435">
        <f t="shared" si="65"/>
        <v>0</v>
      </c>
      <c r="AD98" s="434">
        <v>0</v>
      </c>
      <c r="AE98" s="434">
        <f t="shared" si="66"/>
        <v>0</v>
      </c>
      <c r="AF98" s="435">
        <f t="shared" si="67"/>
        <v>0</v>
      </c>
      <c r="AG98" s="14">
        <v>0</v>
      </c>
      <c r="AH98" s="434">
        <f t="shared" ref="AH98:AH99" si="77">AB98+AE98+AF98+AG98</f>
        <v>0</v>
      </c>
      <c r="AI98" s="870">
        <v>0</v>
      </c>
      <c r="AJ98" s="433">
        <v>0</v>
      </c>
      <c r="AK98" s="433">
        <v>0</v>
      </c>
      <c r="AL98" s="433">
        <v>0</v>
      </c>
      <c r="AM98" s="433">
        <v>0</v>
      </c>
      <c r="AN98" s="433">
        <v>0</v>
      </c>
      <c r="AO98" s="535">
        <f t="shared" si="68"/>
        <v>0</v>
      </c>
      <c r="AP98" s="854">
        <f>I98+AH98</f>
        <v>1859892</v>
      </c>
      <c r="AQ98" s="434">
        <f>J98+W98</f>
        <v>1379742</v>
      </c>
      <c r="AR98" s="512">
        <f>K98+AA98</f>
        <v>0</v>
      </c>
      <c r="AS98" s="434">
        <f t="shared" ref="AS98:AU99" si="78">L98+AE98</f>
        <v>466353</v>
      </c>
      <c r="AT98" s="434">
        <f t="shared" si="78"/>
        <v>13797</v>
      </c>
      <c r="AU98" s="434">
        <f t="shared" si="78"/>
        <v>0</v>
      </c>
      <c r="AV98" s="535">
        <f>O98+AO98</f>
        <v>2.29</v>
      </c>
      <c r="AW98" s="517">
        <f t="shared" si="69"/>
        <v>0</v>
      </c>
      <c r="AX98" s="432">
        <v>0</v>
      </c>
      <c r="AY98" s="432">
        <v>0</v>
      </c>
      <c r="AZ98" s="432">
        <v>0</v>
      </c>
      <c r="BA98" s="432">
        <v>0</v>
      </c>
      <c r="BB98" s="432">
        <v>0</v>
      </c>
      <c r="BC98" s="600">
        <v>0</v>
      </c>
    </row>
    <row r="99" spans="1:55" ht="12.95" customHeight="1" x14ac:dyDescent="0.25">
      <c r="A99" s="188">
        <v>20</v>
      </c>
      <c r="B99" s="189">
        <v>4428</v>
      </c>
      <c r="C99" s="189">
        <v>600074242</v>
      </c>
      <c r="D99" s="189">
        <v>71010513</v>
      </c>
      <c r="E99" s="205" t="s">
        <v>328</v>
      </c>
      <c r="F99" s="206">
        <v>3111</v>
      </c>
      <c r="G99" s="207" t="s">
        <v>282</v>
      </c>
      <c r="H99" s="192" t="s">
        <v>261</v>
      </c>
      <c r="I99" s="517">
        <v>0</v>
      </c>
      <c r="J99" s="432">
        <v>0</v>
      </c>
      <c r="K99" s="494">
        <v>0</v>
      </c>
      <c r="L99" s="394">
        <v>0</v>
      </c>
      <c r="M99" s="394">
        <v>0</v>
      </c>
      <c r="N99" s="307">
        <v>0</v>
      </c>
      <c r="O99" s="685">
        <v>0</v>
      </c>
      <c r="P99" s="579">
        <f t="shared" si="61"/>
        <v>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62"/>
        <v>0</v>
      </c>
      <c r="X99" s="434">
        <v>0</v>
      </c>
      <c r="Y99" s="434">
        <v>0</v>
      </c>
      <c r="Z99" s="434">
        <v>0</v>
      </c>
      <c r="AA99" s="434">
        <f t="shared" si="63"/>
        <v>0</v>
      </c>
      <c r="AB99" s="434">
        <f t="shared" si="64"/>
        <v>0</v>
      </c>
      <c r="AC99" s="435">
        <f t="shared" si="65"/>
        <v>0</v>
      </c>
      <c r="AD99" s="434">
        <v>0</v>
      </c>
      <c r="AE99" s="434">
        <f t="shared" si="66"/>
        <v>0</v>
      </c>
      <c r="AF99" s="435">
        <f t="shared" si="67"/>
        <v>0</v>
      </c>
      <c r="AG99" s="14">
        <v>0</v>
      </c>
      <c r="AH99" s="434">
        <f t="shared" si="77"/>
        <v>0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68"/>
        <v>0</v>
      </c>
      <c r="AP99" s="854">
        <f>I99+AH99</f>
        <v>0</v>
      </c>
      <c r="AQ99" s="434">
        <f>J99+W99</f>
        <v>0</v>
      </c>
      <c r="AR99" s="512">
        <f>K99+AA99</f>
        <v>0</v>
      </c>
      <c r="AS99" s="434">
        <f t="shared" si="78"/>
        <v>0</v>
      </c>
      <c r="AT99" s="434">
        <f t="shared" si="78"/>
        <v>0</v>
      </c>
      <c r="AU99" s="434">
        <f t="shared" si="78"/>
        <v>0</v>
      </c>
      <c r="AV99" s="535">
        <f>O99+AO99</f>
        <v>0</v>
      </c>
      <c r="AW99" s="517">
        <f t="shared" si="69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s="49" customFormat="1" ht="12.75" customHeight="1" x14ac:dyDescent="0.25">
      <c r="A100" s="181">
        <v>20</v>
      </c>
      <c r="B100" s="183">
        <v>4428</v>
      </c>
      <c r="C100" s="183">
        <v>600074242</v>
      </c>
      <c r="D100" s="183">
        <v>71010513</v>
      </c>
      <c r="E100" s="202" t="s">
        <v>329</v>
      </c>
      <c r="F100" s="203"/>
      <c r="G100" s="204"/>
      <c r="H100" s="204"/>
      <c r="I100" s="573">
        <v>1859892</v>
      </c>
      <c r="J100" s="330">
        <v>1379742</v>
      </c>
      <c r="K100" s="330">
        <v>0</v>
      </c>
      <c r="L100" s="330">
        <v>466353</v>
      </c>
      <c r="M100" s="330">
        <v>13797</v>
      </c>
      <c r="N100" s="330">
        <v>0</v>
      </c>
      <c r="O100" s="721">
        <v>2.29</v>
      </c>
      <c r="P100" s="573">
        <f t="shared" ref="P100:BC100" si="79">SUM(P98:P99)</f>
        <v>0</v>
      </c>
      <c r="Q100" s="330">
        <f t="shared" si="79"/>
        <v>0</v>
      </c>
      <c r="R100" s="330">
        <f t="shared" si="79"/>
        <v>0</v>
      </c>
      <c r="S100" s="330">
        <f t="shared" si="79"/>
        <v>0</v>
      </c>
      <c r="T100" s="330">
        <f t="shared" si="79"/>
        <v>0</v>
      </c>
      <c r="U100" s="330">
        <f t="shared" si="79"/>
        <v>0</v>
      </c>
      <c r="V100" s="330">
        <f t="shared" si="79"/>
        <v>0</v>
      </c>
      <c r="W100" s="330">
        <f t="shared" si="79"/>
        <v>0</v>
      </c>
      <c r="X100" s="330">
        <v>0</v>
      </c>
      <c r="Y100" s="330">
        <f t="shared" si="79"/>
        <v>0</v>
      </c>
      <c r="Z100" s="330">
        <f t="shared" si="79"/>
        <v>0</v>
      </c>
      <c r="AA100" s="330">
        <f t="shared" si="79"/>
        <v>0</v>
      </c>
      <c r="AB100" s="330">
        <f t="shared" si="79"/>
        <v>0</v>
      </c>
      <c r="AC100" s="330">
        <f t="shared" si="79"/>
        <v>0</v>
      </c>
      <c r="AD100" s="330">
        <f t="shared" si="79"/>
        <v>0</v>
      </c>
      <c r="AE100" s="330">
        <f t="shared" si="79"/>
        <v>0</v>
      </c>
      <c r="AF100" s="330">
        <f t="shared" si="79"/>
        <v>0</v>
      </c>
      <c r="AG100" s="330">
        <f t="shared" si="79"/>
        <v>0</v>
      </c>
      <c r="AH100" s="330">
        <f t="shared" si="79"/>
        <v>0</v>
      </c>
      <c r="AI100" s="977">
        <v>0</v>
      </c>
      <c r="AJ100" s="728">
        <f t="shared" si="79"/>
        <v>0</v>
      </c>
      <c r="AK100" s="728">
        <f t="shared" si="79"/>
        <v>0</v>
      </c>
      <c r="AL100" s="728">
        <f t="shared" si="79"/>
        <v>0</v>
      </c>
      <c r="AM100" s="728">
        <f t="shared" si="79"/>
        <v>0</v>
      </c>
      <c r="AN100" s="728">
        <f t="shared" si="79"/>
        <v>0</v>
      </c>
      <c r="AO100" s="198">
        <f t="shared" si="79"/>
        <v>0</v>
      </c>
      <c r="AP100" s="917">
        <f t="shared" si="79"/>
        <v>1859892</v>
      </c>
      <c r="AQ100" s="330">
        <f t="shared" si="79"/>
        <v>1379742</v>
      </c>
      <c r="AR100" s="330">
        <f t="shared" si="79"/>
        <v>0</v>
      </c>
      <c r="AS100" s="330">
        <f t="shared" si="79"/>
        <v>466353</v>
      </c>
      <c r="AT100" s="330">
        <f t="shared" si="79"/>
        <v>13797</v>
      </c>
      <c r="AU100" s="330">
        <f t="shared" si="79"/>
        <v>0</v>
      </c>
      <c r="AV100" s="198">
        <f t="shared" si="79"/>
        <v>2.29</v>
      </c>
      <c r="AW100" s="839">
        <f t="shared" si="79"/>
        <v>0</v>
      </c>
      <c r="AX100" s="838">
        <f t="shared" si="79"/>
        <v>0</v>
      </c>
      <c r="AY100" s="838">
        <f t="shared" si="79"/>
        <v>0</v>
      </c>
      <c r="AZ100" s="838">
        <f t="shared" si="79"/>
        <v>0</v>
      </c>
      <c r="BA100" s="838">
        <f t="shared" si="79"/>
        <v>0</v>
      </c>
      <c r="BB100" s="838">
        <f t="shared" si="79"/>
        <v>0</v>
      </c>
      <c r="BC100" s="837">
        <f t="shared" si="79"/>
        <v>0</v>
      </c>
    </row>
    <row r="101" spans="1:55" s="49" customFormat="1" ht="12.75" customHeight="1" x14ac:dyDescent="0.25">
      <c r="A101" s="188">
        <v>21</v>
      </c>
      <c r="B101" s="189">
        <v>4463</v>
      </c>
      <c r="C101" s="189">
        <v>600074684</v>
      </c>
      <c r="D101" s="189">
        <v>71010467</v>
      </c>
      <c r="E101" s="205" t="s">
        <v>330</v>
      </c>
      <c r="F101" s="206">
        <v>3117</v>
      </c>
      <c r="G101" s="207" t="s">
        <v>292</v>
      </c>
      <c r="H101" s="192" t="s">
        <v>260</v>
      </c>
      <c r="I101" s="517">
        <v>2710054</v>
      </c>
      <c r="J101" s="432">
        <v>2010426</v>
      </c>
      <c r="K101" s="494">
        <v>0</v>
      </c>
      <c r="L101" s="394">
        <v>679524</v>
      </c>
      <c r="M101" s="394">
        <v>20104</v>
      </c>
      <c r="N101" s="307">
        <v>0</v>
      </c>
      <c r="O101" s="685">
        <v>2.6364000000000001</v>
      </c>
      <c r="P101" s="579">
        <f t="shared" si="61"/>
        <v>0</v>
      </c>
      <c r="Q101" s="434">
        <v>0</v>
      </c>
      <c r="R101" s="434">
        <v>0</v>
      </c>
      <c r="S101" s="434">
        <v>0</v>
      </c>
      <c r="T101" s="434">
        <v>0</v>
      </c>
      <c r="U101" s="434">
        <v>0</v>
      </c>
      <c r="V101" s="434">
        <v>0</v>
      </c>
      <c r="W101" s="434">
        <f t="shared" si="62"/>
        <v>0</v>
      </c>
      <c r="X101" s="434">
        <v>0</v>
      </c>
      <c r="Y101" s="434">
        <v>0</v>
      </c>
      <c r="Z101" s="434">
        <v>0</v>
      </c>
      <c r="AA101" s="434">
        <f t="shared" si="63"/>
        <v>0</v>
      </c>
      <c r="AB101" s="434">
        <f t="shared" si="64"/>
        <v>0</v>
      </c>
      <c r="AC101" s="435">
        <f t="shared" si="65"/>
        <v>0</v>
      </c>
      <c r="AD101" s="434">
        <v>0</v>
      </c>
      <c r="AE101" s="434">
        <f t="shared" si="66"/>
        <v>0</v>
      </c>
      <c r="AF101" s="435">
        <f t="shared" si="67"/>
        <v>0</v>
      </c>
      <c r="AG101" s="14">
        <v>0</v>
      </c>
      <c r="AH101" s="434">
        <f t="shared" ref="AH101:AH103" si="80">AB101+AE101+AF101+AG101</f>
        <v>0</v>
      </c>
      <c r="AI101" s="870">
        <v>0</v>
      </c>
      <c r="AJ101" s="433">
        <v>0</v>
      </c>
      <c r="AK101" s="433">
        <v>0</v>
      </c>
      <c r="AL101" s="433">
        <v>0</v>
      </c>
      <c r="AM101" s="433">
        <v>0</v>
      </c>
      <c r="AN101" s="433">
        <v>0</v>
      </c>
      <c r="AO101" s="535">
        <f t="shared" si="68"/>
        <v>0</v>
      </c>
      <c r="AP101" s="854">
        <f>I101+AH101</f>
        <v>2710054</v>
      </c>
      <c r="AQ101" s="434">
        <f>J101+W101</f>
        <v>2010426</v>
      </c>
      <c r="AR101" s="512">
        <f>K101+AA101</f>
        <v>0</v>
      </c>
      <c r="AS101" s="434">
        <f>L101+AE101</f>
        <v>679524</v>
      </c>
      <c r="AT101" s="434">
        <f t="shared" ref="AT101:AU103" si="81">M101+AF101</f>
        <v>20104</v>
      </c>
      <c r="AU101" s="434">
        <f t="shared" si="81"/>
        <v>0</v>
      </c>
      <c r="AV101" s="535">
        <f>O101+AO101</f>
        <v>2.6364000000000001</v>
      </c>
      <c r="AW101" s="517">
        <f t="shared" si="69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600">
        <v>0</v>
      </c>
    </row>
    <row r="102" spans="1:55" s="49" customFormat="1" ht="12.75" customHeight="1" x14ac:dyDescent="0.25">
      <c r="A102" s="188">
        <v>21</v>
      </c>
      <c r="B102" s="189">
        <v>4463</v>
      </c>
      <c r="C102" s="189">
        <v>600074684</v>
      </c>
      <c r="D102" s="189">
        <v>71010467</v>
      </c>
      <c r="E102" s="205" t="s">
        <v>330</v>
      </c>
      <c r="F102" s="206">
        <v>3117</v>
      </c>
      <c r="G102" s="192" t="s">
        <v>282</v>
      </c>
      <c r="H102" s="192" t="s">
        <v>261</v>
      </c>
      <c r="I102" s="517">
        <v>267475</v>
      </c>
      <c r="J102" s="432">
        <v>198424</v>
      </c>
      <c r="K102" s="494">
        <v>0</v>
      </c>
      <c r="L102" s="394">
        <v>67067</v>
      </c>
      <c r="M102" s="394">
        <v>1984</v>
      </c>
      <c r="N102" s="307">
        <v>0</v>
      </c>
      <c r="O102" s="685">
        <v>0.5</v>
      </c>
      <c r="P102" s="579">
        <f t="shared" si="61"/>
        <v>0</v>
      </c>
      <c r="Q102" s="434">
        <v>0</v>
      </c>
      <c r="R102" s="434">
        <v>84515</v>
      </c>
      <c r="S102" s="434">
        <v>0</v>
      </c>
      <c r="T102" s="434">
        <v>0</v>
      </c>
      <c r="U102" s="434">
        <v>0</v>
      </c>
      <c r="V102" s="434">
        <v>0</v>
      </c>
      <c r="W102" s="434">
        <f t="shared" si="62"/>
        <v>84515</v>
      </c>
      <c r="X102" s="434">
        <v>0</v>
      </c>
      <c r="Y102" s="434">
        <v>0</v>
      </c>
      <c r="Z102" s="434">
        <v>0</v>
      </c>
      <c r="AA102" s="434">
        <f t="shared" si="63"/>
        <v>0</v>
      </c>
      <c r="AB102" s="434">
        <f t="shared" si="64"/>
        <v>84515</v>
      </c>
      <c r="AC102" s="435">
        <f t="shared" si="65"/>
        <v>28566</v>
      </c>
      <c r="AD102" s="434">
        <v>0</v>
      </c>
      <c r="AE102" s="434">
        <f t="shared" si="66"/>
        <v>28566</v>
      </c>
      <c r="AF102" s="435">
        <f t="shared" si="67"/>
        <v>845</v>
      </c>
      <c r="AG102" s="14">
        <v>0</v>
      </c>
      <c r="AH102" s="434">
        <f t="shared" si="80"/>
        <v>113926</v>
      </c>
      <c r="AI102" s="870">
        <v>0</v>
      </c>
      <c r="AJ102" s="433">
        <v>0.21</v>
      </c>
      <c r="AK102" s="433">
        <v>0</v>
      </c>
      <c r="AL102" s="433">
        <v>0</v>
      </c>
      <c r="AM102" s="433">
        <v>0</v>
      </c>
      <c r="AN102" s="433">
        <v>0</v>
      </c>
      <c r="AO102" s="535">
        <f t="shared" si="68"/>
        <v>0.21</v>
      </c>
      <c r="AP102" s="854">
        <f>I102+AH102</f>
        <v>381401</v>
      </c>
      <c r="AQ102" s="434">
        <f>J102+W102</f>
        <v>282939</v>
      </c>
      <c r="AR102" s="512">
        <f>K102+AA102</f>
        <v>0</v>
      </c>
      <c r="AS102" s="434">
        <f>L102+AE102</f>
        <v>95633</v>
      </c>
      <c r="AT102" s="434">
        <f t="shared" si="81"/>
        <v>2829</v>
      </c>
      <c r="AU102" s="434">
        <f t="shared" si="81"/>
        <v>0</v>
      </c>
      <c r="AV102" s="535">
        <f>O102+AO102</f>
        <v>0.71</v>
      </c>
      <c r="AW102" s="517">
        <f t="shared" si="69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600">
        <v>0</v>
      </c>
    </row>
    <row r="103" spans="1:55" s="49" customFormat="1" x14ac:dyDescent="0.25">
      <c r="A103" s="188">
        <v>21</v>
      </c>
      <c r="B103" s="189">
        <v>4463</v>
      </c>
      <c r="C103" s="189">
        <v>600074684</v>
      </c>
      <c r="D103" s="189">
        <v>71010467</v>
      </c>
      <c r="E103" s="205" t="s">
        <v>330</v>
      </c>
      <c r="F103" s="206">
        <v>3143</v>
      </c>
      <c r="G103" s="192" t="s">
        <v>785</v>
      </c>
      <c r="H103" s="192" t="s">
        <v>260</v>
      </c>
      <c r="I103" s="517">
        <v>648750</v>
      </c>
      <c r="J103" s="432">
        <v>481268</v>
      </c>
      <c r="K103" s="494">
        <v>0</v>
      </c>
      <c r="L103" s="394">
        <v>162669</v>
      </c>
      <c r="M103" s="394">
        <v>4813</v>
      </c>
      <c r="N103" s="307">
        <v>0</v>
      </c>
      <c r="O103" s="685">
        <v>0.85709999999999997</v>
      </c>
      <c r="P103" s="579">
        <f t="shared" si="61"/>
        <v>0</v>
      </c>
      <c r="Q103" s="434">
        <v>0</v>
      </c>
      <c r="R103" s="434">
        <v>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62"/>
        <v>0</v>
      </c>
      <c r="X103" s="434">
        <v>0</v>
      </c>
      <c r="Y103" s="434">
        <v>0</v>
      </c>
      <c r="Z103" s="434">
        <v>0</v>
      </c>
      <c r="AA103" s="434">
        <f t="shared" si="63"/>
        <v>0</v>
      </c>
      <c r="AB103" s="434">
        <f t="shared" si="64"/>
        <v>0</v>
      </c>
      <c r="AC103" s="435">
        <f t="shared" si="65"/>
        <v>0</v>
      </c>
      <c r="AD103" s="434">
        <v>0</v>
      </c>
      <c r="AE103" s="434">
        <f t="shared" si="66"/>
        <v>0</v>
      </c>
      <c r="AF103" s="435">
        <f t="shared" si="67"/>
        <v>0</v>
      </c>
      <c r="AG103" s="14">
        <v>0</v>
      </c>
      <c r="AH103" s="434">
        <f t="shared" si="80"/>
        <v>0</v>
      </c>
      <c r="AI103" s="870">
        <v>0</v>
      </c>
      <c r="AJ103" s="433">
        <v>0</v>
      </c>
      <c r="AK103" s="433">
        <v>0</v>
      </c>
      <c r="AL103" s="433">
        <v>0</v>
      </c>
      <c r="AM103" s="433">
        <v>0</v>
      </c>
      <c r="AN103" s="433">
        <v>0</v>
      </c>
      <c r="AO103" s="535">
        <f t="shared" si="68"/>
        <v>0</v>
      </c>
      <c r="AP103" s="854">
        <f>I103+AH103</f>
        <v>648750</v>
      </c>
      <c r="AQ103" s="434">
        <f>J103+W103</f>
        <v>481268</v>
      </c>
      <c r="AR103" s="512">
        <f>K103+AA103</f>
        <v>0</v>
      </c>
      <c r="AS103" s="434">
        <f>L103+AE103</f>
        <v>162669</v>
      </c>
      <c r="AT103" s="434">
        <f t="shared" si="81"/>
        <v>4813</v>
      </c>
      <c r="AU103" s="434">
        <f t="shared" si="81"/>
        <v>0</v>
      </c>
      <c r="AV103" s="535">
        <f>O103+AO103</f>
        <v>0.85709999999999997</v>
      </c>
      <c r="AW103" s="517">
        <f t="shared" si="69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600">
        <v>0</v>
      </c>
    </row>
    <row r="104" spans="1:55" s="49" customFormat="1" ht="12.75" customHeight="1" thickBot="1" x14ac:dyDescent="0.3">
      <c r="A104" s="208">
        <v>21</v>
      </c>
      <c r="B104" s="209">
        <v>4463</v>
      </c>
      <c r="C104" s="209">
        <v>600074684</v>
      </c>
      <c r="D104" s="209">
        <v>71010467</v>
      </c>
      <c r="E104" s="202" t="s">
        <v>331</v>
      </c>
      <c r="F104" s="203"/>
      <c r="G104" s="204"/>
      <c r="H104" s="204"/>
      <c r="I104" s="621">
        <v>3626279</v>
      </c>
      <c r="J104" s="524">
        <v>2690118</v>
      </c>
      <c r="K104" s="524">
        <v>0</v>
      </c>
      <c r="L104" s="524">
        <v>909260</v>
      </c>
      <c r="M104" s="524">
        <v>26901</v>
      </c>
      <c r="N104" s="347">
        <v>0</v>
      </c>
      <c r="O104" s="724">
        <v>3.9935</v>
      </c>
      <c r="P104" s="574">
        <f t="shared" ref="P104:BC104" si="82">SUM(P101:P103)</f>
        <v>0</v>
      </c>
      <c r="Q104" s="347">
        <f t="shared" si="82"/>
        <v>0</v>
      </c>
      <c r="R104" s="347">
        <f t="shared" si="82"/>
        <v>84515</v>
      </c>
      <c r="S104" s="347">
        <f t="shared" si="82"/>
        <v>0</v>
      </c>
      <c r="T104" s="347">
        <f t="shared" si="82"/>
        <v>0</v>
      </c>
      <c r="U104" s="347">
        <f t="shared" si="82"/>
        <v>0</v>
      </c>
      <c r="V104" s="347">
        <f t="shared" si="82"/>
        <v>0</v>
      </c>
      <c r="W104" s="347">
        <f t="shared" si="82"/>
        <v>84515</v>
      </c>
      <c r="X104" s="347">
        <v>0</v>
      </c>
      <c r="Y104" s="347">
        <f t="shared" si="82"/>
        <v>0</v>
      </c>
      <c r="Z104" s="347">
        <f t="shared" si="82"/>
        <v>0</v>
      </c>
      <c r="AA104" s="347">
        <f t="shared" si="82"/>
        <v>0</v>
      </c>
      <c r="AB104" s="347">
        <f t="shared" si="82"/>
        <v>84515</v>
      </c>
      <c r="AC104" s="347">
        <f t="shared" si="82"/>
        <v>28566</v>
      </c>
      <c r="AD104" s="347">
        <f t="shared" si="82"/>
        <v>0</v>
      </c>
      <c r="AE104" s="347">
        <f t="shared" si="82"/>
        <v>28566</v>
      </c>
      <c r="AF104" s="347">
        <f t="shared" si="82"/>
        <v>845</v>
      </c>
      <c r="AG104" s="347">
        <f t="shared" si="82"/>
        <v>0</v>
      </c>
      <c r="AH104" s="330">
        <f t="shared" si="82"/>
        <v>113926</v>
      </c>
      <c r="AI104" s="981">
        <v>0</v>
      </c>
      <c r="AJ104" s="919">
        <f t="shared" si="82"/>
        <v>0.21</v>
      </c>
      <c r="AK104" s="919">
        <f t="shared" si="82"/>
        <v>0</v>
      </c>
      <c r="AL104" s="919">
        <f t="shared" si="82"/>
        <v>0</v>
      </c>
      <c r="AM104" s="919">
        <f t="shared" si="82"/>
        <v>0</v>
      </c>
      <c r="AN104" s="919">
        <f t="shared" si="82"/>
        <v>0</v>
      </c>
      <c r="AO104" s="352">
        <f t="shared" si="82"/>
        <v>0.21</v>
      </c>
      <c r="AP104" s="921">
        <f t="shared" si="82"/>
        <v>3740205</v>
      </c>
      <c r="AQ104" s="524">
        <f t="shared" si="82"/>
        <v>2774633</v>
      </c>
      <c r="AR104" s="524">
        <f t="shared" si="82"/>
        <v>0</v>
      </c>
      <c r="AS104" s="524">
        <f t="shared" si="82"/>
        <v>937826</v>
      </c>
      <c r="AT104" s="524">
        <f t="shared" si="82"/>
        <v>27746</v>
      </c>
      <c r="AU104" s="524">
        <f t="shared" si="82"/>
        <v>0</v>
      </c>
      <c r="AV104" s="730">
        <f t="shared" si="82"/>
        <v>4.2035</v>
      </c>
      <c r="AW104" s="840">
        <f t="shared" si="82"/>
        <v>0</v>
      </c>
      <c r="AX104" s="841">
        <f t="shared" si="82"/>
        <v>0</v>
      </c>
      <c r="AY104" s="841">
        <f t="shared" si="82"/>
        <v>0</v>
      </c>
      <c r="AZ104" s="841">
        <f t="shared" si="82"/>
        <v>0</v>
      </c>
      <c r="BA104" s="841">
        <f t="shared" si="82"/>
        <v>0</v>
      </c>
      <c r="BB104" s="841">
        <f t="shared" si="82"/>
        <v>0</v>
      </c>
      <c r="BC104" s="842">
        <f t="shared" si="82"/>
        <v>0</v>
      </c>
    </row>
    <row r="105" spans="1:55" s="49" customFormat="1" ht="12.75" customHeight="1" thickBot="1" x14ac:dyDescent="0.3">
      <c r="A105" s="210"/>
      <c r="B105" s="211"/>
      <c r="C105" s="212"/>
      <c r="D105" s="211"/>
      <c r="E105" s="213" t="s">
        <v>726</v>
      </c>
      <c r="F105" s="212"/>
      <c r="G105" s="214"/>
      <c r="H105" s="215"/>
      <c r="I105" s="525">
        <f t="shared" ref="I105:BC105" si="83">I104+I100+I97+I92+I87+I82+I77+I72+I67+I62+I54+I52+I46+I43+I41+I39+I33+I27+I23+I17+I13</f>
        <v>320423380</v>
      </c>
      <c r="J105" s="526">
        <f t="shared" si="83"/>
        <v>234747403</v>
      </c>
      <c r="K105" s="526">
        <f t="shared" si="83"/>
        <v>3157791</v>
      </c>
      <c r="L105" s="526">
        <f t="shared" si="83"/>
        <v>79880312</v>
      </c>
      <c r="M105" s="526">
        <f t="shared" si="83"/>
        <v>2347474</v>
      </c>
      <c r="N105" s="372">
        <f t="shared" si="83"/>
        <v>290400</v>
      </c>
      <c r="O105" s="725">
        <f t="shared" si="83"/>
        <v>375.91309999999999</v>
      </c>
      <c r="P105" s="380">
        <f t="shared" si="83"/>
        <v>424963</v>
      </c>
      <c r="Q105" s="912">
        <f>Q104+Q100+Q97+Q92+Q87+Q82+Q77+Q72+Q67+Q62+Q54+Q52+Q46+Q43+Q41+Q39+Q33+Q27+Q23+Q17+Q13</f>
        <v>0</v>
      </c>
      <c r="R105" s="912">
        <f>R104+R100+R97+R92+R87+R82+R77+R72+R67+R62+R54+R52+R46+R43+R41+R39+R33+R27+R23+R17+R13</f>
        <v>-718</v>
      </c>
      <c r="S105" s="912">
        <f t="shared" si="83"/>
        <v>0</v>
      </c>
      <c r="T105" s="913">
        <f t="shared" si="83"/>
        <v>319483</v>
      </c>
      <c r="U105" s="913">
        <f t="shared" si="83"/>
        <v>864124</v>
      </c>
      <c r="V105" s="912">
        <f t="shared" si="83"/>
        <v>-2209854</v>
      </c>
      <c r="W105" s="912">
        <f>W104+W100+W97+W92+W87+W82+W77+W72+W67+W62+W54+W52+W46+W43+W41+W39+W33+W27+W23+W17+W13</f>
        <v>-602002</v>
      </c>
      <c r="X105" s="912">
        <f t="shared" si="83"/>
        <v>-424963</v>
      </c>
      <c r="Y105" s="912">
        <f t="shared" si="83"/>
        <v>0</v>
      </c>
      <c r="Z105" s="912">
        <f t="shared" si="83"/>
        <v>404864</v>
      </c>
      <c r="AA105" s="912">
        <f t="shared" si="83"/>
        <v>-20099</v>
      </c>
      <c r="AB105" s="912">
        <f t="shared" si="83"/>
        <v>-622101</v>
      </c>
      <c r="AC105" s="912">
        <f t="shared" si="83"/>
        <v>-347114</v>
      </c>
      <c r="AD105" s="912">
        <f t="shared" si="83"/>
        <v>0</v>
      </c>
      <c r="AE105" s="912">
        <f t="shared" si="83"/>
        <v>-347114</v>
      </c>
      <c r="AF105" s="912">
        <f t="shared" si="83"/>
        <v>-6020</v>
      </c>
      <c r="AG105" s="913">
        <f t="shared" si="83"/>
        <v>0</v>
      </c>
      <c r="AH105" s="920">
        <f t="shared" si="83"/>
        <v>-975235</v>
      </c>
      <c r="AI105" s="914">
        <f t="shared" si="83"/>
        <v>0.28000000000000003</v>
      </c>
      <c r="AJ105" s="915">
        <f t="shared" si="83"/>
        <v>-8.0000000000000043E-2</v>
      </c>
      <c r="AK105" s="915">
        <f t="shared" si="83"/>
        <v>0.57999999999999996</v>
      </c>
      <c r="AL105" s="915">
        <f t="shared" si="83"/>
        <v>0</v>
      </c>
      <c r="AM105" s="918">
        <f t="shared" si="83"/>
        <v>2.0500000000000003</v>
      </c>
      <c r="AN105" s="915">
        <f t="shared" si="83"/>
        <v>-3.23</v>
      </c>
      <c r="AO105" s="916">
        <f t="shared" si="83"/>
        <v>-0.4</v>
      </c>
      <c r="AP105" s="525">
        <f>AP104+AP100+AP97+AP92+AP87+AP82+AP77+AP72+AP67+AP62+AP54+AP52+AP46+AP43+AP41+AP39+AP33+AP27+AP23+AP17+AP13</f>
        <v>319448145</v>
      </c>
      <c r="AQ105" s="526">
        <f t="shared" si="83"/>
        <v>234145401</v>
      </c>
      <c r="AR105" s="526">
        <f t="shared" si="83"/>
        <v>3137692</v>
      </c>
      <c r="AS105" s="526">
        <f t="shared" si="83"/>
        <v>79533198</v>
      </c>
      <c r="AT105" s="526">
        <f t="shared" si="83"/>
        <v>2341454</v>
      </c>
      <c r="AU105" s="526">
        <f t="shared" si="83"/>
        <v>290400</v>
      </c>
      <c r="AV105" s="922">
        <f t="shared" si="83"/>
        <v>375.51309999999995</v>
      </c>
      <c r="AW105" s="843">
        <f t="shared" si="83"/>
        <v>661664</v>
      </c>
      <c r="AX105" s="844">
        <f t="shared" si="83"/>
        <v>275418</v>
      </c>
      <c r="AY105" s="844">
        <f t="shared" si="83"/>
        <v>0</v>
      </c>
      <c r="AZ105" s="844">
        <f t="shared" si="83"/>
        <v>93091</v>
      </c>
      <c r="BA105" s="844">
        <f t="shared" si="83"/>
        <v>2755</v>
      </c>
      <c r="BB105" s="844">
        <f t="shared" si="83"/>
        <v>290400</v>
      </c>
      <c r="BC105" s="845">
        <f t="shared" si="83"/>
        <v>0.5</v>
      </c>
    </row>
    <row r="106" spans="1:55" s="49" customFormat="1" ht="12.75" customHeight="1" x14ac:dyDescent="0.25">
      <c r="A106" s="216"/>
      <c r="B106" s="217"/>
      <c r="C106" s="217"/>
      <c r="D106" s="217"/>
      <c r="E106" s="218"/>
      <c r="F106" s="217"/>
      <c r="G106" s="158"/>
      <c r="H106" s="158"/>
      <c r="I106" s="308">
        <f>SUM(J105:N105)</f>
        <v>320423380</v>
      </c>
      <c r="J106" s="308"/>
      <c r="K106" s="308"/>
      <c r="L106" s="308"/>
      <c r="M106" s="308"/>
      <c r="N106" s="308"/>
      <c r="O106" s="593"/>
      <c r="P106" s="308">
        <f>X105</f>
        <v>-424963</v>
      </c>
      <c r="Q106" s="309"/>
      <c r="R106" s="309"/>
      <c r="S106" s="309"/>
      <c r="T106" s="309"/>
      <c r="U106" s="308"/>
      <c r="V106" s="309"/>
      <c r="W106" s="310">
        <f>SUM(P105:V105)</f>
        <v>-602002</v>
      </c>
      <c r="X106" s="310">
        <f>P105</f>
        <v>424963</v>
      </c>
      <c r="Y106" s="311"/>
      <c r="Z106" s="311"/>
      <c r="AA106" s="310">
        <f>SUM(X105:Z105)</f>
        <v>-20099</v>
      </c>
      <c r="AB106" s="310">
        <f>W105+AA105</f>
        <v>-622101</v>
      </c>
      <c r="AC106" s="312"/>
      <c r="AD106" s="311"/>
      <c r="AE106" s="312"/>
      <c r="AF106" s="312"/>
      <c r="AG106" s="310"/>
      <c r="AH106" s="310">
        <f>AB105+AE105+AF105+AG105</f>
        <v>-975235</v>
      </c>
      <c r="AI106" s="313"/>
      <c r="AJ106" s="313"/>
      <c r="AK106" s="313"/>
      <c r="AL106" s="313"/>
      <c r="AM106" s="350"/>
      <c r="AN106" s="313"/>
      <c r="AO106" s="350">
        <f>SUM(AI105:AN105)</f>
        <v>-0.39999999999999991</v>
      </c>
      <c r="AP106" s="308">
        <f>SUM(AQ105:AU105)</f>
        <v>319448145</v>
      </c>
      <c r="AQ106" s="308"/>
      <c r="AR106" s="47"/>
      <c r="AS106" s="310"/>
      <c r="AT106" s="310"/>
      <c r="AU106" s="310">
        <f>N105+AG105</f>
        <v>290400</v>
      </c>
      <c r="AV106" s="309"/>
      <c r="AW106" s="149">
        <f>SUM(AX105:BB105)</f>
        <v>661664</v>
      </c>
      <c r="AX106" s="7"/>
      <c r="AY106" s="7"/>
      <c r="AZ106" s="7"/>
      <c r="BA106" s="7"/>
      <c r="BB106" s="7"/>
      <c r="BC106"/>
    </row>
    <row r="107" spans="1:55" s="49" customFormat="1" ht="12.75" customHeight="1" thickBot="1" x14ac:dyDescent="0.3">
      <c r="A107" s="216"/>
      <c r="B107" s="217"/>
      <c r="C107" s="217"/>
      <c r="D107" s="217"/>
      <c r="E107" s="158"/>
      <c r="F107" s="217"/>
      <c r="G107" s="158"/>
      <c r="H107" s="158"/>
      <c r="I107" s="308">
        <f>SUM(J108:N108)</f>
        <v>320423380</v>
      </c>
      <c r="J107" s="308"/>
      <c r="K107" s="308"/>
      <c r="L107" s="308"/>
      <c r="M107" s="308"/>
      <c r="N107" s="308"/>
      <c r="O107" s="593"/>
      <c r="P107" s="308">
        <f>X108</f>
        <v>-424963</v>
      </c>
      <c r="Q107" s="309"/>
      <c r="R107" s="309"/>
      <c r="S107" s="309"/>
      <c r="T107" s="309"/>
      <c r="U107" s="308"/>
      <c r="V107" s="309"/>
      <c r="W107" s="310">
        <f>SUM(P108:V108)</f>
        <v>-602002</v>
      </c>
      <c r="X107" s="310"/>
      <c r="Y107" s="311"/>
      <c r="Z107" s="311"/>
      <c r="AA107" s="310">
        <f>SUM(X108:Z108)</f>
        <v>-20099</v>
      </c>
      <c r="AB107" s="310">
        <f>W108+AA108</f>
        <v>-622101</v>
      </c>
      <c r="AC107" s="312"/>
      <c r="AD107" s="311"/>
      <c r="AE107" s="312"/>
      <c r="AF107" s="312"/>
      <c r="AG107" s="310"/>
      <c r="AH107" s="310">
        <f>AB108+AE108+AF108+AG108</f>
        <v>-975235</v>
      </c>
      <c r="AI107" s="313"/>
      <c r="AJ107" s="313"/>
      <c r="AK107" s="313"/>
      <c r="AL107" s="313"/>
      <c r="AM107" s="350"/>
      <c r="AN107" s="313"/>
      <c r="AO107" s="350">
        <f>SUM(AI108:AN108)</f>
        <v>-0.39999999999999947</v>
      </c>
      <c r="AP107" s="308">
        <f>AQ108+AR108+AS108+AT108+AU108</f>
        <v>319448145</v>
      </c>
      <c r="AQ107" s="308"/>
      <c r="AR107" s="47"/>
      <c r="AS107" s="37"/>
      <c r="AT107" s="37"/>
      <c r="AU107" s="37"/>
      <c r="AV107" s="309"/>
      <c r="AW107" s="149">
        <f>SUM(AX108:BB108)</f>
        <v>661664</v>
      </c>
      <c r="AX107" s="7"/>
      <c r="AY107" s="7"/>
      <c r="AZ107" s="7"/>
      <c r="BA107" s="7"/>
      <c r="BB107" s="7"/>
      <c r="BC107"/>
    </row>
    <row r="108" spans="1:55" s="49" customFormat="1" ht="15.75" thickBot="1" x14ac:dyDescent="0.3">
      <c r="D108" s="219"/>
      <c r="E108" s="220"/>
      <c r="F108" s="219"/>
      <c r="G108" s="221"/>
      <c r="H108" s="334" t="s">
        <v>0</v>
      </c>
      <c r="I108" s="85">
        <f t="shared" ref="I108:BC108" si="84">SUM(I109:I118)</f>
        <v>320423380</v>
      </c>
      <c r="J108" s="22">
        <f t="shared" si="84"/>
        <v>234747403</v>
      </c>
      <c r="K108" s="22">
        <f t="shared" si="84"/>
        <v>3157791</v>
      </c>
      <c r="L108" s="22">
        <f t="shared" si="84"/>
        <v>79880312</v>
      </c>
      <c r="M108" s="22">
        <f t="shared" si="84"/>
        <v>2347474</v>
      </c>
      <c r="N108" s="22">
        <f t="shared" si="84"/>
        <v>290400</v>
      </c>
      <c r="O108" s="576">
        <f t="shared" si="84"/>
        <v>375.91309999999999</v>
      </c>
      <c r="P108" s="87">
        <f t="shared" si="84"/>
        <v>424963</v>
      </c>
      <c r="Q108" s="22">
        <f t="shared" si="84"/>
        <v>0</v>
      </c>
      <c r="R108" s="22">
        <f t="shared" si="84"/>
        <v>-718</v>
      </c>
      <c r="S108" s="22">
        <f t="shared" si="84"/>
        <v>0</v>
      </c>
      <c r="T108" s="22">
        <f t="shared" si="84"/>
        <v>319483</v>
      </c>
      <c r="U108" s="22">
        <f t="shared" si="84"/>
        <v>864124</v>
      </c>
      <c r="V108" s="22">
        <f t="shared" si="84"/>
        <v>-2209854</v>
      </c>
      <c r="W108" s="22">
        <f t="shared" si="84"/>
        <v>-602002</v>
      </c>
      <c r="X108" s="22">
        <f t="shared" si="84"/>
        <v>-424963</v>
      </c>
      <c r="Y108" s="22">
        <f t="shared" si="84"/>
        <v>0</v>
      </c>
      <c r="Z108" s="22">
        <f t="shared" si="84"/>
        <v>404864</v>
      </c>
      <c r="AA108" s="22">
        <f t="shared" si="84"/>
        <v>-20099</v>
      </c>
      <c r="AB108" s="22">
        <f t="shared" si="84"/>
        <v>-622101</v>
      </c>
      <c r="AC108" s="22">
        <f t="shared" si="84"/>
        <v>-347114</v>
      </c>
      <c r="AD108" s="22">
        <f t="shared" si="84"/>
        <v>0</v>
      </c>
      <c r="AE108" s="22">
        <f t="shared" si="84"/>
        <v>-347114</v>
      </c>
      <c r="AF108" s="22">
        <f t="shared" si="84"/>
        <v>-6020</v>
      </c>
      <c r="AG108" s="22">
        <f t="shared" si="84"/>
        <v>0</v>
      </c>
      <c r="AH108" s="548">
        <f t="shared" si="84"/>
        <v>-975235</v>
      </c>
      <c r="AI108" s="552">
        <f t="shared" si="84"/>
        <v>0.28000000000000014</v>
      </c>
      <c r="AJ108" s="23">
        <f t="shared" si="84"/>
        <v>-8.0000000000000016E-2</v>
      </c>
      <c r="AK108" s="23">
        <f t="shared" si="84"/>
        <v>0.58000000000000007</v>
      </c>
      <c r="AL108" s="23">
        <f t="shared" si="84"/>
        <v>0</v>
      </c>
      <c r="AM108" s="23">
        <f t="shared" si="84"/>
        <v>2.0500000000000003</v>
      </c>
      <c r="AN108" s="23">
        <f t="shared" si="84"/>
        <v>-3.23</v>
      </c>
      <c r="AO108" s="553">
        <f t="shared" si="84"/>
        <v>-0.4</v>
      </c>
      <c r="AP108" s="85">
        <f t="shared" si="84"/>
        <v>319448145</v>
      </c>
      <c r="AQ108" s="22">
        <f t="shared" si="84"/>
        <v>234145401</v>
      </c>
      <c r="AR108" s="22">
        <f t="shared" si="84"/>
        <v>3137692</v>
      </c>
      <c r="AS108" s="22">
        <f t="shared" si="84"/>
        <v>79533198</v>
      </c>
      <c r="AT108" s="22">
        <f t="shared" si="84"/>
        <v>2341454</v>
      </c>
      <c r="AU108" s="22">
        <f t="shared" si="84"/>
        <v>290400</v>
      </c>
      <c r="AV108" s="553">
        <f t="shared" si="84"/>
        <v>375.51310000000007</v>
      </c>
      <c r="AW108" s="756">
        <f t="shared" si="84"/>
        <v>661664</v>
      </c>
      <c r="AX108" s="757">
        <f t="shared" si="84"/>
        <v>275418</v>
      </c>
      <c r="AY108" s="757">
        <f t="shared" si="84"/>
        <v>0</v>
      </c>
      <c r="AZ108" s="757">
        <f t="shared" si="84"/>
        <v>93091</v>
      </c>
      <c r="BA108" s="757">
        <f t="shared" si="84"/>
        <v>2755</v>
      </c>
      <c r="BB108" s="757">
        <f t="shared" si="84"/>
        <v>290400</v>
      </c>
      <c r="BC108" s="758">
        <f t="shared" si="84"/>
        <v>0.5</v>
      </c>
    </row>
    <row r="109" spans="1:55" s="49" customFormat="1" ht="12.75" customHeight="1" x14ac:dyDescent="0.25">
      <c r="D109" s="219"/>
      <c r="E109" s="220"/>
      <c r="F109" s="219"/>
      <c r="G109" s="221"/>
      <c r="H109" s="333">
        <v>3111</v>
      </c>
      <c r="I109" s="341">
        <f t="shared" ref="I109:BC109" si="85">SUMIF($F$12:$F$428,"=3111",I$12:I$428)</f>
        <v>66322712</v>
      </c>
      <c r="J109" s="342">
        <f t="shared" si="85"/>
        <v>49090451</v>
      </c>
      <c r="K109" s="342">
        <f t="shared" si="85"/>
        <v>111200</v>
      </c>
      <c r="L109" s="342">
        <f t="shared" si="85"/>
        <v>16630157</v>
      </c>
      <c r="M109" s="342">
        <f t="shared" si="85"/>
        <v>490904</v>
      </c>
      <c r="N109" s="342">
        <f t="shared" si="85"/>
        <v>0</v>
      </c>
      <c r="O109" s="622">
        <f t="shared" si="85"/>
        <v>86.402000000000015</v>
      </c>
      <c r="P109" s="343">
        <f t="shared" si="85"/>
        <v>50200</v>
      </c>
      <c r="Q109" s="342">
        <f t="shared" si="85"/>
        <v>0</v>
      </c>
      <c r="R109" s="342">
        <f t="shared" si="85"/>
        <v>16400</v>
      </c>
      <c r="S109" s="342">
        <f t="shared" si="85"/>
        <v>0</v>
      </c>
      <c r="T109" s="342">
        <f t="shared" si="85"/>
        <v>0</v>
      </c>
      <c r="U109" s="342">
        <f t="shared" si="85"/>
        <v>0</v>
      </c>
      <c r="V109" s="342">
        <f t="shared" si="85"/>
        <v>0</v>
      </c>
      <c r="W109" s="342">
        <f t="shared" si="85"/>
        <v>66600</v>
      </c>
      <c r="X109" s="342">
        <f t="shared" si="85"/>
        <v>-50200</v>
      </c>
      <c r="Y109" s="342">
        <f t="shared" si="85"/>
        <v>0</v>
      </c>
      <c r="Z109" s="342">
        <f t="shared" si="85"/>
        <v>260232</v>
      </c>
      <c r="AA109" s="342">
        <f t="shared" si="85"/>
        <v>210032</v>
      </c>
      <c r="AB109" s="342">
        <f t="shared" si="85"/>
        <v>276632</v>
      </c>
      <c r="AC109" s="342">
        <f t="shared" si="85"/>
        <v>5544</v>
      </c>
      <c r="AD109" s="342">
        <f t="shared" si="85"/>
        <v>0</v>
      </c>
      <c r="AE109" s="342">
        <f t="shared" si="85"/>
        <v>5544</v>
      </c>
      <c r="AF109" s="342">
        <f t="shared" si="85"/>
        <v>666</v>
      </c>
      <c r="AG109" s="342">
        <f t="shared" si="85"/>
        <v>0</v>
      </c>
      <c r="AH109" s="549">
        <f t="shared" si="85"/>
        <v>282842</v>
      </c>
      <c r="AI109" s="554">
        <f t="shared" si="85"/>
        <v>0.06</v>
      </c>
      <c r="AJ109" s="344">
        <f t="shared" si="85"/>
        <v>-2.0000000000000018E-2</v>
      </c>
      <c r="AK109" s="344">
        <f t="shared" si="85"/>
        <v>0</v>
      </c>
      <c r="AL109" s="344">
        <f t="shared" si="85"/>
        <v>0</v>
      </c>
      <c r="AM109" s="344">
        <f t="shared" si="85"/>
        <v>0</v>
      </c>
      <c r="AN109" s="344">
        <f t="shared" si="85"/>
        <v>0</v>
      </c>
      <c r="AO109" s="555">
        <f t="shared" si="85"/>
        <v>3.9999999999999966E-2</v>
      </c>
      <c r="AP109" s="341">
        <f t="shared" si="85"/>
        <v>66605554</v>
      </c>
      <c r="AQ109" s="342">
        <f t="shared" si="85"/>
        <v>49157051</v>
      </c>
      <c r="AR109" s="342">
        <f t="shared" si="85"/>
        <v>321232</v>
      </c>
      <c r="AS109" s="342">
        <f t="shared" si="85"/>
        <v>16635701</v>
      </c>
      <c r="AT109" s="342">
        <f t="shared" si="85"/>
        <v>491570</v>
      </c>
      <c r="AU109" s="342">
        <f t="shared" si="85"/>
        <v>0</v>
      </c>
      <c r="AV109" s="555">
        <f t="shared" si="85"/>
        <v>86.442000000000021</v>
      </c>
      <c r="AW109" s="341">
        <f t="shared" si="85"/>
        <v>0</v>
      </c>
      <c r="AX109" s="342">
        <f t="shared" si="85"/>
        <v>0</v>
      </c>
      <c r="AY109" s="342">
        <f t="shared" si="85"/>
        <v>0</v>
      </c>
      <c r="AZ109" s="342">
        <f t="shared" si="85"/>
        <v>0</v>
      </c>
      <c r="BA109" s="342">
        <f t="shared" si="85"/>
        <v>0</v>
      </c>
      <c r="BB109" s="342">
        <f t="shared" si="85"/>
        <v>0</v>
      </c>
      <c r="BC109" s="555">
        <f t="shared" si="85"/>
        <v>0</v>
      </c>
    </row>
    <row r="110" spans="1:55" s="49" customFormat="1" ht="12.75" customHeight="1" x14ac:dyDescent="0.25">
      <c r="D110" s="219"/>
      <c r="E110" s="220"/>
      <c r="F110" s="219"/>
      <c r="G110" s="221"/>
      <c r="H110" s="16">
        <v>3113</v>
      </c>
      <c r="I110" s="104">
        <f t="shared" ref="I110:BC110" si="86">SUMIF($F$12:$F$428,"=3113",I$12:I$428)</f>
        <v>166379519</v>
      </c>
      <c r="J110" s="14">
        <f t="shared" si="86"/>
        <v>122079812</v>
      </c>
      <c r="K110" s="14">
        <f t="shared" si="86"/>
        <v>1175133</v>
      </c>
      <c r="L110" s="14">
        <f t="shared" si="86"/>
        <v>41613376</v>
      </c>
      <c r="M110" s="14">
        <f t="shared" si="86"/>
        <v>1220798</v>
      </c>
      <c r="N110" s="14">
        <f t="shared" si="86"/>
        <v>290400</v>
      </c>
      <c r="O110" s="623">
        <f t="shared" si="86"/>
        <v>183.71119999999999</v>
      </c>
      <c r="P110" s="105">
        <f t="shared" si="86"/>
        <v>402163</v>
      </c>
      <c r="Q110" s="14">
        <f t="shared" si="86"/>
        <v>0</v>
      </c>
      <c r="R110" s="14">
        <f t="shared" si="86"/>
        <v>-120007</v>
      </c>
      <c r="S110" s="14">
        <f t="shared" si="86"/>
        <v>0</v>
      </c>
      <c r="T110" s="14">
        <f t="shared" si="86"/>
        <v>319483</v>
      </c>
      <c r="U110" s="14">
        <f t="shared" si="86"/>
        <v>864124</v>
      </c>
      <c r="V110" s="14">
        <f t="shared" si="86"/>
        <v>0</v>
      </c>
      <c r="W110" s="14">
        <f t="shared" si="86"/>
        <v>1465763</v>
      </c>
      <c r="X110" s="14">
        <f t="shared" si="86"/>
        <v>-402163</v>
      </c>
      <c r="Y110" s="14">
        <f t="shared" si="86"/>
        <v>0</v>
      </c>
      <c r="Z110" s="14">
        <f t="shared" si="86"/>
        <v>144632</v>
      </c>
      <c r="AA110" s="14">
        <f t="shared" si="86"/>
        <v>-257531</v>
      </c>
      <c r="AB110" s="14">
        <f t="shared" si="86"/>
        <v>1208232</v>
      </c>
      <c r="AC110" s="14">
        <f t="shared" si="86"/>
        <v>359496</v>
      </c>
      <c r="AD110" s="14">
        <f t="shared" si="86"/>
        <v>0</v>
      </c>
      <c r="AE110" s="14">
        <f t="shared" si="86"/>
        <v>359496</v>
      </c>
      <c r="AF110" s="14">
        <f t="shared" si="86"/>
        <v>14658</v>
      </c>
      <c r="AG110" s="14">
        <f t="shared" si="86"/>
        <v>0</v>
      </c>
      <c r="AH110" s="550">
        <f t="shared" si="86"/>
        <v>1582386</v>
      </c>
      <c r="AI110" s="556">
        <f t="shared" si="86"/>
        <v>0.55000000000000004</v>
      </c>
      <c r="AJ110" s="11">
        <f t="shared" si="86"/>
        <v>-0.32</v>
      </c>
      <c r="AK110" s="11">
        <f t="shared" si="86"/>
        <v>0.58000000000000007</v>
      </c>
      <c r="AL110" s="11">
        <f t="shared" si="86"/>
        <v>0</v>
      </c>
      <c r="AM110" s="11">
        <f t="shared" si="86"/>
        <v>2.0500000000000003</v>
      </c>
      <c r="AN110" s="11">
        <f t="shared" si="86"/>
        <v>0.5</v>
      </c>
      <c r="AO110" s="557">
        <f t="shared" si="86"/>
        <v>3.36</v>
      </c>
      <c r="AP110" s="104">
        <f t="shared" si="86"/>
        <v>167961905</v>
      </c>
      <c r="AQ110" s="14">
        <f t="shared" si="86"/>
        <v>123545575</v>
      </c>
      <c r="AR110" s="14">
        <f t="shared" si="86"/>
        <v>917602</v>
      </c>
      <c r="AS110" s="14">
        <f t="shared" si="86"/>
        <v>41972872</v>
      </c>
      <c r="AT110" s="14">
        <f t="shared" si="86"/>
        <v>1235456</v>
      </c>
      <c r="AU110" s="14">
        <f t="shared" si="86"/>
        <v>290400</v>
      </c>
      <c r="AV110" s="557">
        <f t="shared" si="86"/>
        <v>187.0712</v>
      </c>
      <c r="AW110" s="104">
        <f t="shared" si="86"/>
        <v>661664</v>
      </c>
      <c r="AX110" s="14">
        <f t="shared" si="86"/>
        <v>275418</v>
      </c>
      <c r="AY110" s="14">
        <f t="shared" si="86"/>
        <v>0</v>
      </c>
      <c r="AZ110" s="14">
        <f t="shared" si="86"/>
        <v>93091</v>
      </c>
      <c r="BA110" s="14">
        <f t="shared" si="86"/>
        <v>2755</v>
      </c>
      <c r="BB110" s="14">
        <f t="shared" si="86"/>
        <v>290400</v>
      </c>
      <c r="BC110" s="557">
        <f t="shared" si="86"/>
        <v>0.5</v>
      </c>
    </row>
    <row r="111" spans="1:55" ht="12.75" customHeight="1" x14ac:dyDescent="0.25">
      <c r="A111" s="49"/>
      <c r="B111" s="49"/>
      <c r="C111" s="49"/>
      <c r="D111" s="219"/>
      <c r="E111" s="220"/>
      <c r="F111" s="219"/>
      <c r="G111" s="221"/>
      <c r="H111" s="16">
        <v>3114</v>
      </c>
      <c r="I111" s="104">
        <f t="shared" ref="I111:BC111" si="87">SUMIF($F$12:$F$428,"=3114",I$12:I$428)</f>
        <v>9021624</v>
      </c>
      <c r="J111" s="14">
        <f t="shared" si="87"/>
        <v>6642970</v>
      </c>
      <c r="K111" s="14">
        <f t="shared" si="87"/>
        <v>50000</v>
      </c>
      <c r="L111" s="14">
        <f t="shared" si="87"/>
        <v>2262224</v>
      </c>
      <c r="M111" s="14">
        <f t="shared" si="87"/>
        <v>66430</v>
      </c>
      <c r="N111" s="14">
        <f t="shared" si="87"/>
        <v>0</v>
      </c>
      <c r="O111" s="623">
        <f t="shared" si="87"/>
        <v>9.383700000000001</v>
      </c>
      <c r="P111" s="105">
        <f t="shared" si="87"/>
        <v>50000</v>
      </c>
      <c r="Q111" s="14">
        <f t="shared" si="87"/>
        <v>0</v>
      </c>
      <c r="R111" s="14">
        <f t="shared" si="87"/>
        <v>0</v>
      </c>
      <c r="S111" s="14">
        <f t="shared" si="87"/>
        <v>0</v>
      </c>
      <c r="T111" s="14">
        <f t="shared" si="87"/>
        <v>0</v>
      </c>
      <c r="U111" s="14">
        <f t="shared" si="87"/>
        <v>0</v>
      </c>
      <c r="V111" s="14">
        <f t="shared" si="87"/>
        <v>0</v>
      </c>
      <c r="W111" s="14">
        <f t="shared" si="87"/>
        <v>50000</v>
      </c>
      <c r="X111" s="14">
        <f t="shared" si="87"/>
        <v>-50000</v>
      </c>
      <c r="Y111" s="14">
        <f t="shared" si="87"/>
        <v>0</v>
      </c>
      <c r="Z111" s="14">
        <f t="shared" si="87"/>
        <v>0</v>
      </c>
      <c r="AA111" s="14">
        <f t="shared" si="87"/>
        <v>-50000</v>
      </c>
      <c r="AB111" s="14">
        <f t="shared" si="87"/>
        <v>0</v>
      </c>
      <c r="AC111" s="14">
        <f t="shared" si="87"/>
        <v>0</v>
      </c>
      <c r="AD111" s="14">
        <f t="shared" si="87"/>
        <v>0</v>
      </c>
      <c r="AE111" s="14">
        <f t="shared" si="87"/>
        <v>0</v>
      </c>
      <c r="AF111" s="14">
        <f t="shared" si="87"/>
        <v>500</v>
      </c>
      <c r="AG111" s="14">
        <f t="shared" si="87"/>
        <v>0</v>
      </c>
      <c r="AH111" s="550">
        <f t="shared" si="87"/>
        <v>500</v>
      </c>
      <c r="AI111" s="556">
        <f t="shared" si="87"/>
        <v>0</v>
      </c>
      <c r="AJ111" s="11">
        <f t="shared" si="87"/>
        <v>0</v>
      </c>
      <c r="AK111" s="11">
        <f t="shared" si="87"/>
        <v>0</v>
      </c>
      <c r="AL111" s="11">
        <f t="shared" si="87"/>
        <v>0</v>
      </c>
      <c r="AM111" s="11">
        <f t="shared" si="87"/>
        <v>0</v>
      </c>
      <c r="AN111" s="11">
        <f t="shared" si="87"/>
        <v>0</v>
      </c>
      <c r="AO111" s="557">
        <f t="shared" si="87"/>
        <v>0</v>
      </c>
      <c r="AP111" s="104">
        <f t="shared" si="87"/>
        <v>9022124</v>
      </c>
      <c r="AQ111" s="14">
        <f t="shared" si="87"/>
        <v>6692970</v>
      </c>
      <c r="AR111" s="14">
        <f t="shared" si="87"/>
        <v>0</v>
      </c>
      <c r="AS111" s="14">
        <f t="shared" si="87"/>
        <v>2262224</v>
      </c>
      <c r="AT111" s="14">
        <f t="shared" si="87"/>
        <v>66930</v>
      </c>
      <c r="AU111" s="14">
        <f t="shared" si="87"/>
        <v>0</v>
      </c>
      <c r="AV111" s="557">
        <f t="shared" si="87"/>
        <v>9.383700000000001</v>
      </c>
      <c r="AW111" s="104">
        <f t="shared" si="87"/>
        <v>0</v>
      </c>
      <c r="AX111" s="14">
        <f t="shared" si="87"/>
        <v>0</v>
      </c>
      <c r="AY111" s="14">
        <f t="shared" si="87"/>
        <v>0</v>
      </c>
      <c r="AZ111" s="14">
        <f t="shared" si="87"/>
        <v>0</v>
      </c>
      <c r="BA111" s="14">
        <f t="shared" si="87"/>
        <v>0</v>
      </c>
      <c r="BB111" s="14">
        <f t="shared" si="87"/>
        <v>0</v>
      </c>
      <c r="BC111" s="557">
        <f t="shared" si="87"/>
        <v>0</v>
      </c>
    </row>
    <row r="112" spans="1:55" ht="12.75" customHeight="1" x14ac:dyDescent="0.25">
      <c r="A112" s="49"/>
      <c r="B112" s="49"/>
      <c r="C112" s="49"/>
      <c r="D112" s="219"/>
      <c r="E112" s="220"/>
      <c r="F112" s="219"/>
      <c r="G112" s="221"/>
      <c r="H112" s="16">
        <v>3117</v>
      </c>
      <c r="I112" s="104">
        <f t="shared" ref="I112:BC112" si="88">SUMIF($F$12:$F$428,"=3117",I$12:I$428)</f>
        <v>33001866</v>
      </c>
      <c r="J112" s="14">
        <f t="shared" si="88"/>
        <v>23311754</v>
      </c>
      <c r="K112" s="14">
        <f t="shared" si="88"/>
        <v>1541458</v>
      </c>
      <c r="L112" s="14">
        <f t="shared" si="88"/>
        <v>7915537</v>
      </c>
      <c r="M112" s="14">
        <f t="shared" si="88"/>
        <v>233117</v>
      </c>
      <c r="N112" s="14">
        <f t="shared" si="88"/>
        <v>0</v>
      </c>
      <c r="O112" s="623">
        <f t="shared" si="88"/>
        <v>38.7684</v>
      </c>
      <c r="P112" s="105">
        <f t="shared" si="88"/>
        <v>137800</v>
      </c>
      <c r="Q112" s="14">
        <f t="shared" si="88"/>
        <v>0</v>
      </c>
      <c r="R112" s="14">
        <f t="shared" si="88"/>
        <v>102889</v>
      </c>
      <c r="S112" s="14">
        <f t="shared" si="88"/>
        <v>0</v>
      </c>
      <c r="T112" s="14">
        <f t="shared" si="88"/>
        <v>0</v>
      </c>
      <c r="U112" s="14">
        <f t="shared" si="88"/>
        <v>0</v>
      </c>
      <c r="V112" s="14">
        <f t="shared" si="88"/>
        <v>-1866474</v>
      </c>
      <c r="W112" s="14">
        <f t="shared" si="88"/>
        <v>-1625785</v>
      </c>
      <c r="X112" s="14">
        <f t="shared" si="88"/>
        <v>-137800</v>
      </c>
      <c r="Y112" s="14">
        <f t="shared" si="88"/>
        <v>0</v>
      </c>
      <c r="Z112" s="14">
        <f t="shared" si="88"/>
        <v>0</v>
      </c>
      <c r="AA112" s="14">
        <f t="shared" si="88"/>
        <v>-137800</v>
      </c>
      <c r="AB112" s="14">
        <f t="shared" si="88"/>
        <v>-1763585</v>
      </c>
      <c r="AC112" s="14">
        <f t="shared" si="88"/>
        <v>-596092</v>
      </c>
      <c r="AD112" s="14">
        <f t="shared" si="88"/>
        <v>0</v>
      </c>
      <c r="AE112" s="14">
        <f t="shared" si="88"/>
        <v>-596092</v>
      </c>
      <c r="AF112" s="14">
        <f t="shared" si="88"/>
        <v>-16258</v>
      </c>
      <c r="AG112" s="14">
        <f t="shared" si="88"/>
        <v>0</v>
      </c>
      <c r="AH112" s="550">
        <f t="shared" si="88"/>
        <v>-2375935</v>
      </c>
      <c r="AI112" s="556">
        <f t="shared" si="88"/>
        <v>-0.1</v>
      </c>
      <c r="AJ112" s="11">
        <f t="shared" si="88"/>
        <v>0.26</v>
      </c>
      <c r="AK112" s="11">
        <f t="shared" si="88"/>
        <v>0</v>
      </c>
      <c r="AL112" s="11">
        <f t="shared" si="88"/>
        <v>0</v>
      </c>
      <c r="AM112" s="11">
        <f t="shared" si="88"/>
        <v>0</v>
      </c>
      <c r="AN112" s="11">
        <f t="shared" si="88"/>
        <v>-3.08</v>
      </c>
      <c r="AO112" s="557">
        <f t="shared" si="88"/>
        <v>-2.92</v>
      </c>
      <c r="AP112" s="104">
        <f t="shared" si="88"/>
        <v>30625931</v>
      </c>
      <c r="AQ112" s="14">
        <f t="shared" si="88"/>
        <v>21685969</v>
      </c>
      <c r="AR112" s="14">
        <f t="shared" si="88"/>
        <v>1403658</v>
      </c>
      <c r="AS112" s="14">
        <f t="shared" si="88"/>
        <v>7319445</v>
      </c>
      <c r="AT112" s="14">
        <f t="shared" si="88"/>
        <v>216859</v>
      </c>
      <c r="AU112" s="14">
        <f t="shared" si="88"/>
        <v>0</v>
      </c>
      <c r="AV112" s="557">
        <f t="shared" si="88"/>
        <v>35.848400000000005</v>
      </c>
      <c r="AW112" s="104">
        <f t="shared" si="88"/>
        <v>0</v>
      </c>
      <c r="AX112" s="14">
        <f t="shared" si="88"/>
        <v>0</v>
      </c>
      <c r="AY112" s="14">
        <f t="shared" si="88"/>
        <v>0</v>
      </c>
      <c r="AZ112" s="14">
        <f t="shared" si="88"/>
        <v>0</v>
      </c>
      <c r="BA112" s="14">
        <f t="shared" si="88"/>
        <v>0</v>
      </c>
      <c r="BB112" s="14">
        <f t="shared" si="88"/>
        <v>0</v>
      </c>
      <c r="BC112" s="557">
        <f t="shared" si="88"/>
        <v>0</v>
      </c>
    </row>
    <row r="113" spans="1:55" ht="12.75" customHeight="1" x14ac:dyDescent="0.25">
      <c r="A113" s="49"/>
      <c r="B113" s="49"/>
      <c r="C113" s="49"/>
      <c r="D113" s="219"/>
      <c r="E113" s="220"/>
      <c r="F113" s="219"/>
      <c r="G113" s="221"/>
      <c r="H113" s="16">
        <v>3122</v>
      </c>
      <c r="I113" s="104">
        <f t="shared" ref="I113:BC113" si="89">SUMIF($F$12:$F$428,"=3122",I$12:I$428)</f>
        <v>0</v>
      </c>
      <c r="J113" s="14">
        <f t="shared" si="89"/>
        <v>0</v>
      </c>
      <c r="K113" s="14">
        <f t="shared" si="89"/>
        <v>0</v>
      </c>
      <c r="L113" s="14">
        <f t="shared" si="89"/>
        <v>0</v>
      </c>
      <c r="M113" s="14">
        <f t="shared" si="89"/>
        <v>0</v>
      </c>
      <c r="N113" s="14">
        <f t="shared" si="89"/>
        <v>0</v>
      </c>
      <c r="O113" s="623">
        <f t="shared" si="89"/>
        <v>0</v>
      </c>
      <c r="P113" s="105">
        <f t="shared" si="89"/>
        <v>0</v>
      </c>
      <c r="Q113" s="14">
        <f t="shared" si="89"/>
        <v>0</v>
      </c>
      <c r="R113" s="14">
        <f t="shared" si="89"/>
        <v>0</v>
      </c>
      <c r="S113" s="14">
        <f t="shared" si="89"/>
        <v>0</v>
      </c>
      <c r="T113" s="14">
        <f t="shared" si="89"/>
        <v>0</v>
      </c>
      <c r="U113" s="14">
        <f t="shared" si="89"/>
        <v>0</v>
      </c>
      <c r="V113" s="14">
        <f t="shared" si="89"/>
        <v>0</v>
      </c>
      <c r="W113" s="14">
        <f t="shared" si="89"/>
        <v>0</v>
      </c>
      <c r="X113" s="14">
        <f t="shared" si="89"/>
        <v>0</v>
      </c>
      <c r="Y113" s="14">
        <f t="shared" si="89"/>
        <v>0</v>
      </c>
      <c r="Z113" s="14">
        <f t="shared" si="89"/>
        <v>0</v>
      </c>
      <c r="AA113" s="14">
        <f t="shared" si="89"/>
        <v>0</v>
      </c>
      <c r="AB113" s="14">
        <f t="shared" si="89"/>
        <v>0</v>
      </c>
      <c r="AC113" s="14">
        <f t="shared" si="89"/>
        <v>0</v>
      </c>
      <c r="AD113" s="14">
        <f t="shared" si="89"/>
        <v>0</v>
      </c>
      <c r="AE113" s="14">
        <f t="shared" si="89"/>
        <v>0</v>
      </c>
      <c r="AF113" s="14">
        <f t="shared" si="89"/>
        <v>0</v>
      </c>
      <c r="AG113" s="14">
        <f t="shared" si="89"/>
        <v>0</v>
      </c>
      <c r="AH113" s="550">
        <f t="shared" si="89"/>
        <v>0</v>
      </c>
      <c r="AI113" s="556">
        <f t="shared" si="89"/>
        <v>0</v>
      </c>
      <c r="AJ113" s="11">
        <f t="shared" si="89"/>
        <v>0</v>
      </c>
      <c r="AK113" s="11">
        <f t="shared" si="89"/>
        <v>0</v>
      </c>
      <c r="AL113" s="11">
        <f t="shared" si="89"/>
        <v>0</v>
      </c>
      <c r="AM113" s="11">
        <f t="shared" si="89"/>
        <v>0</v>
      </c>
      <c r="AN113" s="11">
        <f t="shared" si="89"/>
        <v>0</v>
      </c>
      <c r="AO113" s="557">
        <f t="shared" si="89"/>
        <v>0</v>
      </c>
      <c r="AP113" s="104">
        <f t="shared" si="89"/>
        <v>0</v>
      </c>
      <c r="AQ113" s="14">
        <f t="shared" si="89"/>
        <v>0</v>
      </c>
      <c r="AR113" s="14">
        <f t="shared" si="89"/>
        <v>0</v>
      </c>
      <c r="AS113" s="14">
        <f t="shared" si="89"/>
        <v>0</v>
      </c>
      <c r="AT113" s="14">
        <f t="shared" si="89"/>
        <v>0</v>
      </c>
      <c r="AU113" s="14">
        <f t="shared" si="89"/>
        <v>0</v>
      </c>
      <c r="AV113" s="557">
        <f t="shared" si="89"/>
        <v>0</v>
      </c>
      <c r="AW113" s="104">
        <f t="shared" si="89"/>
        <v>0</v>
      </c>
      <c r="AX113" s="14">
        <f t="shared" si="89"/>
        <v>0</v>
      </c>
      <c r="AY113" s="14">
        <f t="shared" si="89"/>
        <v>0</v>
      </c>
      <c r="AZ113" s="14">
        <f t="shared" si="89"/>
        <v>0</v>
      </c>
      <c r="BA113" s="14">
        <f t="shared" si="89"/>
        <v>0</v>
      </c>
      <c r="BB113" s="14">
        <f t="shared" si="89"/>
        <v>0</v>
      </c>
      <c r="BC113" s="557">
        <f t="shared" si="89"/>
        <v>0</v>
      </c>
    </row>
    <row r="114" spans="1:55" x14ac:dyDescent="0.25">
      <c r="A114" s="49"/>
      <c r="B114" s="49"/>
      <c r="C114" s="49"/>
      <c r="D114" s="219"/>
      <c r="E114" s="220"/>
      <c r="F114" s="219"/>
      <c r="G114" s="221"/>
      <c r="H114" s="16">
        <v>3124</v>
      </c>
      <c r="I114" s="104">
        <f t="shared" ref="I114:BC114" si="90">SUMIF($F$12:$F$428,"=3124",I$12:I$428)</f>
        <v>0</v>
      </c>
      <c r="J114" s="14">
        <f t="shared" si="90"/>
        <v>0</v>
      </c>
      <c r="K114" s="14">
        <f t="shared" si="90"/>
        <v>0</v>
      </c>
      <c r="L114" s="14">
        <f t="shared" si="90"/>
        <v>0</v>
      </c>
      <c r="M114" s="14">
        <f t="shared" si="90"/>
        <v>0</v>
      </c>
      <c r="N114" s="14">
        <f t="shared" si="90"/>
        <v>0</v>
      </c>
      <c r="O114" s="623">
        <f t="shared" si="90"/>
        <v>0</v>
      </c>
      <c r="P114" s="105">
        <f t="shared" si="90"/>
        <v>0</v>
      </c>
      <c r="Q114" s="14">
        <f t="shared" si="90"/>
        <v>0</v>
      </c>
      <c r="R114" s="14">
        <f t="shared" si="90"/>
        <v>0</v>
      </c>
      <c r="S114" s="14">
        <f t="shared" si="90"/>
        <v>0</v>
      </c>
      <c r="T114" s="14">
        <f t="shared" si="90"/>
        <v>0</v>
      </c>
      <c r="U114" s="14">
        <f t="shared" si="90"/>
        <v>0</v>
      </c>
      <c r="V114" s="14">
        <f t="shared" si="90"/>
        <v>0</v>
      </c>
      <c r="W114" s="14">
        <f t="shared" si="90"/>
        <v>0</v>
      </c>
      <c r="X114" s="14">
        <f t="shared" si="90"/>
        <v>0</v>
      </c>
      <c r="Y114" s="14">
        <f t="shared" si="90"/>
        <v>0</v>
      </c>
      <c r="Z114" s="14">
        <f t="shared" si="90"/>
        <v>0</v>
      </c>
      <c r="AA114" s="14">
        <f t="shared" si="90"/>
        <v>0</v>
      </c>
      <c r="AB114" s="14">
        <f t="shared" si="90"/>
        <v>0</v>
      </c>
      <c r="AC114" s="14">
        <f t="shared" si="90"/>
        <v>0</v>
      </c>
      <c r="AD114" s="14">
        <f t="shared" si="90"/>
        <v>0</v>
      </c>
      <c r="AE114" s="14">
        <f t="shared" si="90"/>
        <v>0</v>
      </c>
      <c r="AF114" s="14">
        <f t="shared" si="90"/>
        <v>0</v>
      </c>
      <c r="AG114" s="14">
        <f t="shared" si="90"/>
        <v>0</v>
      </c>
      <c r="AH114" s="550">
        <f t="shared" si="90"/>
        <v>0</v>
      </c>
      <c r="AI114" s="556">
        <f t="shared" si="90"/>
        <v>0</v>
      </c>
      <c r="AJ114" s="11">
        <f t="shared" si="90"/>
        <v>0</v>
      </c>
      <c r="AK114" s="11">
        <f t="shared" si="90"/>
        <v>0</v>
      </c>
      <c r="AL114" s="11">
        <f t="shared" si="90"/>
        <v>0</v>
      </c>
      <c r="AM114" s="11">
        <f t="shared" si="90"/>
        <v>0</v>
      </c>
      <c r="AN114" s="11">
        <f t="shared" si="90"/>
        <v>0</v>
      </c>
      <c r="AO114" s="557">
        <f t="shared" si="90"/>
        <v>0</v>
      </c>
      <c r="AP114" s="104">
        <f t="shared" si="90"/>
        <v>0</v>
      </c>
      <c r="AQ114" s="14">
        <f t="shared" si="90"/>
        <v>0</v>
      </c>
      <c r="AR114" s="14">
        <f t="shared" si="90"/>
        <v>0</v>
      </c>
      <c r="AS114" s="14">
        <f t="shared" si="90"/>
        <v>0</v>
      </c>
      <c r="AT114" s="14">
        <f t="shared" si="90"/>
        <v>0</v>
      </c>
      <c r="AU114" s="14">
        <f t="shared" si="90"/>
        <v>0</v>
      </c>
      <c r="AV114" s="557">
        <f t="shared" si="90"/>
        <v>0</v>
      </c>
      <c r="AW114" s="104">
        <f t="shared" si="90"/>
        <v>0</v>
      </c>
      <c r="AX114" s="14">
        <f t="shared" si="90"/>
        <v>0</v>
      </c>
      <c r="AY114" s="14">
        <f t="shared" si="90"/>
        <v>0</v>
      </c>
      <c r="AZ114" s="14">
        <f t="shared" si="90"/>
        <v>0</v>
      </c>
      <c r="BA114" s="14">
        <f t="shared" si="90"/>
        <v>0</v>
      </c>
      <c r="BB114" s="14">
        <f t="shared" si="90"/>
        <v>0</v>
      </c>
      <c r="BC114" s="557">
        <f t="shared" si="90"/>
        <v>0</v>
      </c>
    </row>
    <row r="115" spans="1:55" x14ac:dyDescent="0.25">
      <c r="A115" s="49"/>
      <c r="B115" s="49"/>
      <c r="C115" s="49"/>
      <c r="D115" s="219"/>
      <c r="E115" s="220"/>
      <c r="F115" s="219"/>
      <c r="G115" s="221"/>
      <c r="H115" s="16">
        <v>3141</v>
      </c>
      <c r="I115" s="104">
        <f t="shared" ref="I115:BC115" si="91">SUMIF($F$12:$F$428,"=3141",I$12:I$428)</f>
        <v>0</v>
      </c>
      <c r="J115" s="14">
        <f t="shared" si="91"/>
        <v>0</v>
      </c>
      <c r="K115" s="14">
        <f t="shared" si="91"/>
        <v>0</v>
      </c>
      <c r="L115" s="14">
        <f t="shared" si="91"/>
        <v>0</v>
      </c>
      <c r="M115" s="14">
        <f t="shared" si="91"/>
        <v>0</v>
      </c>
      <c r="N115" s="14">
        <f t="shared" si="91"/>
        <v>0</v>
      </c>
      <c r="O115" s="623">
        <f t="shared" si="91"/>
        <v>0</v>
      </c>
      <c r="P115" s="105">
        <f t="shared" si="91"/>
        <v>0</v>
      </c>
      <c r="Q115" s="14">
        <f t="shared" si="91"/>
        <v>0</v>
      </c>
      <c r="R115" s="14">
        <f t="shared" si="91"/>
        <v>0</v>
      </c>
      <c r="S115" s="14">
        <f t="shared" si="91"/>
        <v>0</v>
      </c>
      <c r="T115" s="14">
        <f t="shared" si="91"/>
        <v>0</v>
      </c>
      <c r="U115" s="14">
        <f t="shared" si="91"/>
        <v>0</v>
      </c>
      <c r="V115" s="14">
        <f t="shared" si="91"/>
        <v>0</v>
      </c>
      <c r="W115" s="14">
        <f t="shared" si="91"/>
        <v>0</v>
      </c>
      <c r="X115" s="14">
        <f t="shared" si="91"/>
        <v>0</v>
      </c>
      <c r="Y115" s="14">
        <f t="shared" si="91"/>
        <v>0</v>
      </c>
      <c r="Z115" s="14">
        <f t="shared" si="91"/>
        <v>0</v>
      </c>
      <c r="AA115" s="14">
        <f t="shared" si="91"/>
        <v>0</v>
      </c>
      <c r="AB115" s="14">
        <f t="shared" si="91"/>
        <v>0</v>
      </c>
      <c r="AC115" s="14">
        <f t="shared" si="91"/>
        <v>0</v>
      </c>
      <c r="AD115" s="14">
        <f t="shared" si="91"/>
        <v>0</v>
      </c>
      <c r="AE115" s="14">
        <f t="shared" si="91"/>
        <v>0</v>
      </c>
      <c r="AF115" s="14">
        <f t="shared" si="91"/>
        <v>0</v>
      </c>
      <c r="AG115" s="14">
        <f t="shared" si="91"/>
        <v>0</v>
      </c>
      <c r="AH115" s="550">
        <f t="shared" si="91"/>
        <v>0</v>
      </c>
      <c r="AI115" s="556">
        <f t="shared" si="91"/>
        <v>0</v>
      </c>
      <c r="AJ115" s="11">
        <f t="shared" si="91"/>
        <v>0</v>
      </c>
      <c r="AK115" s="11">
        <f t="shared" si="91"/>
        <v>0</v>
      </c>
      <c r="AL115" s="11">
        <f t="shared" si="91"/>
        <v>0</v>
      </c>
      <c r="AM115" s="11">
        <f t="shared" si="91"/>
        <v>0</v>
      </c>
      <c r="AN115" s="11">
        <f t="shared" si="91"/>
        <v>0</v>
      </c>
      <c r="AO115" s="557">
        <f t="shared" si="91"/>
        <v>0</v>
      </c>
      <c r="AP115" s="104">
        <f t="shared" si="91"/>
        <v>0</v>
      </c>
      <c r="AQ115" s="14">
        <f t="shared" si="91"/>
        <v>0</v>
      </c>
      <c r="AR115" s="14">
        <f t="shared" si="91"/>
        <v>0</v>
      </c>
      <c r="AS115" s="14">
        <f t="shared" si="91"/>
        <v>0</v>
      </c>
      <c r="AT115" s="14">
        <f t="shared" si="91"/>
        <v>0</v>
      </c>
      <c r="AU115" s="14">
        <f t="shared" si="91"/>
        <v>0</v>
      </c>
      <c r="AV115" s="557">
        <f t="shared" si="91"/>
        <v>0</v>
      </c>
      <c r="AW115" s="104">
        <f t="shared" si="91"/>
        <v>0</v>
      </c>
      <c r="AX115" s="14">
        <f t="shared" si="91"/>
        <v>0</v>
      </c>
      <c r="AY115" s="14">
        <f t="shared" si="91"/>
        <v>0</v>
      </c>
      <c r="AZ115" s="14">
        <f t="shared" si="91"/>
        <v>0</v>
      </c>
      <c r="BA115" s="14">
        <f t="shared" si="91"/>
        <v>0</v>
      </c>
      <c r="BB115" s="14">
        <f t="shared" si="91"/>
        <v>0</v>
      </c>
      <c r="BC115" s="557">
        <f t="shared" si="91"/>
        <v>0</v>
      </c>
    </row>
    <row r="116" spans="1:55" x14ac:dyDescent="0.25">
      <c r="A116" s="49"/>
      <c r="B116" s="49"/>
      <c r="C116" s="49"/>
      <c r="D116" s="219"/>
      <c r="E116" s="220"/>
      <c r="F116" s="219"/>
      <c r="G116" s="221"/>
      <c r="H116" s="16">
        <v>3143</v>
      </c>
      <c r="I116" s="104">
        <f t="shared" ref="I116:BC116" si="92">SUMIF($F$12:$F$428,"=3143",I$12:I$428)</f>
        <v>21692058</v>
      </c>
      <c r="J116" s="14">
        <f t="shared" si="92"/>
        <v>15863736</v>
      </c>
      <c r="K116" s="14">
        <f t="shared" si="92"/>
        <v>230000</v>
      </c>
      <c r="L116" s="14">
        <f t="shared" si="92"/>
        <v>5439684</v>
      </c>
      <c r="M116" s="14">
        <f t="shared" si="92"/>
        <v>158638</v>
      </c>
      <c r="N116" s="14">
        <f t="shared" si="92"/>
        <v>0</v>
      </c>
      <c r="O116" s="623">
        <f t="shared" si="92"/>
        <v>30.051699999999997</v>
      </c>
      <c r="P116" s="105">
        <f t="shared" si="92"/>
        <v>-115200</v>
      </c>
      <c r="Q116" s="14">
        <f t="shared" si="92"/>
        <v>0</v>
      </c>
      <c r="R116" s="14">
        <f t="shared" si="92"/>
        <v>0</v>
      </c>
      <c r="S116" s="14">
        <f t="shared" si="92"/>
        <v>0</v>
      </c>
      <c r="T116" s="14">
        <f t="shared" si="92"/>
        <v>0</v>
      </c>
      <c r="U116" s="14">
        <f t="shared" si="92"/>
        <v>0</v>
      </c>
      <c r="V116" s="14">
        <f t="shared" si="92"/>
        <v>-343380</v>
      </c>
      <c r="W116" s="14">
        <f t="shared" si="92"/>
        <v>-458580</v>
      </c>
      <c r="X116" s="14">
        <f t="shared" si="92"/>
        <v>115200</v>
      </c>
      <c r="Y116" s="14">
        <f t="shared" si="92"/>
        <v>0</v>
      </c>
      <c r="Z116" s="14">
        <f t="shared" si="92"/>
        <v>0</v>
      </c>
      <c r="AA116" s="14">
        <f t="shared" si="92"/>
        <v>115200</v>
      </c>
      <c r="AB116" s="14">
        <f t="shared" si="92"/>
        <v>-343380</v>
      </c>
      <c r="AC116" s="14">
        <f t="shared" si="92"/>
        <v>-116062</v>
      </c>
      <c r="AD116" s="14">
        <f t="shared" si="92"/>
        <v>0</v>
      </c>
      <c r="AE116" s="14">
        <f t="shared" si="92"/>
        <v>-116062</v>
      </c>
      <c r="AF116" s="14">
        <f t="shared" si="92"/>
        <v>-4586</v>
      </c>
      <c r="AG116" s="14">
        <f t="shared" si="92"/>
        <v>0</v>
      </c>
      <c r="AH116" s="550">
        <f t="shared" si="92"/>
        <v>-464028</v>
      </c>
      <c r="AI116" s="556">
        <f t="shared" si="92"/>
        <v>-0.06</v>
      </c>
      <c r="AJ116" s="11">
        <f t="shared" si="92"/>
        <v>0</v>
      </c>
      <c r="AK116" s="11">
        <f t="shared" si="92"/>
        <v>0</v>
      </c>
      <c r="AL116" s="11">
        <f t="shared" si="92"/>
        <v>0</v>
      </c>
      <c r="AM116" s="11">
        <f t="shared" si="92"/>
        <v>0</v>
      </c>
      <c r="AN116" s="11">
        <f t="shared" si="92"/>
        <v>-0.65</v>
      </c>
      <c r="AO116" s="557">
        <f t="shared" si="92"/>
        <v>-0.71</v>
      </c>
      <c r="AP116" s="104">
        <f t="shared" si="92"/>
        <v>21228030</v>
      </c>
      <c r="AQ116" s="14">
        <f t="shared" si="92"/>
        <v>15405156</v>
      </c>
      <c r="AR116" s="14">
        <f t="shared" si="92"/>
        <v>345200</v>
      </c>
      <c r="AS116" s="14">
        <f t="shared" si="92"/>
        <v>5323622</v>
      </c>
      <c r="AT116" s="14">
        <f t="shared" si="92"/>
        <v>154052</v>
      </c>
      <c r="AU116" s="14">
        <f t="shared" si="92"/>
        <v>0</v>
      </c>
      <c r="AV116" s="557">
        <f t="shared" si="92"/>
        <v>29.341699999999999</v>
      </c>
      <c r="AW116" s="104">
        <f t="shared" si="92"/>
        <v>0</v>
      </c>
      <c r="AX116" s="14">
        <f t="shared" si="92"/>
        <v>0</v>
      </c>
      <c r="AY116" s="14">
        <f t="shared" si="92"/>
        <v>0</v>
      </c>
      <c r="AZ116" s="14">
        <f t="shared" si="92"/>
        <v>0</v>
      </c>
      <c r="BA116" s="14">
        <f t="shared" si="92"/>
        <v>0</v>
      </c>
      <c r="BB116" s="14">
        <f t="shared" si="92"/>
        <v>0</v>
      </c>
      <c r="BC116" s="557">
        <f t="shared" si="92"/>
        <v>0</v>
      </c>
    </row>
    <row r="117" spans="1:55" x14ac:dyDescent="0.25">
      <c r="A117" s="49"/>
      <c r="B117" s="49"/>
      <c r="C117" s="49"/>
      <c r="D117" s="219"/>
      <c r="E117" s="220"/>
      <c r="F117" s="219"/>
      <c r="G117" s="221"/>
      <c r="H117" s="16">
        <v>3231</v>
      </c>
      <c r="I117" s="104">
        <f t="shared" ref="I117:BC117" si="93">SUMIF($F$12:$F$428,"=3231",I$12:I$428)</f>
        <v>17133513</v>
      </c>
      <c r="J117" s="14">
        <f t="shared" si="93"/>
        <v>12710321</v>
      </c>
      <c r="K117" s="14">
        <f t="shared" si="93"/>
        <v>0</v>
      </c>
      <c r="L117" s="14">
        <f t="shared" si="93"/>
        <v>4296089</v>
      </c>
      <c r="M117" s="14">
        <f t="shared" si="93"/>
        <v>127103</v>
      </c>
      <c r="N117" s="14">
        <f t="shared" si="93"/>
        <v>0</v>
      </c>
      <c r="O117" s="623">
        <f t="shared" si="93"/>
        <v>19.056100000000001</v>
      </c>
      <c r="P117" s="105">
        <f t="shared" si="93"/>
        <v>0</v>
      </c>
      <c r="Q117" s="14">
        <f t="shared" si="93"/>
        <v>0</v>
      </c>
      <c r="R117" s="14">
        <f t="shared" si="93"/>
        <v>0</v>
      </c>
      <c r="S117" s="14">
        <f t="shared" si="93"/>
        <v>0</v>
      </c>
      <c r="T117" s="14">
        <f t="shared" si="93"/>
        <v>0</v>
      </c>
      <c r="U117" s="14">
        <f t="shared" si="93"/>
        <v>0</v>
      </c>
      <c r="V117" s="14">
        <f t="shared" si="93"/>
        <v>0</v>
      </c>
      <c r="W117" s="14">
        <f t="shared" si="93"/>
        <v>0</v>
      </c>
      <c r="X117" s="14">
        <f t="shared" si="93"/>
        <v>0</v>
      </c>
      <c r="Y117" s="14">
        <f t="shared" si="93"/>
        <v>0</v>
      </c>
      <c r="Z117" s="14">
        <f t="shared" si="93"/>
        <v>0</v>
      </c>
      <c r="AA117" s="14">
        <f t="shared" si="93"/>
        <v>0</v>
      </c>
      <c r="AB117" s="14">
        <f t="shared" si="93"/>
        <v>0</v>
      </c>
      <c r="AC117" s="14">
        <f t="shared" si="93"/>
        <v>0</v>
      </c>
      <c r="AD117" s="14">
        <f t="shared" si="93"/>
        <v>0</v>
      </c>
      <c r="AE117" s="14">
        <f t="shared" si="93"/>
        <v>0</v>
      </c>
      <c r="AF117" s="14">
        <f t="shared" si="93"/>
        <v>0</v>
      </c>
      <c r="AG117" s="14">
        <f t="shared" si="93"/>
        <v>0</v>
      </c>
      <c r="AH117" s="550">
        <f t="shared" si="93"/>
        <v>0</v>
      </c>
      <c r="AI117" s="556">
        <f t="shared" si="93"/>
        <v>0</v>
      </c>
      <c r="AJ117" s="11">
        <f t="shared" si="93"/>
        <v>0</v>
      </c>
      <c r="AK117" s="11">
        <f t="shared" si="93"/>
        <v>0</v>
      </c>
      <c r="AL117" s="11">
        <f t="shared" si="93"/>
        <v>0</v>
      </c>
      <c r="AM117" s="11">
        <f t="shared" si="93"/>
        <v>0</v>
      </c>
      <c r="AN117" s="11">
        <f t="shared" si="93"/>
        <v>0</v>
      </c>
      <c r="AO117" s="557">
        <f t="shared" si="93"/>
        <v>0</v>
      </c>
      <c r="AP117" s="104">
        <f t="shared" si="93"/>
        <v>17133513</v>
      </c>
      <c r="AQ117" s="14">
        <f t="shared" si="93"/>
        <v>12710321</v>
      </c>
      <c r="AR117" s="14">
        <f t="shared" si="93"/>
        <v>0</v>
      </c>
      <c r="AS117" s="14">
        <f t="shared" si="93"/>
        <v>4296089</v>
      </c>
      <c r="AT117" s="14">
        <f t="shared" si="93"/>
        <v>127103</v>
      </c>
      <c r="AU117" s="14">
        <f t="shared" si="93"/>
        <v>0</v>
      </c>
      <c r="AV117" s="557">
        <f t="shared" si="93"/>
        <v>19.056100000000001</v>
      </c>
      <c r="AW117" s="104">
        <f t="shared" si="93"/>
        <v>0</v>
      </c>
      <c r="AX117" s="14">
        <f t="shared" si="93"/>
        <v>0</v>
      </c>
      <c r="AY117" s="14">
        <f t="shared" si="93"/>
        <v>0</v>
      </c>
      <c r="AZ117" s="14">
        <f t="shared" si="93"/>
        <v>0</v>
      </c>
      <c r="BA117" s="14">
        <f t="shared" si="93"/>
        <v>0</v>
      </c>
      <c r="BB117" s="14">
        <f t="shared" si="93"/>
        <v>0</v>
      </c>
      <c r="BC117" s="557">
        <f t="shared" si="93"/>
        <v>0</v>
      </c>
    </row>
    <row r="118" spans="1:55" ht="15.75" thickBot="1" x14ac:dyDescent="0.3">
      <c r="A118" s="49"/>
      <c r="B118" s="49"/>
      <c r="C118" s="49"/>
      <c r="D118" s="219"/>
      <c r="E118" s="220"/>
      <c r="F118" s="219"/>
      <c r="G118" s="221"/>
      <c r="H118" s="84">
        <v>3233</v>
      </c>
      <c r="I118" s="107">
        <f t="shared" ref="I118:BC118" si="94">SUMIF($F$12:$F$428,"=3233",I$12:I$428)</f>
        <v>6872088</v>
      </c>
      <c r="J118" s="108">
        <f t="shared" si="94"/>
        <v>5048359</v>
      </c>
      <c r="K118" s="108">
        <f t="shared" si="94"/>
        <v>50000</v>
      </c>
      <c r="L118" s="108">
        <f t="shared" si="94"/>
        <v>1723245</v>
      </c>
      <c r="M118" s="108">
        <f t="shared" si="94"/>
        <v>50484</v>
      </c>
      <c r="N118" s="108">
        <f t="shared" si="94"/>
        <v>0</v>
      </c>
      <c r="O118" s="624">
        <f t="shared" si="94"/>
        <v>8.5400000000000009</v>
      </c>
      <c r="P118" s="110">
        <f t="shared" si="94"/>
        <v>-100000</v>
      </c>
      <c r="Q118" s="108">
        <f t="shared" si="94"/>
        <v>0</v>
      </c>
      <c r="R118" s="108">
        <f t="shared" si="94"/>
        <v>0</v>
      </c>
      <c r="S118" s="108">
        <f t="shared" si="94"/>
        <v>0</v>
      </c>
      <c r="T118" s="108">
        <f t="shared" si="94"/>
        <v>0</v>
      </c>
      <c r="U118" s="108">
        <f t="shared" si="94"/>
        <v>0</v>
      </c>
      <c r="V118" s="108">
        <f t="shared" si="94"/>
        <v>0</v>
      </c>
      <c r="W118" s="108">
        <f t="shared" si="94"/>
        <v>-100000</v>
      </c>
      <c r="X118" s="108">
        <f t="shared" si="94"/>
        <v>100000</v>
      </c>
      <c r="Y118" s="108">
        <f t="shared" si="94"/>
        <v>0</v>
      </c>
      <c r="Z118" s="108">
        <f t="shared" si="94"/>
        <v>0</v>
      </c>
      <c r="AA118" s="108">
        <f t="shared" si="94"/>
        <v>100000</v>
      </c>
      <c r="AB118" s="108">
        <f t="shared" si="94"/>
        <v>0</v>
      </c>
      <c r="AC118" s="108">
        <f t="shared" si="94"/>
        <v>0</v>
      </c>
      <c r="AD118" s="108">
        <f t="shared" si="94"/>
        <v>0</v>
      </c>
      <c r="AE118" s="108">
        <f t="shared" si="94"/>
        <v>0</v>
      </c>
      <c r="AF118" s="108">
        <f t="shared" si="94"/>
        <v>-1000</v>
      </c>
      <c r="AG118" s="108">
        <f t="shared" si="94"/>
        <v>0</v>
      </c>
      <c r="AH118" s="551">
        <f t="shared" si="94"/>
        <v>-1000</v>
      </c>
      <c r="AI118" s="558">
        <f t="shared" si="94"/>
        <v>-0.17</v>
      </c>
      <c r="AJ118" s="109">
        <f t="shared" si="94"/>
        <v>0</v>
      </c>
      <c r="AK118" s="109">
        <f t="shared" si="94"/>
        <v>0</v>
      </c>
      <c r="AL118" s="109">
        <f t="shared" si="94"/>
        <v>0</v>
      </c>
      <c r="AM118" s="109">
        <f t="shared" si="94"/>
        <v>0</v>
      </c>
      <c r="AN118" s="109">
        <f t="shared" si="94"/>
        <v>0</v>
      </c>
      <c r="AO118" s="559">
        <f t="shared" si="94"/>
        <v>-0.17</v>
      </c>
      <c r="AP118" s="107">
        <f t="shared" si="94"/>
        <v>6871088</v>
      </c>
      <c r="AQ118" s="108">
        <f t="shared" si="94"/>
        <v>4948359</v>
      </c>
      <c r="AR118" s="108">
        <f t="shared" si="94"/>
        <v>150000</v>
      </c>
      <c r="AS118" s="108">
        <f t="shared" si="94"/>
        <v>1723245</v>
      </c>
      <c r="AT118" s="108">
        <f t="shared" si="94"/>
        <v>49484</v>
      </c>
      <c r="AU118" s="108">
        <f t="shared" si="94"/>
        <v>0</v>
      </c>
      <c r="AV118" s="559">
        <f t="shared" si="94"/>
        <v>8.370000000000001</v>
      </c>
      <c r="AW118" s="107">
        <f t="shared" si="94"/>
        <v>0</v>
      </c>
      <c r="AX118" s="108">
        <f t="shared" si="94"/>
        <v>0</v>
      </c>
      <c r="AY118" s="108">
        <f t="shared" si="94"/>
        <v>0</v>
      </c>
      <c r="AZ118" s="108">
        <f t="shared" si="94"/>
        <v>0</v>
      </c>
      <c r="BA118" s="108">
        <f t="shared" si="94"/>
        <v>0</v>
      </c>
      <c r="BB118" s="108">
        <f t="shared" si="94"/>
        <v>0</v>
      </c>
      <c r="BC118" s="559">
        <f t="shared" si="94"/>
        <v>0</v>
      </c>
    </row>
    <row r="119" spans="1:55" x14ac:dyDescent="0.25">
      <c r="E119" s="158"/>
    </row>
  </sheetData>
  <autoFilter ref="AH1:AH119" xr:uid="{00000000-0001-0000-0700-000000000000}"/>
  <mergeCells count="52">
    <mergeCell ref="J8:M8"/>
    <mergeCell ref="AQ8:AT8"/>
    <mergeCell ref="AU9:AU10"/>
    <mergeCell ref="AP6:AV7"/>
    <mergeCell ref="AV8:AV10"/>
    <mergeCell ref="AQ9:AQ10"/>
    <mergeCell ref="AS9:AS10"/>
    <mergeCell ref="AR9:AR10"/>
    <mergeCell ref="AT9:AT10"/>
    <mergeCell ref="AP8:AP10"/>
    <mergeCell ref="L9:L10"/>
    <mergeCell ref="V9:V10"/>
    <mergeCell ref="X9:X10"/>
    <mergeCell ref="Z9:Z10"/>
    <mergeCell ref="U9:U10"/>
    <mergeCell ref="Q9:Q10"/>
    <mergeCell ref="A3:E3"/>
    <mergeCell ref="I8:I10"/>
    <mergeCell ref="I6:O7"/>
    <mergeCell ref="AA9:AA10"/>
    <mergeCell ref="M9:M10"/>
    <mergeCell ref="N9:N10"/>
    <mergeCell ref="O8:O10"/>
    <mergeCell ref="J9:J10"/>
    <mergeCell ref="P6:AO6"/>
    <mergeCell ref="P7:W8"/>
    <mergeCell ref="X7:AA8"/>
    <mergeCell ref="AM8:AM10"/>
    <mergeCell ref="AN8:AN10"/>
    <mergeCell ref="AF7:AF10"/>
    <mergeCell ref="P9:P10"/>
    <mergeCell ref="K9:K10"/>
    <mergeCell ref="AW6:BC6"/>
    <mergeCell ref="AW7:BC9"/>
    <mergeCell ref="AG7:AG10"/>
    <mergeCell ref="AI8:AI10"/>
    <mergeCell ref="AJ8:AJ10"/>
    <mergeCell ref="AK8:AK10"/>
    <mergeCell ref="AI7:AO7"/>
    <mergeCell ref="AH7:AH10"/>
    <mergeCell ref="AL8:AL10"/>
    <mergeCell ref="AO8:AO10"/>
    <mergeCell ref="AC7:AD8"/>
    <mergeCell ref="AE7:AE10"/>
    <mergeCell ref="AC9:AC10"/>
    <mergeCell ref="AD9:AD10"/>
    <mergeCell ref="T9:T10"/>
    <mergeCell ref="S9:S10"/>
    <mergeCell ref="W9:W10"/>
    <mergeCell ref="Y9:Y10"/>
    <mergeCell ref="AB7:AB10"/>
    <mergeCell ref="R9:R10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A1:BC149"/>
  <sheetViews>
    <sheetView zoomScaleNormal="100" workbookViewId="0">
      <pane xSplit="8" ySplit="11" topLeftCell="Z103" activePane="bottomRight" state="frozen"/>
      <selection activeCell="Q9" sqref="Q9:Q10"/>
      <selection pane="topRight" activeCell="Q9" sqref="Q9:Q10"/>
      <selection pane="bottomLeft" activeCell="Q9" sqref="Q9:Q10"/>
      <selection pane="bottomRight" activeCell="AH1" sqref="AH1:AH1048576"/>
    </sheetView>
  </sheetViews>
  <sheetFormatPr defaultColWidth="9.140625" defaultRowHeight="15" x14ac:dyDescent="0.25"/>
  <cols>
    <col min="1" max="1" width="5" style="216" customWidth="1"/>
    <col min="2" max="2" width="7.140625" style="158" bestFit="1" customWidth="1"/>
    <col min="3" max="3" width="9.28515625" style="250" customWidth="1"/>
    <col min="4" max="4" width="8.7109375" style="158" customWidth="1"/>
    <col min="5" max="5" width="34.85546875" style="158" customWidth="1"/>
    <col min="6" max="6" width="6.140625" style="158" customWidth="1"/>
    <col min="7" max="7" width="10.28515625" style="158" customWidth="1"/>
    <col min="8" max="8" width="8" style="158" customWidth="1"/>
    <col min="9" max="9" width="12.5703125" style="222" customWidth="1"/>
    <col min="10" max="11" width="11.85546875" style="222" customWidth="1"/>
    <col min="12" max="12" width="11.5703125" style="222" customWidth="1"/>
    <col min="13" max="13" width="11.7109375" style="222" customWidth="1"/>
    <col min="14" max="14" width="10.42578125" style="222" customWidth="1"/>
    <col min="15" max="15" width="12.140625" style="586" customWidth="1"/>
    <col min="16" max="16" width="10.28515625" style="222" customWidth="1"/>
    <col min="17" max="17" width="10" style="222" customWidth="1"/>
    <col min="18" max="19" width="10.28515625" style="222" customWidth="1"/>
    <col min="20" max="20" width="11.28515625" style="222" customWidth="1"/>
    <col min="21" max="21" width="9.5703125" style="407" customWidth="1"/>
    <col min="22" max="24" width="10.28515625" style="222" customWidth="1"/>
    <col min="25" max="25" width="10.7109375" style="222" customWidth="1"/>
    <col min="26" max="27" width="10.28515625" style="222" customWidth="1"/>
    <col min="28" max="28" width="10.42578125" style="223" customWidth="1"/>
    <col min="29" max="31" width="9.28515625" style="223" customWidth="1"/>
    <col min="32" max="32" width="11.28515625" style="222" customWidth="1"/>
    <col min="33" max="33" width="9.28515625" style="222" customWidth="1"/>
    <col min="34" max="34" width="9.7109375" style="222" customWidth="1"/>
    <col min="35" max="35" width="10.28515625" style="223" customWidth="1"/>
    <col min="36" max="36" width="9.42578125" style="223" customWidth="1"/>
    <col min="37" max="37" width="10.140625" style="223" customWidth="1"/>
    <col min="38" max="38" width="8.5703125" style="223" customWidth="1"/>
    <col min="39" max="39" width="10.5703125" style="408" customWidth="1"/>
    <col min="40" max="40" width="10.140625" style="223" customWidth="1"/>
    <col min="41" max="41" width="9.140625" style="223" customWidth="1"/>
    <col min="42" max="42" width="12.7109375" style="223" customWidth="1"/>
    <col min="43" max="43" width="11.7109375" style="223" customWidth="1"/>
    <col min="44" max="44" width="10.85546875" style="223" customWidth="1"/>
    <col min="45" max="45" width="11.7109375" style="223" customWidth="1"/>
    <col min="46" max="46" width="10.85546875" style="223" customWidth="1"/>
    <col min="47" max="47" width="10.42578125" style="223" customWidth="1"/>
    <col min="48" max="48" width="11.5703125" style="223" customWidth="1"/>
    <col min="49" max="54" width="9.140625" style="222" customWidth="1"/>
    <col min="55" max="55" width="9.140625" style="158" customWidth="1"/>
    <col min="56" max="16384" width="9.140625" style="158"/>
  </cols>
  <sheetData>
    <row r="1" spans="1:55" x14ac:dyDescent="0.25">
      <c r="A1" s="304" t="s">
        <v>2</v>
      </c>
      <c r="B1" s="304"/>
      <c r="C1" s="156"/>
      <c r="D1" s="304"/>
      <c r="E1" s="304"/>
      <c r="F1" s="157"/>
      <c r="G1" s="157"/>
      <c r="H1" s="157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x14ac:dyDescent="0.25">
      <c r="A2" s="304" t="s">
        <v>3</v>
      </c>
      <c r="B2" s="304"/>
      <c r="C2" s="156"/>
      <c r="D2" s="304"/>
      <c r="E2" s="304"/>
      <c r="F2" s="157"/>
      <c r="G2" s="157"/>
      <c r="H2" s="157"/>
    </row>
    <row r="3" spans="1:55" x14ac:dyDescent="0.25">
      <c r="A3" s="1182" t="s">
        <v>4</v>
      </c>
      <c r="B3" s="1182"/>
      <c r="C3" s="1182"/>
      <c r="D3" s="1182"/>
      <c r="E3" s="1182"/>
      <c r="F3" s="157"/>
      <c r="G3" s="157"/>
      <c r="H3" s="157"/>
      <c r="AG3" s="349"/>
    </row>
    <row r="4" spans="1:55" x14ac:dyDescent="0.25">
      <c r="A4" s="159"/>
      <c r="B4" s="304"/>
      <c r="C4" s="304"/>
      <c r="D4" s="304"/>
      <c r="E4" s="304"/>
      <c r="F4" s="157"/>
      <c r="G4" s="157"/>
      <c r="H4" s="157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I5" s="160"/>
      <c r="J5" s="1026"/>
      <c r="K5" s="1026"/>
      <c r="L5" s="1026"/>
      <c r="M5" s="1026"/>
      <c r="N5" s="1026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157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159"/>
      <c r="B7" s="161"/>
      <c r="C7" s="49"/>
      <c r="D7" s="162"/>
      <c r="E7" s="161"/>
      <c r="F7" s="157"/>
      <c r="G7" s="157"/>
      <c r="H7" s="157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163"/>
      <c r="B8" s="164"/>
      <c r="C8" s="164"/>
      <c r="D8" s="164"/>
      <c r="E8" s="164"/>
      <c r="F8" s="164"/>
      <c r="G8" s="164"/>
      <c r="H8" s="164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83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3">
      <c r="A9" s="165" t="s">
        <v>744</v>
      </c>
      <c r="B9" s="49"/>
      <c r="C9" s="49"/>
      <c r="D9" s="166"/>
      <c r="E9" s="49"/>
      <c r="F9" s="167"/>
      <c r="G9" s="168"/>
      <c r="H9" s="168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83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4" customHeight="1" thickBot="1" x14ac:dyDescent="0.3">
      <c r="A10" s="169" t="s">
        <v>723</v>
      </c>
      <c r="B10" s="170" t="s">
        <v>506</v>
      </c>
      <c r="C10" s="170" t="s">
        <v>507</v>
      </c>
      <c r="D10" s="170" t="s">
        <v>248</v>
      </c>
      <c r="E10" s="100" t="s">
        <v>725</v>
      </c>
      <c r="F10" s="170" t="s">
        <v>0</v>
      </c>
      <c r="G10" s="171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84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175" customFormat="1" ht="11.25" customHeight="1" thickBot="1" x14ac:dyDescent="0.25">
      <c r="A11" s="172" t="s">
        <v>508</v>
      </c>
      <c r="B11" s="173" t="s">
        <v>509</v>
      </c>
      <c r="C11" s="173" t="s">
        <v>250</v>
      </c>
      <c r="D11" s="173" t="s">
        <v>251</v>
      </c>
      <c r="E11" s="173" t="s">
        <v>510</v>
      </c>
      <c r="F11" s="173" t="s">
        <v>0</v>
      </c>
      <c r="G11" s="173" t="s">
        <v>511</v>
      </c>
      <c r="H11" s="174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474" t="s">
        <v>768</v>
      </c>
      <c r="Q11" s="473" t="s">
        <v>781</v>
      </c>
      <c r="R11" s="473" t="s">
        <v>781</v>
      </c>
      <c r="S11" s="473" t="s">
        <v>768</v>
      </c>
      <c r="T11" s="473" t="s">
        <v>768</v>
      </c>
      <c r="U11" s="473" t="s">
        <v>781</v>
      </c>
      <c r="V11" s="473" t="s">
        <v>781</v>
      </c>
      <c r="W11" s="473" t="s">
        <v>768</v>
      </c>
      <c r="X11" s="493" t="s">
        <v>769</v>
      </c>
      <c r="Y11" s="473" t="s">
        <v>769</v>
      </c>
      <c r="Z11" s="473" t="s">
        <v>769</v>
      </c>
      <c r="AA11" s="473" t="s">
        <v>769</v>
      </c>
      <c r="AB11" s="493" t="s">
        <v>767</v>
      </c>
      <c r="AC11" s="473" t="s">
        <v>271</v>
      </c>
      <c r="AD11" s="473" t="s">
        <v>271</v>
      </c>
      <c r="AE11" s="473" t="s">
        <v>271</v>
      </c>
      <c r="AF11" s="473" t="s">
        <v>272</v>
      </c>
      <c r="AG11" s="473" t="s">
        <v>792</v>
      </c>
      <c r="AH11" s="651" t="s">
        <v>274</v>
      </c>
      <c r="AI11" s="653" t="s">
        <v>799</v>
      </c>
      <c r="AJ11" s="654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2.95" customHeight="1" x14ac:dyDescent="0.25">
      <c r="A12" s="176">
        <v>1</v>
      </c>
      <c r="B12" s="225">
        <v>5489</v>
      </c>
      <c r="C12" s="226">
        <v>600099482</v>
      </c>
      <c r="D12" s="178">
        <v>71166289</v>
      </c>
      <c r="E12" s="227" t="s">
        <v>332</v>
      </c>
      <c r="F12" s="178">
        <v>3111</v>
      </c>
      <c r="G12" s="227" t="s">
        <v>288</v>
      </c>
      <c r="H12" s="228" t="s">
        <v>260</v>
      </c>
      <c r="I12" s="516">
        <v>3305358</v>
      </c>
      <c r="J12" s="462">
        <v>2452046</v>
      </c>
      <c r="K12" s="462">
        <v>0</v>
      </c>
      <c r="L12" s="607">
        <v>828792</v>
      </c>
      <c r="M12" s="607">
        <v>24520</v>
      </c>
      <c r="N12" s="464">
        <v>0</v>
      </c>
      <c r="O12" s="684">
        <v>4.0644999999999998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0</v>
      </c>
      <c r="AG12" s="396">
        <v>0</v>
      </c>
      <c r="AH12" s="904">
        <f>AB12+AE12+AF12+AG12</f>
        <v>0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</v>
      </c>
      <c r="AP12" s="544">
        <f>I12+AH12</f>
        <v>3305358</v>
      </c>
      <c r="AQ12" s="464">
        <f>J12+W12</f>
        <v>2452046</v>
      </c>
      <c r="AR12" s="512">
        <f>K12+AA12</f>
        <v>0</v>
      </c>
      <c r="AS12" s="464">
        <f t="shared" ref="AS12:AU13" si="0">L12+AE12</f>
        <v>828792</v>
      </c>
      <c r="AT12" s="464">
        <f t="shared" si="0"/>
        <v>24520</v>
      </c>
      <c r="AU12" s="464">
        <f t="shared" si="0"/>
        <v>0</v>
      </c>
      <c r="AV12" s="534">
        <f>O12+AO12</f>
        <v>4.0644999999999998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2.95" customHeight="1" x14ac:dyDescent="0.25">
      <c r="A13" s="188">
        <v>1</v>
      </c>
      <c r="B13" s="229">
        <v>5489</v>
      </c>
      <c r="C13" s="230">
        <v>600099482</v>
      </c>
      <c r="D13" s="189">
        <v>71166289</v>
      </c>
      <c r="E13" s="231" t="s">
        <v>332</v>
      </c>
      <c r="F13" s="189">
        <v>3111</v>
      </c>
      <c r="G13" s="231" t="s">
        <v>282</v>
      </c>
      <c r="H13" s="192" t="s">
        <v>261</v>
      </c>
      <c r="I13" s="517">
        <v>0</v>
      </c>
      <c r="J13" s="432">
        <v>0</v>
      </c>
      <c r="K13" s="494">
        <v>0</v>
      </c>
      <c r="L13" s="394">
        <v>0</v>
      </c>
      <c r="M13" s="394">
        <v>0</v>
      </c>
      <c r="N13" s="307">
        <v>0</v>
      </c>
      <c r="O13" s="685">
        <v>0</v>
      </c>
      <c r="P13" s="579">
        <f>X13*-1</f>
        <v>0</v>
      </c>
      <c r="Q13" s="434">
        <v>0</v>
      </c>
      <c r="R13" s="434">
        <v>0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79" si="1">SUM(P13:V13)</f>
        <v>0</v>
      </c>
      <c r="X13" s="434">
        <v>0</v>
      </c>
      <c r="Y13" s="434">
        <v>0</v>
      </c>
      <c r="Z13" s="434">
        <v>0</v>
      </c>
      <c r="AA13" s="434">
        <f>X13+Y13+Z13</f>
        <v>0</v>
      </c>
      <c r="AB13" s="434">
        <f>W13+AA13</f>
        <v>0</v>
      </c>
      <c r="AC13" s="435">
        <f>ROUND((W13+X13+Y13)*33.8%,0)</f>
        <v>0</v>
      </c>
      <c r="AD13" s="434">
        <v>0</v>
      </c>
      <c r="AE13" s="434">
        <f t="shared" ref="AE13:AE79" si="2">AC13+AD13</f>
        <v>0</v>
      </c>
      <c r="AF13" s="435">
        <f>ROUND(W13*1%,0)</f>
        <v>0</v>
      </c>
      <c r="AG13" s="14">
        <v>0</v>
      </c>
      <c r="AH13" s="434">
        <f>AB13+AE13+AF13+AG13</f>
        <v>0</v>
      </c>
      <c r="AI13" s="870">
        <v>0</v>
      </c>
      <c r="AJ13" s="433">
        <v>0</v>
      </c>
      <c r="AK13" s="433">
        <v>0</v>
      </c>
      <c r="AL13" s="433">
        <v>0</v>
      </c>
      <c r="AM13" s="433">
        <v>0</v>
      </c>
      <c r="AN13" s="433">
        <v>0</v>
      </c>
      <c r="AO13" s="535">
        <f>SUM(AI13:AN13)</f>
        <v>0</v>
      </c>
      <c r="AP13" s="579">
        <f>I13+AH13</f>
        <v>0</v>
      </c>
      <c r="AQ13" s="434">
        <f>J13+W13</f>
        <v>0</v>
      </c>
      <c r="AR13" s="512">
        <f>K13+AA13</f>
        <v>0</v>
      </c>
      <c r="AS13" s="434">
        <f t="shared" si="0"/>
        <v>0</v>
      </c>
      <c r="AT13" s="434">
        <f t="shared" si="0"/>
        <v>0</v>
      </c>
      <c r="AU13" s="434">
        <f t="shared" si="0"/>
        <v>0</v>
      </c>
      <c r="AV13" s="535">
        <f>O13+AO13</f>
        <v>0</v>
      </c>
      <c r="AW13" s="517">
        <f t="shared" ref="AW13:AW79" si="3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ht="12.95" customHeight="1" x14ac:dyDescent="0.25">
      <c r="A14" s="232">
        <v>1</v>
      </c>
      <c r="B14" s="233">
        <v>5489</v>
      </c>
      <c r="C14" s="234">
        <v>600099482</v>
      </c>
      <c r="D14" s="233">
        <v>71166289</v>
      </c>
      <c r="E14" s="235" t="s">
        <v>333</v>
      </c>
      <c r="F14" s="183"/>
      <c r="G14" s="235"/>
      <c r="H14" s="197"/>
      <c r="I14" s="571">
        <v>3305358</v>
      </c>
      <c r="J14" s="331">
        <v>2452046</v>
      </c>
      <c r="K14" s="331">
        <v>0</v>
      </c>
      <c r="L14" s="331">
        <v>828792</v>
      </c>
      <c r="M14" s="331">
        <v>24520</v>
      </c>
      <c r="N14" s="331">
        <v>0</v>
      </c>
      <c r="O14" s="691">
        <v>4.0644999999999998</v>
      </c>
      <c r="P14" s="571">
        <f t="shared" ref="P14:BC14" si="4">SUM(P12:P13)</f>
        <v>0</v>
      </c>
      <c r="Q14" s="331">
        <f t="shared" si="4"/>
        <v>0</v>
      </c>
      <c r="R14" s="331">
        <f t="shared" si="4"/>
        <v>0</v>
      </c>
      <c r="S14" s="331">
        <f t="shared" si="4"/>
        <v>0</v>
      </c>
      <c r="T14" s="331">
        <f t="shared" si="4"/>
        <v>0</v>
      </c>
      <c r="U14" s="331">
        <f t="shared" si="4"/>
        <v>0</v>
      </c>
      <c r="V14" s="331">
        <f t="shared" si="4"/>
        <v>0</v>
      </c>
      <c r="W14" s="331">
        <f t="shared" si="4"/>
        <v>0</v>
      </c>
      <c r="X14" s="331">
        <v>0</v>
      </c>
      <c r="Y14" s="331">
        <f t="shared" si="4"/>
        <v>0</v>
      </c>
      <c r="Z14" s="331">
        <f t="shared" si="4"/>
        <v>0</v>
      </c>
      <c r="AA14" s="331">
        <f t="shared" si="4"/>
        <v>0</v>
      </c>
      <c r="AB14" s="331">
        <f t="shared" si="4"/>
        <v>0</v>
      </c>
      <c r="AC14" s="331">
        <f t="shared" si="4"/>
        <v>0</v>
      </c>
      <c r="AD14" s="331">
        <f t="shared" si="4"/>
        <v>0</v>
      </c>
      <c r="AE14" s="331">
        <f t="shared" si="4"/>
        <v>0</v>
      </c>
      <c r="AF14" s="331">
        <f t="shared" si="4"/>
        <v>0</v>
      </c>
      <c r="AG14" s="331">
        <f t="shared" si="4"/>
        <v>0</v>
      </c>
      <c r="AH14" s="974">
        <f t="shared" si="4"/>
        <v>0</v>
      </c>
      <c r="AI14" s="970">
        <v>0</v>
      </c>
      <c r="AJ14" s="727">
        <f t="shared" si="4"/>
        <v>0</v>
      </c>
      <c r="AK14" s="727">
        <f t="shared" si="4"/>
        <v>0</v>
      </c>
      <c r="AL14" s="727">
        <f t="shared" si="4"/>
        <v>0</v>
      </c>
      <c r="AM14" s="727">
        <f t="shared" si="4"/>
        <v>0</v>
      </c>
      <c r="AN14" s="727">
        <f t="shared" si="4"/>
        <v>0</v>
      </c>
      <c r="AO14" s="236">
        <f t="shared" si="4"/>
        <v>0</v>
      </c>
      <c r="AP14" s="571">
        <f t="shared" si="4"/>
        <v>3305358</v>
      </c>
      <c r="AQ14" s="331">
        <f t="shared" si="4"/>
        <v>2452046</v>
      </c>
      <c r="AR14" s="331">
        <f t="shared" si="4"/>
        <v>0</v>
      </c>
      <c r="AS14" s="331">
        <f t="shared" si="4"/>
        <v>828792</v>
      </c>
      <c r="AT14" s="331">
        <f t="shared" si="4"/>
        <v>24520</v>
      </c>
      <c r="AU14" s="331">
        <f t="shared" si="4"/>
        <v>0</v>
      </c>
      <c r="AV14" s="236">
        <f t="shared" si="4"/>
        <v>4.0644999999999998</v>
      </c>
      <c r="AW14" s="784">
        <f t="shared" si="4"/>
        <v>0</v>
      </c>
      <c r="AX14" s="782">
        <f t="shared" si="4"/>
        <v>0</v>
      </c>
      <c r="AY14" s="782">
        <f t="shared" si="4"/>
        <v>0</v>
      </c>
      <c r="AZ14" s="782">
        <f t="shared" si="4"/>
        <v>0</v>
      </c>
      <c r="BA14" s="782">
        <f t="shared" si="4"/>
        <v>0</v>
      </c>
      <c r="BB14" s="782">
        <f t="shared" si="4"/>
        <v>0</v>
      </c>
      <c r="BC14" s="779">
        <f t="shared" si="4"/>
        <v>0</v>
      </c>
    </row>
    <row r="15" spans="1:55" ht="12.95" customHeight="1" x14ac:dyDescent="0.25">
      <c r="A15" s="188">
        <v>2</v>
      </c>
      <c r="B15" s="229">
        <v>5451</v>
      </c>
      <c r="C15" s="230">
        <v>600098893</v>
      </c>
      <c r="D15" s="189">
        <v>70939331</v>
      </c>
      <c r="E15" s="231" t="s">
        <v>334</v>
      </c>
      <c r="F15" s="189">
        <v>3111</v>
      </c>
      <c r="G15" s="231" t="s">
        <v>288</v>
      </c>
      <c r="H15" s="192" t="s">
        <v>260</v>
      </c>
      <c r="I15" s="536">
        <v>10062585</v>
      </c>
      <c r="J15" s="494">
        <v>7464826</v>
      </c>
      <c r="K15" s="494">
        <v>0</v>
      </c>
      <c r="L15" s="394">
        <v>2523111</v>
      </c>
      <c r="M15" s="394">
        <v>74648</v>
      </c>
      <c r="N15" s="307">
        <v>0</v>
      </c>
      <c r="O15" s="734">
        <v>12.2258</v>
      </c>
      <c r="P15" s="579">
        <f>X15*-1</f>
        <v>0</v>
      </c>
      <c r="Q15" s="434">
        <v>0</v>
      </c>
      <c r="R15" s="434">
        <v>0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1"/>
        <v>0</v>
      </c>
      <c r="X15" s="434">
        <v>0</v>
      </c>
      <c r="Y15" s="434">
        <v>0</v>
      </c>
      <c r="Z15" s="434">
        <v>0</v>
      </c>
      <c r="AA15" s="434">
        <f>X15+Y15+Z15</f>
        <v>0</v>
      </c>
      <c r="AB15" s="434">
        <f>W15+AA15</f>
        <v>0</v>
      </c>
      <c r="AC15" s="435">
        <f>ROUND((W15+X15+Y15)*33.8%,0)</f>
        <v>0</v>
      </c>
      <c r="AD15" s="434">
        <v>0</v>
      </c>
      <c r="AE15" s="434">
        <f t="shared" si="2"/>
        <v>0</v>
      </c>
      <c r="AF15" s="435">
        <f>ROUND(W15*1%,0)</f>
        <v>0</v>
      </c>
      <c r="AG15" s="14">
        <v>0</v>
      </c>
      <c r="AH15" s="434">
        <f t="shared" ref="AH15:AH16" si="5">AB15+AE15+AF15+AG15</f>
        <v>0</v>
      </c>
      <c r="AI15" s="870">
        <v>0</v>
      </c>
      <c r="AJ15" s="433">
        <v>0</v>
      </c>
      <c r="AK15" s="433">
        <v>0</v>
      </c>
      <c r="AL15" s="433">
        <v>0</v>
      </c>
      <c r="AM15" s="433">
        <v>0</v>
      </c>
      <c r="AN15" s="433">
        <v>0</v>
      </c>
      <c r="AO15" s="535">
        <f>SUM(AI15:AN15)</f>
        <v>0</v>
      </c>
      <c r="AP15" s="579">
        <f>I15+AH15</f>
        <v>10062585</v>
      </c>
      <c r="AQ15" s="434">
        <f>J15+W15</f>
        <v>7464826</v>
      </c>
      <c r="AR15" s="512">
        <f>K15+AA15</f>
        <v>0</v>
      </c>
      <c r="AS15" s="434">
        <f t="shared" ref="AS15:AU16" si="6">L15+AE15</f>
        <v>2523111</v>
      </c>
      <c r="AT15" s="434">
        <f t="shared" si="6"/>
        <v>74648</v>
      </c>
      <c r="AU15" s="434">
        <f t="shared" si="6"/>
        <v>0</v>
      </c>
      <c r="AV15" s="535">
        <f>O15+AO15</f>
        <v>12.2258</v>
      </c>
      <c r="AW15" s="517">
        <f t="shared" si="3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ht="12.95" customHeight="1" x14ac:dyDescent="0.25">
      <c r="A16" s="188">
        <v>2</v>
      </c>
      <c r="B16" s="229">
        <v>5451</v>
      </c>
      <c r="C16" s="230">
        <v>600098893</v>
      </c>
      <c r="D16" s="189">
        <v>70939331</v>
      </c>
      <c r="E16" s="231" t="s">
        <v>334</v>
      </c>
      <c r="F16" s="189">
        <v>3111</v>
      </c>
      <c r="G16" s="231" t="s">
        <v>277</v>
      </c>
      <c r="H16" s="192" t="s">
        <v>260</v>
      </c>
      <c r="I16" s="517">
        <v>603349</v>
      </c>
      <c r="J16" s="432">
        <v>447588</v>
      </c>
      <c r="K16" s="494">
        <v>0</v>
      </c>
      <c r="L16" s="394">
        <v>151285</v>
      </c>
      <c r="M16" s="394">
        <v>4476</v>
      </c>
      <c r="N16" s="307">
        <v>0</v>
      </c>
      <c r="O16" s="685">
        <v>1</v>
      </c>
      <c r="P16" s="579">
        <f>X16*-1</f>
        <v>0</v>
      </c>
      <c r="Q16" s="434">
        <v>0</v>
      </c>
      <c r="R16" s="434">
        <v>0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1"/>
        <v>0</v>
      </c>
      <c r="X16" s="434">
        <v>0</v>
      </c>
      <c r="Y16" s="434">
        <v>0</v>
      </c>
      <c r="Z16" s="434">
        <v>0</v>
      </c>
      <c r="AA16" s="434">
        <f>X16+Y16+Z16</f>
        <v>0</v>
      </c>
      <c r="AB16" s="434">
        <f>W16+AA16</f>
        <v>0</v>
      </c>
      <c r="AC16" s="435">
        <f t="shared" ref="AC16" si="7">ROUND((W16+X16+Y16)*33.8%,0)</f>
        <v>0</v>
      </c>
      <c r="AD16" s="434">
        <v>0</v>
      </c>
      <c r="AE16" s="434">
        <f t="shared" si="2"/>
        <v>0</v>
      </c>
      <c r="AF16" s="435">
        <f>ROUND(W16*1%,0)</f>
        <v>0</v>
      </c>
      <c r="AG16" s="14">
        <v>0</v>
      </c>
      <c r="AH16" s="434">
        <f t="shared" si="5"/>
        <v>0</v>
      </c>
      <c r="AI16" s="870">
        <v>0</v>
      </c>
      <c r="AJ16" s="433">
        <v>0</v>
      </c>
      <c r="AK16" s="433">
        <v>0</v>
      </c>
      <c r="AL16" s="433">
        <v>0</v>
      </c>
      <c r="AM16" s="433">
        <v>0</v>
      </c>
      <c r="AN16" s="433">
        <v>0</v>
      </c>
      <c r="AO16" s="535">
        <f>SUM(AI16:AN16)</f>
        <v>0</v>
      </c>
      <c r="AP16" s="579">
        <f>I16+AH16</f>
        <v>603349</v>
      </c>
      <c r="AQ16" s="434">
        <f>J16+W16</f>
        <v>447588</v>
      </c>
      <c r="AR16" s="512">
        <f>K16+AA16</f>
        <v>0</v>
      </c>
      <c r="AS16" s="434">
        <f t="shared" si="6"/>
        <v>151285</v>
      </c>
      <c r="AT16" s="434">
        <f t="shared" si="6"/>
        <v>4476</v>
      </c>
      <c r="AU16" s="434">
        <f t="shared" si="6"/>
        <v>0</v>
      </c>
      <c r="AV16" s="535">
        <f>O16+AO16</f>
        <v>1</v>
      </c>
      <c r="AW16" s="517">
        <f t="shared" si="3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600">
        <v>0</v>
      </c>
    </row>
    <row r="17" spans="1:55" ht="12.95" customHeight="1" x14ac:dyDescent="0.25">
      <c r="A17" s="232">
        <v>2</v>
      </c>
      <c r="B17" s="233">
        <v>5451</v>
      </c>
      <c r="C17" s="234">
        <v>600098893</v>
      </c>
      <c r="D17" s="233">
        <v>70939331</v>
      </c>
      <c r="E17" s="235" t="s">
        <v>335</v>
      </c>
      <c r="F17" s="183"/>
      <c r="G17" s="235"/>
      <c r="H17" s="197"/>
      <c r="I17" s="571">
        <v>10665934</v>
      </c>
      <c r="J17" s="331">
        <v>7912414</v>
      </c>
      <c r="K17" s="331">
        <v>0</v>
      </c>
      <c r="L17" s="331">
        <v>2674396</v>
      </c>
      <c r="M17" s="331">
        <v>79124</v>
      </c>
      <c r="N17" s="331">
        <v>0</v>
      </c>
      <c r="O17" s="691">
        <v>13.2258</v>
      </c>
      <c r="P17" s="571">
        <f t="shared" ref="P17:BC17" si="8">SUM(P15:P16)</f>
        <v>0</v>
      </c>
      <c r="Q17" s="331">
        <f t="shared" si="8"/>
        <v>0</v>
      </c>
      <c r="R17" s="331">
        <f t="shared" si="8"/>
        <v>0</v>
      </c>
      <c r="S17" s="331">
        <f t="shared" si="8"/>
        <v>0</v>
      </c>
      <c r="T17" s="331">
        <f t="shared" si="8"/>
        <v>0</v>
      </c>
      <c r="U17" s="331">
        <f t="shared" si="8"/>
        <v>0</v>
      </c>
      <c r="V17" s="331">
        <f t="shared" si="8"/>
        <v>0</v>
      </c>
      <c r="W17" s="331">
        <f t="shared" si="8"/>
        <v>0</v>
      </c>
      <c r="X17" s="331">
        <v>0</v>
      </c>
      <c r="Y17" s="331">
        <f t="shared" si="8"/>
        <v>0</v>
      </c>
      <c r="Z17" s="331">
        <f t="shared" si="8"/>
        <v>0</v>
      </c>
      <c r="AA17" s="331">
        <f t="shared" si="8"/>
        <v>0</v>
      </c>
      <c r="AB17" s="331">
        <f t="shared" si="8"/>
        <v>0</v>
      </c>
      <c r="AC17" s="331">
        <f t="shared" si="8"/>
        <v>0</v>
      </c>
      <c r="AD17" s="331">
        <f t="shared" si="8"/>
        <v>0</v>
      </c>
      <c r="AE17" s="331">
        <f t="shared" si="8"/>
        <v>0</v>
      </c>
      <c r="AF17" s="331">
        <f t="shared" si="8"/>
        <v>0</v>
      </c>
      <c r="AG17" s="331">
        <f t="shared" si="8"/>
        <v>0</v>
      </c>
      <c r="AH17" s="974">
        <f t="shared" si="8"/>
        <v>0</v>
      </c>
      <c r="AI17" s="970">
        <v>0</v>
      </c>
      <c r="AJ17" s="727">
        <f t="shared" si="8"/>
        <v>0</v>
      </c>
      <c r="AK17" s="727">
        <f t="shared" si="8"/>
        <v>0</v>
      </c>
      <c r="AL17" s="727">
        <f t="shared" si="8"/>
        <v>0</v>
      </c>
      <c r="AM17" s="727">
        <f t="shared" si="8"/>
        <v>0</v>
      </c>
      <c r="AN17" s="727">
        <f t="shared" si="8"/>
        <v>0</v>
      </c>
      <c r="AO17" s="236">
        <f t="shared" si="8"/>
        <v>0</v>
      </c>
      <c r="AP17" s="571">
        <f t="shared" si="8"/>
        <v>10665934</v>
      </c>
      <c r="AQ17" s="331">
        <f t="shared" si="8"/>
        <v>7912414</v>
      </c>
      <c r="AR17" s="331">
        <f t="shared" si="8"/>
        <v>0</v>
      </c>
      <c r="AS17" s="331">
        <f t="shared" si="8"/>
        <v>2674396</v>
      </c>
      <c r="AT17" s="331">
        <f t="shared" si="8"/>
        <v>79124</v>
      </c>
      <c r="AU17" s="331">
        <f t="shared" si="8"/>
        <v>0</v>
      </c>
      <c r="AV17" s="236">
        <f t="shared" si="8"/>
        <v>13.2258</v>
      </c>
      <c r="AW17" s="784">
        <f t="shared" si="8"/>
        <v>0</v>
      </c>
      <c r="AX17" s="782">
        <f t="shared" si="8"/>
        <v>0</v>
      </c>
      <c r="AY17" s="782">
        <f t="shared" si="8"/>
        <v>0</v>
      </c>
      <c r="AZ17" s="782">
        <f t="shared" si="8"/>
        <v>0</v>
      </c>
      <c r="BA17" s="782">
        <f t="shared" si="8"/>
        <v>0</v>
      </c>
      <c r="BB17" s="782">
        <f t="shared" si="8"/>
        <v>0</v>
      </c>
      <c r="BC17" s="779">
        <f t="shared" si="8"/>
        <v>0</v>
      </c>
    </row>
    <row r="18" spans="1:55" ht="12.95" customHeight="1" x14ac:dyDescent="0.25">
      <c r="A18" s="188">
        <v>3</v>
      </c>
      <c r="B18" s="229">
        <v>5450</v>
      </c>
      <c r="C18" s="230">
        <v>600098834</v>
      </c>
      <c r="D18" s="189">
        <v>70939322</v>
      </c>
      <c r="E18" s="231" t="s">
        <v>753</v>
      </c>
      <c r="F18" s="189">
        <v>3111</v>
      </c>
      <c r="G18" s="231" t="s">
        <v>288</v>
      </c>
      <c r="H18" s="192" t="s">
        <v>260</v>
      </c>
      <c r="I18" s="536">
        <v>6617769</v>
      </c>
      <c r="J18" s="494">
        <v>4889472</v>
      </c>
      <c r="K18" s="494">
        <v>20000</v>
      </c>
      <c r="L18" s="394">
        <v>1659402</v>
      </c>
      <c r="M18" s="394">
        <v>48895</v>
      </c>
      <c r="N18" s="307">
        <v>0</v>
      </c>
      <c r="O18" s="734">
        <v>8.0105000000000004</v>
      </c>
      <c r="P18" s="579">
        <f>X18*-1</f>
        <v>12000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1"/>
        <v>12000</v>
      </c>
      <c r="X18" s="434">
        <v>-12000</v>
      </c>
      <c r="Y18" s="434">
        <v>0</v>
      </c>
      <c r="Z18" s="434">
        <v>0</v>
      </c>
      <c r="AA18" s="434">
        <f>X18+Y18+Z18</f>
        <v>-12000</v>
      </c>
      <c r="AB18" s="434">
        <f>W18+AA18</f>
        <v>0</v>
      </c>
      <c r="AC18" s="435">
        <f t="shared" ref="AC18:AC19" si="9">ROUND((W18+X18+Y18)*33.8%,0)</f>
        <v>0</v>
      </c>
      <c r="AD18" s="434">
        <v>0</v>
      </c>
      <c r="AE18" s="434">
        <f t="shared" si="2"/>
        <v>0</v>
      </c>
      <c r="AF18" s="435">
        <f>ROUND(W18*1%,0)</f>
        <v>120</v>
      </c>
      <c r="AG18" s="14">
        <v>0</v>
      </c>
      <c r="AH18" s="434">
        <f t="shared" ref="AH18:AH19" si="10">AB18+AE18+AF18+AG18</f>
        <v>120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>SUM(AI18:AN18)</f>
        <v>0</v>
      </c>
      <c r="AP18" s="579">
        <f>I18+AH18</f>
        <v>6617889</v>
      </c>
      <c r="AQ18" s="434">
        <f>J18+W18</f>
        <v>4901472</v>
      </c>
      <c r="AR18" s="512">
        <f>K18+AA18</f>
        <v>8000</v>
      </c>
      <c r="AS18" s="434">
        <f t="shared" ref="AS18:AU19" si="11">L18+AE18</f>
        <v>1659402</v>
      </c>
      <c r="AT18" s="434">
        <f t="shared" si="11"/>
        <v>49015</v>
      </c>
      <c r="AU18" s="434">
        <f t="shared" si="11"/>
        <v>0</v>
      </c>
      <c r="AV18" s="535">
        <f>O18+AO18</f>
        <v>8.0105000000000004</v>
      </c>
      <c r="AW18" s="517">
        <f t="shared" si="3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2.95" customHeight="1" x14ac:dyDescent="0.25">
      <c r="A19" s="188">
        <v>3</v>
      </c>
      <c r="B19" s="229">
        <v>5450</v>
      </c>
      <c r="C19" s="230">
        <v>600098834</v>
      </c>
      <c r="D19" s="189">
        <v>70939322</v>
      </c>
      <c r="E19" s="231" t="s">
        <v>753</v>
      </c>
      <c r="F19" s="189">
        <v>3111</v>
      </c>
      <c r="G19" s="231" t="s">
        <v>282</v>
      </c>
      <c r="H19" s="192" t="s">
        <v>261</v>
      </c>
      <c r="I19" s="517">
        <v>475517</v>
      </c>
      <c r="J19" s="432">
        <v>352757</v>
      </c>
      <c r="K19" s="494">
        <v>0</v>
      </c>
      <c r="L19" s="394">
        <v>119232</v>
      </c>
      <c r="M19" s="394">
        <v>3528</v>
      </c>
      <c r="N19" s="307">
        <v>0</v>
      </c>
      <c r="O19" s="685">
        <v>0.89</v>
      </c>
      <c r="P19" s="579">
        <f>X19*-1</f>
        <v>0</v>
      </c>
      <c r="Q19" s="434">
        <v>0</v>
      </c>
      <c r="R19" s="434">
        <v>-51445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1"/>
        <v>-51445</v>
      </c>
      <c r="X19" s="434">
        <v>0</v>
      </c>
      <c r="Y19" s="434">
        <v>0</v>
      </c>
      <c r="Z19" s="434">
        <v>0</v>
      </c>
      <c r="AA19" s="434">
        <f>X19+Y19+Z19</f>
        <v>0</v>
      </c>
      <c r="AB19" s="434">
        <f>W19+AA19</f>
        <v>-51445</v>
      </c>
      <c r="AC19" s="435">
        <f t="shared" si="9"/>
        <v>-17388</v>
      </c>
      <c r="AD19" s="434">
        <v>0</v>
      </c>
      <c r="AE19" s="434">
        <f t="shared" si="2"/>
        <v>-17388</v>
      </c>
      <c r="AF19" s="435">
        <f>ROUND(W19*1%,0)</f>
        <v>-514</v>
      </c>
      <c r="AG19" s="14">
        <v>0</v>
      </c>
      <c r="AH19" s="434">
        <f t="shared" si="10"/>
        <v>-69347</v>
      </c>
      <c r="AI19" s="870">
        <v>0</v>
      </c>
      <c r="AJ19" s="433">
        <v>-0.13</v>
      </c>
      <c r="AK19" s="433">
        <v>0</v>
      </c>
      <c r="AL19" s="433">
        <v>0</v>
      </c>
      <c r="AM19" s="433">
        <v>0</v>
      </c>
      <c r="AN19" s="433">
        <v>0</v>
      </c>
      <c r="AO19" s="535">
        <f>SUM(AI19:AN19)</f>
        <v>-0.13</v>
      </c>
      <c r="AP19" s="579">
        <f>I19+AH19</f>
        <v>406170</v>
      </c>
      <c r="AQ19" s="434">
        <f>J19+W19</f>
        <v>301312</v>
      </c>
      <c r="AR19" s="512">
        <f>K19+AA19</f>
        <v>0</v>
      </c>
      <c r="AS19" s="434">
        <f t="shared" si="11"/>
        <v>101844</v>
      </c>
      <c r="AT19" s="434">
        <f t="shared" si="11"/>
        <v>3014</v>
      </c>
      <c r="AU19" s="434">
        <f t="shared" si="11"/>
        <v>0</v>
      </c>
      <c r="AV19" s="535">
        <f>O19+AO19</f>
        <v>0.76</v>
      </c>
      <c r="AW19" s="517">
        <f t="shared" si="3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ht="12.95" customHeight="1" x14ac:dyDescent="0.25">
      <c r="A20" s="232">
        <v>3</v>
      </c>
      <c r="B20" s="233">
        <v>5450</v>
      </c>
      <c r="C20" s="234">
        <v>600098834</v>
      </c>
      <c r="D20" s="233">
        <v>70939322</v>
      </c>
      <c r="E20" s="235" t="s">
        <v>336</v>
      </c>
      <c r="F20" s="199"/>
      <c r="G20" s="237"/>
      <c r="H20" s="200"/>
      <c r="I20" s="571">
        <v>7093286</v>
      </c>
      <c r="J20" s="331">
        <v>5242229</v>
      </c>
      <c r="K20" s="331">
        <v>20000</v>
      </c>
      <c r="L20" s="331">
        <v>1778634</v>
      </c>
      <c r="M20" s="331">
        <v>52423</v>
      </c>
      <c r="N20" s="331">
        <v>0</v>
      </c>
      <c r="O20" s="691">
        <v>8.900500000000001</v>
      </c>
      <c r="P20" s="571">
        <f t="shared" ref="P20:BC20" si="12">SUM(P18:P19)</f>
        <v>12000</v>
      </c>
      <c r="Q20" s="331">
        <f t="shared" si="12"/>
        <v>0</v>
      </c>
      <c r="R20" s="331">
        <f t="shared" si="12"/>
        <v>-51445</v>
      </c>
      <c r="S20" s="331">
        <f t="shared" si="12"/>
        <v>0</v>
      </c>
      <c r="T20" s="331">
        <f t="shared" si="12"/>
        <v>0</v>
      </c>
      <c r="U20" s="331">
        <f t="shared" si="12"/>
        <v>0</v>
      </c>
      <c r="V20" s="331">
        <f t="shared" si="12"/>
        <v>0</v>
      </c>
      <c r="W20" s="331">
        <f t="shared" si="12"/>
        <v>-39445</v>
      </c>
      <c r="X20" s="331">
        <v>-12000</v>
      </c>
      <c r="Y20" s="331">
        <f t="shared" si="12"/>
        <v>0</v>
      </c>
      <c r="Z20" s="331">
        <f t="shared" si="12"/>
        <v>0</v>
      </c>
      <c r="AA20" s="331">
        <f t="shared" si="12"/>
        <v>-12000</v>
      </c>
      <c r="AB20" s="331">
        <f t="shared" si="12"/>
        <v>-51445</v>
      </c>
      <c r="AC20" s="331">
        <f t="shared" si="12"/>
        <v>-17388</v>
      </c>
      <c r="AD20" s="331">
        <f t="shared" si="12"/>
        <v>0</v>
      </c>
      <c r="AE20" s="331">
        <f t="shared" si="12"/>
        <v>-17388</v>
      </c>
      <c r="AF20" s="331">
        <f t="shared" si="12"/>
        <v>-394</v>
      </c>
      <c r="AG20" s="331">
        <f t="shared" si="12"/>
        <v>0</v>
      </c>
      <c r="AH20" s="974">
        <f t="shared" si="12"/>
        <v>-69227</v>
      </c>
      <c r="AI20" s="970">
        <v>0</v>
      </c>
      <c r="AJ20" s="727">
        <f t="shared" si="12"/>
        <v>-0.13</v>
      </c>
      <c r="AK20" s="727">
        <f t="shared" si="12"/>
        <v>0</v>
      </c>
      <c r="AL20" s="727">
        <f t="shared" si="12"/>
        <v>0</v>
      </c>
      <c r="AM20" s="727">
        <f t="shared" si="12"/>
        <v>0</v>
      </c>
      <c r="AN20" s="727">
        <f t="shared" si="12"/>
        <v>0</v>
      </c>
      <c r="AO20" s="236">
        <f t="shared" si="12"/>
        <v>-0.13</v>
      </c>
      <c r="AP20" s="571">
        <f t="shared" si="12"/>
        <v>7024059</v>
      </c>
      <c r="AQ20" s="331">
        <f t="shared" si="12"/>
        <v>5202784</v>
      </c>
      <c r="AR20" s="331">
        <f t="shared" si="12"/>
        <v>8000</v>
      </c>
      <c r="AS20" s="331">
        <f t="shared" si="12"/>
        <v>1761246</v>
      </c>
      <c r="AT20" s="331">
        <f t="shared" si="12"/>
        <v>52029</v>
      </c>
      <c r="AU20" s="331">
        <f t="shared" si="12"/>
        <v>0</v>
      </c>
      <c r="AV20" s="236">
        <f t="shared" si="12"/>
        <v>8.7705000000000002</v>
      </c>
      <c r="AW20" s="784">
        <f t="shared" si="12"/>
        <v>0</v>
      </c>
      <c r="AX20" s="782">
        <f t="shared" si="12"/>
        <v>0</v>
      </c>
      <c r="AY20" s="782">
        <f t="shared" si="12"/>
        <v>0</v>
      </c>
      <c r="AZ20" s="782">
        <f t="shared" si="12"/>
        <v>0</v>
      </c>
      <c r="BA20" s="782">
        <f t="shared" si="12"/>
        <v>0</v>
      </c>
      <c r="BB20" s="782">
        <f t="shared" si="12"/>
        <v>0</v>
      </c>
      <c r="BC20" s="779">
        <f t="shared" si="12"/>
        <v>0</v>
      </c>
    </row>
    <row r="21" spans="1:55" ht="12.95" customHeight="1" x14ac:dyDescent="0.25">
      <c r="A21" s="188">
        <v>4</v>
      </c>
      <c r="B21" s="229">
        <v>5447</v>
      </c>
      <c r="C21" s="238">
        <v>600099512</v>
      </c>
      <c r="D21" s="189">
        <v>854816</v>
      </c>
      <c r="E21" s="231" t="s">
        <v>337</v>
      </c>
      <c r="F21" s="189">
        <v>3233</v>
      </c>
      <c r="G21" s="231" t="s">
        <v>281</v>
      </c>
      <c r="H21" s="192" t="s">
        <v>261</v>
      </c>
      <c r="I21" s="536">
        <v>2326066</v>
      </c>
      <c r="J21" s="494">
        <v>1700753</v>
      </c>
      <c r="K21" s="494">
        <v>25000</v>
      </c>
      <c r="L21" s="394">
        <v>583305</v>
      </c>
      <c r="M21" s="394">
        <v>17008</v>
      </c>
      <c r="N21" s="307">
        <v>0</v>
      </c>
      <c r="O21" s="734">
        <v>2.92</v>
      </c>
      <c r="P21" s="579">
        <f>X21*-1</f>
        <v>25000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1"/>
        <v>25000</v>
      </c>
      <c r="X21" s="434">
        <v>-25000</v>
      </c>
      <c r="Y21" s="434">
        <v>0</v>
      </c>
      <c r="Z21" s="434">
        <v>0</v>
      </c>
      <c r="AA21" s="434">
        <f>X21+Y21+Z21</f>
        <v>-25000</v>
      </c>
      <c r="AB21" s="434">
        <f>W21+AA21</f>
        <v>0</v>
      </c>
      <c r="AC21" s="435">
        <f>ROUND((W21+X21+Y21)*33.8%,0)</f>
        <v>0</v>
      </c>
      <c r="AD21" s="434">
        <v>0</v>
      </c>
      <c r="AE21" s="434">
        <f t="shared" si="2"/>
        <v>0</v>
      </c>
      <c r="AF21" s="435">
        <f>ROUND(W21*1%,0)</f>
        <v>250</v>
      </c>
      <c r="AG21" s="14">
        <v>0</v>
      </c>
      <c r="AH21" s="434">
        <f>AB21+AE21+AF21+AG21</f>
        <v>250</v>
      </c>
      <c r="AI21" s="870">
        <v>0.04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>SUM(AI21:AN21)</f>
        <v>0.04</v>
      </c>
      <c r="AP21" s="579">
        <f>I21+AH21</f>
        <v>2326316</v>
      </c>
      <c r="AQ21" s="434">
        <f>J21+W21</f>
        <v>1725753</v>
      </c>
      <c r="AR21" s="512">
        <f>K21+AA21</f>
        <v>0</v>
      </c>
      <c r="AS21" s="434">
        <f>L21+AE21</f>
        <v>583305</v>
      </c>
      <c r="AT21" s="434">
        <f>M21+AF21</f>
        <v>17258</v>
      </c>
      <c r="AU21" s="434">
        <f>N21+AG21</f>
        <v>0</v>
      </c>
      <c r="AV21" s="535">
        <f>O21+AO21</f>
        <v>2.96</v>
      </c>
      <c r="AW21" s="517">
        <f t="shared" si="3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ht="12.95" customHeight="1" x14ac:dyDescent="0.25">
      <c r="A22" s="232">
        <v>4</v>
      </c>
      <c r="B22" s="233">
        <v>5447</v>
      </c>
      <c r="C22" s="234">
        <v>600099512</v>
      </c>
      <c r="D22" s="233">
        <v>854816</v>
      </c>
      <c r="E22" s="235" t="s">
        <v>338</v>
      </c>
      <c r="F22" s="199"/>
      <c r="G22" s="237"/>
      <c r="H22" s="200"/>
      <c r="I22" s="571">
        <v>2326066</v>
      </c>
      <c r="J22" s="331">
        <v>1700753</v>
      </c>
      <c r="K22" s="331">
        <v>25000</v>
      </c>
      <c r="L22" s="331">
        <v>583305</v>
      </c>
      <c r="M22" s="331">
        <v>17008</v>
      </c>
      <c r="N22" s="331">
        <v>0</v>
      </c>
      <c r="O22" s="691">
        <v>2.92</v>
      </c>
      <c r="P22" s="571">
        <f t="shared" ref="P22:BC22" si="13">SUM(P21)</f>
        <v>25000</v>
      </c>
      <c r="Q22" s="331">
        <f t="shared" si="13"/>
        <v>0</v>
      </c>
      <c r="R22" s="331">
        <f t="shared" si="13"/>
        <v>0</v>
      </c>
      <c r="S22" s="331">
        <f t="shared" si="13"/>
        <v>0</v>
      </c>
      <c r="T22" s="331">
        <f t="shared" si="13"/>
        <v>0</v>
      </c>
      <c r="U22" s="331">
        <f t="shared" si="13"/>
        <v>0</v>
      </c>
      <c r="V22" s="331">
        <f t="shared" si="13"/>
        <v>0</v>
      </c>
      <c r="W22" s="331">
        <f t="shared" si="13"/>
        <v>25000</v>
      </c>
      <c r="X22" s="331">
        <v>-25000</v>
      </c>
      <c r="Y22" s="331">
        <f t="shared" si="13"/>
        <v>0</v>
      </c>
      <c r="Z22" s="331">
        <f t="shared" si="13"/>
        <v>0</v>
      </c>
      <c r="AA22" s="331">
        <f t="shared" si="13"/>
        <v>-25000</v>
      </c>
      <c r="AB22" s="331">
        <f t="shared" si="13"/>
        <v>0</v>
      </c>
      <c r="AC22" s="331">
        <f t="shared" si="13"/>
        <v>0</v>
      </c>
      <c r="AD22" s="331">
        <f t="shared" si="13"/>
        <v>0</v>
      </c>
      <c r="AE22" s="331">
        <f t="shared" si="13"/>
        <v>0</v>
      </c>
      <c r="AF22" s="331">
        <f t="shared" si="13"/>
        <v>250</v>
      </c>
      <c r="AG22" s="331">
        <f t="shared" si="13"/>
        <v>0</v>
      </c>
      <c r="AH22" s="974">
        <f t="shared" si="13"/>
        <v>250</v>
      </c>
      <c r="AI22" s="970">
        <v>0.04</v>
      </c>
      <c r="AJ22" s="727">
        <f t="shared" si="13"/>
        <v>0</v>
      </c>
      <c r="AK22" s="727">
        <f t="shared" si="13"/>
        <v>0</v>
      </c>
      <c r="AL22" s="727">
        <f t="shared" si="13"/>
        <v>0</v>
      </c>
      <c r="AM22" s="727">
        <f t="shared" si="13"/>
        <v>0</v>
      </c>
      <c r="AN22" s="727">
        <f t="shared" si="13"/>
        <v>0</v>
      </c>
      <c r="AO22" s="236">
        <f t="shared" si="13"/>
        <v>0.04</v>
      </c>
      <c r="AP22" s="571">
        <f t="shared" si="13"/>
        <v>2326316</v>
      </c>
      <c r="AQ22" s="331">
        <f t="shared" si="13"/>
        <v>1725753</v>
      </c>
      <c r="AR22" s="331">
        <f t="shared" si="13"/>
        <v>0</v>
      </c>
      <c r="AS22" s="331">
        <f t="shared" si="13"/>
        <v>583305</v>
      </c>
      <c r="AT22" s="331">
        <f t="shared" si="13"/>
        <v>17258</v>
      </c>
      <c r="AU22" s="331">
        <f t="shared" si="13"/>
        <v>0</v>
      </c>
      <c r="AV22" s="236">
        <f t="shared" si="13"/>
        <v>2.96</v>
      </c>
      <c r="AW22" s="784">
        <f t="shared" si="13"/>
        <v>0</v>
      </c>
      <c r="AX22" s="782">
        <f t="shared" si="13"/>
        <v>0</v>
      </c>
      <c r="AY22" s="782">
        <f t="shared" si="13"/>
        <v>0</v>
      </c>
      <c r="AZ22" s="782">
        <f t="shared" si="13"/>
        <v>0</v>
      </c>
      <c r="BA22" s="782">
        <f t="shared" si="13"/>
        <v>0</v>
      </c>
      <c r="BB22" s="782">
        <f t="shared" si="13"/>
        <v>0</v>
      </c>
      <c r="BC22" s="779">
        <f t="shared" si="13"/>
        <v>0</v>
      </c>
    </row>
    <row r="23" spans="1:55" ht="12.95" customHeight="1" x14ac:dyDescent="0.25">
      <c r="A23" s="188">
        <v>5</v>
      </c>
      <c r="B23" s="229">
        <v>5444</v>
      </c>
      <c r="C23" s="230">
        <v>600099296</v>
      </c>
      <c r="D23" s="189">
        <v>854824</v>
      </c>
      <c r="E23" s="231" t="s">
        <v>339</v>
      </c>
      <c r="F23" s="189">
        <v>3113</v>
      </c>
      <c r="G23" s="231" t="s">
        <v>292</v>
      </c>
      <c r="H23" s="192" t="s">
        <v>260</v>
      </c>
      <c r="I23" s="536">
        <v>15908291</v>
      </c>
      <c r="J23" s="494">
        <v>11712071</v>
      </c>
      <c r="K23" s="494">
        <v>90000</v>
      </c>
      <c r="L23" s="394">
        <v>3989100</v>
      </c>
      <c r="M23" s="394">
        <v>117120</v>
      </c>
      <c r="N23" s="307">
        <v>0</v>
      </c>
      <c r="O23" s="734">
        <v>15.618600000000001</v>
      </c>
      <c r="P23" s="579">
        <f t="shared" ref="P23:P28" si="14">X23*-1</f>
        <v>50000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1"/>
        <v>50000</v>
      </c>
      <c r="X23" s="434">
        <v>-50000</v>
      </c>
      <c r="Y23" s="434">
        <v>0</v>
      </c>
      <c r="Z23" s="434">
        <v>0</v>
      </c>
      <c r="AA23" s="434">
        <f t="shared" ref="AA23:AA28" si="15">X23+Y23+Z23</f>
        <v>-50000</v>
      </c>
      <c r="AB23" s="434">
        <f t="shared" ref="AB23:AB28" si="16">W23+AA23</f>
        <v>0</v>
      </c>
      <c r="AC23" s="435">
        <f t="shared" ref="AC23:AC28" si="17">ROUND((W23+X23+Y23)*33.8%,0)</f>
        <v>0</v>
      </c>
      <c r="AD23" s="434">
        <v>0</v>
      </c>
      <c r="AE23" s="434">
        <f t="shared" si="2"/>
        <v>0</v>
      </c>
      <c r="AF23" s="435">
        <f t="shared" ref="AF23:AF28" si="18">ROUND(W23*1%,0)</f>
        <v>500</v>
      </c>
      <c r="AG23" s="14">
        <v>0</v>
      </c>
      <c r="AH23" s="434">
        <f t="shared" ref="AH23:AH28" si="19">AB23+AE23+AF23+AG23</f>
        <v>500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ref="AO23:AO28" si="20">SUM(AI23:AN23)</f>
        <v>0</v>
      </c>
      <c r="AP23" s="579">
        <f t="shared" ref="AP23:AP28" si="21">I23+AH23</f>
        <v>15908791</v>
      </c>
      <c r="AQ23" s="434">
        <f t="shared" ref="AQ23:AQ28" si="22">J23+W23</f>
        <v>11762071</v>
      </c>
      <c r="AR23" s="512">
        <f t="shared" ref="AR23:AR28" si="23">K23+AA23</f>
        <v>40000</v>
      </c>
      <c r="AS23" s="434">
        <f t="shared" ref="AS23:AU28" si="24">L23+AE23</f>
        <v>3989100</v>
      </c>
      <c r="AT23" s="434">
        <f t="shared" si="24"/>
        <v>117620</v>
      </c>
      <c r="AU23" s="434">
        <f t="shared" si="24"/>
        <v>0</v>
      </c>
      <c r="AV23" s="535">
        <f t="shared" ref="AV23:AV28" si="25">O23+AO23</f>
        <v>15.618600000000001</v>
      </c>
      <c r="AW23" s="517">
        <f t="shared" si="3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ht="12.95" customHeight="1" x14ac:dyDescent="0.25">
      <c r="A24" s="589">
        <v>5</v>
      </c>
      <c r="B24" s="597">
        <v>5444</v>
      </c>
      <c r="C24" s="598">
        <v>600099296</v>
      </c>
      <c r="D24" s="590">
        <v>854824</v>
      </c>
      <c r="E24" s="599" t="s">
        <v>339</v>
      </c>
      <c r="F24" s="590">
        <v>3113</v>
      </c>
      <c r="G24" s="599" t="s">
        <v>798</v>
      </c>
      <c r="H24" s="192" t="s">
        <v>260</v>
      </c>
      <c r="I24" s="517">
        <v>333882</v>
      </c>
      <c r="J24" s="494">
        <v>247687</v>
      </c>
      <c r="K24" s="494">
        <v>0</v>
      </c>
      <c r="L24" s="394">
        <v>83718</v>
      </c>
      <c r="M24" s="394">
        <v>2477</v>
      </c>
      <c r="N24" s="307">
        <v>0</v>
      </c>
      <c r="O24" s="734">
        <v>0.4</v>
      </c>
      <c r="P24" s="579">
        <f t="shared" si="14"/>
        <v>0</v>
      </c>
      <c r="Q24" s="434">
        <v>0</v>
      </c>
      <c r="R24" s="434">
        <v>0</v>
      </c>
      <c r="S24" s="434">
        <v>0</v>
      </c>
      <c r="T24" s="434">
        <v>18361</v>
      </c>
      <c r="U24" s="434">
        <v>0</v>
      </c>
      <c r="V24" s="434">
        <v>0</v>
      </c>
      <c r="W24" s="434">
        <f t="shared" si="1"/>
        <v>18361</v>
      </c>
      <c r="X24" s="434">
        <v>0</v>
      </c>
      <c r="Y24" s="434">
        <v>0</v>
      </c>
      <c r="Z24" s="434">
        <v>0</v>
      </c>
      <c r="AA24" s="434">
        <f t="shared" si="15"/>
        <v>0</v>
      </c>
      <c r="AB24" s="434">
        <f t="shared" si="16"/>
        <v>18361</v>
      </c>
      <c r="AC24" s="435">
        <f t="shared" si="17"/>
        <v>6206</v>
      </c>
      <c r="AD24" s="434">
        <v>0</v>
      </c>
      <c r="AE24" s="434">
        <f t="shared" si="2"/>
        <v>6206</v>
      </c>
      <c r="AF24" s="435">
        <f t="shared" si="18"/>
        <v>184</v>
      </c>
      <c r="AG24" s="14">
        <v>0</v>
      </c>
      <c r="AH24" s="434">
        <f t="shared" si="19"/>
        <v>24751</v>
      </c>
      <c r="AI24" s="870">
        <v>0</v>
      </c>
      <c r="AJ24" s="433">
        <v>0</v>
      </c>
      <c r="AK24" s="433">
        <v>0.03</v>
      </c>
      <c r="AL24" s="433">
        <v>0</v>
      </c>
      <c r="AM24" s="433">
        <v>0</v>
      </c>
      <c r="AN24" s="433">
        <v>0</v>
      </c>
      <c r="AO24" s="535">
        <f t="shared" si="20"/>
        <v>0.03</v>
      </c>
      <c r="AP24" s="579">
        <f t="shared" si="21"/>
        <v>358633</v>
      </c>
      <c r="AQ24" s="434">
        <f t="shared" si="22"/>
        <v>266048</v>
      </c>
      <c r="AR24" s="512">
        <f t="shared" si="23"/>
        <v>0</v>
      </c>
      <c r="AS24" s="434">
        <f t="shared" si="24"/>
        <v>89924</v>
      </c>
      <c r="AT24" s="434">
        <f t="shared" si="24"/>
        <v>2661</v>
      </c>
      <c r="AU24" s="434">
        <f t="shared" si="24"/>
        <v>0</v>
      </c>
      <c r="AV24" s="535">
        <f t="shared" si="25"/>
        <v>0.43000000000000005</v>
      </c>
      <c r="AW24" s="517">
        <f t="shared" si="3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2.95" customHeight="1" x14ac:dyDescent="0.25">
      <c r="A25" s="589">
        <v>5</v>
      </c>
      <c r="B25" s="597">
        <v>5444</v>
      </c>
      <c r="C25" s="598">
        <v>600099296</v>
      </c>
      <c r="D25" s="590">
        <v>854824</v>
      </c>
      <c r="E25" s="599" t="s">
        <v>339</v>
      </c>
      <c r="F25" s="590">
        <v>3113</v>
      </c>
      <c r="G25" s="278" t="s">
        <v>864</v>
      </c>
      <c r="H25" s="592" t="s">
        <v>260</v>
      </c>
      <c r="I25" s="620">
        <v>0</v>
      </c>
      <c r="J25" s="646">
        <v>0</v>
      </c>
      <c r="K25" s="646">
        <v>0</v>
      </c>
      <c r="L25" s="588">
        <v>0</v>
      </c>
      <c r="M25" s="588">
        <v>0</v>
      </c>
      <c r="N25" s="1027">
        <v>0</v>
      </c>
      <c r="O25" s="1038">
        <v>0</v>
      </c>
      <c r="P25" s="579">
        <f t="shared" si="14"/>
        <v>0</v>
      </c>
      <c r="Q25" s="434">
        <v>0</v>
      </c>
      <c r="R25" s="434">
        <v>0</v>
      </c>
      <c r="S25" s="434">
        <v>0</v>
      </c>
      <c r="T25" s="434">
        <v>0</v>
      </c>
      <c r="U25" s="1028">
        <v>78557</v>
      </c>
      <c r="V25" s="434">
        <v>0</v>
      </c>
      <c r="W25" s="434">
        <f t="shared" si="1"/>
        <v>78557</v>
      </c>
      <c r="X25" s="434">
        <v>0</v>
      </c>
      <c r="Y25" s="434">
        <v>0</v>
      </c>
      <c r="Z25" s="434">
        <v>0</v>
      </c>
      <c r="AA25" s="434">
        <f t="shared" si="15"/>
        <v>0</v>
      </c>
      <c r="AB25" s="434">
        <f t="shared" si="16"/>
        <v>78557</v>
      </c>
      <c r="AC25" s="435">
        <f t="shared" si="17"/>
        <v>26552</v>
      </c>
      <c r="AD25" s="434">
        <v>0</v>
      </c>
      <c r="AE25" s="434">
        <f t="shared" si="2"/>
        <v>26552</v>
      </c>
      <c r="AF25" s="435">
        <f t="shared" si="18"/>
        <v>786</v>
      </c>
      <c r="AG25" s="14">
        <v>0</v>
      </c>
      <c r="AH25" s="434">
        <f t="shared" si="19"/>
        <v>105895</v>
      </c>
      <c r="AI25" s="870">
        <v>0</v>
      </c>
      <c r="AJ25" s="433">
        <v>0</v>
      </c>
      <c r="AK25" s="433">
        <v>0</v>
      </c>
      <c r="AL25" s="433">
        <v>0</v>
      </c>
      <c r="AM25" s="1039">
        <v>0.19</v>
      </c>
      <c r="AN25" s="433">
        <v>0</v>
      </c>
      <c r="AO25" s="535">
        <f t="shared" si="20"/>
        <v>0.19</v>
      </c>
      <c r="AP25" s="579">
        <f t="shared" si="21"/>
        <v>105895</v>
      </c>
      <c r="AQ25" s="434">
        <f t="shared" si="22"/>
        <v>78557</v>
      </c>
      <c r="AR25" s="512">
        <f t="shared" si="23"/>
        <v>0</v>
      </c>
      <c r="AS25" s="434">
        <f t="shared" si="24"/>
        <v>26552</v>
      </c>
      <c r="AT25" s="434">
        <f t="shared" si="24"/>
        <v>786</v>
      </c>
      <c r="AU25" s="434">
        <f t="shared" si="24"/>
        <v>0</v>
      </c>
      <c r="AV25" s="535">
        <f t="shared" si="25"/>
        <v>0.19</v>
      </c>
      <c r="AW25" s="517">
        <f t="shared" si="3"/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ht="12.95" customHeight="1" x14ac:dyDescent="0.25">
      <c r="A26" s="188">
        <v>5</v>
      </c>
      <c r="B26" s="229">
        <v>5444</v>
      </c>
      <c r="C26" s="230">
        <v>600099296</v>
      </c>
      <c r="D26" s="189">
        <v>854824</v>
      </c>
      <c r="E26" s="231" t="s">
        <v>339</v>
      </c>
      <c r="F26" s="189">
        <v>3113</v>
      </c>
      <c r="G26" s="231" t="s">
        <v>282</v>
      </c>
      <c r="H26" s="192" t="s">
        <v>261</v>
      </c>
      <c r="I26" s="517">
        <v>1543811</v>
      </c>
      <c r="J26" s="432">
        <v>1041244</v>
      </c>
      <c r="K26" s="494">
        <v>104794</v>
      </c>
      <c r="L26" s="394">
        <v>387361</v>
      </c>
      <c r="M26" s="394">
        <v>10412</v>
      </c>
      <c r="N26" s="307">
        <v>0</v>
      </c>
      <c r="O26" s="685">
        <v>2.5800000000000005</v>
      </c>
      <c r="P26" s="579">
        <f t="shared" si="14"/>
        <v>0</v>
      </c>
      <c r="Q26" s="434">
        <v>0</v>
      </c>
      <c r="R26" s="434">
        <v>48482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1"/>
        <v>48482</v>
      </c>
      <c r="X26" s="434">
        <v>0</v>
      </c>
      <c r="Y26" s="434">
        <v>0</v>
      </c>
      <c r="Z26" s="434">
        <v>0</v>
      </c>
      <c r="AA26" s="434">
        <f t="shared" si="15"/>
        <v>0</v>
      </c>
      <c r="AB26" s="434">
        <f t="shared" si="16"/>
        <v>48482</v>
      </c>
      <c r="AC26" s="435">
        <f t="shared" si="17"/>
        <v>16387</v>
      </c>
      <c r="AD26" s="434">
        <v>0</v>
      </c>
      <c r="AE26" s="434">
        <f t="shared" si="2"/>
        <v>16387</v>
      </c>
      <c r="AF26" s="435">
        <f t="shared" si="18"/>
        <v>485</v>
      </c>
      <c r="AG26" s="14">
        <v>0</v>
      </c>
      <c r="AH26" s="434">
        <f t="shared" si="19"/>
        <v>65354</v>
      </c>
      <c r="AI26" s="870">
        <v>0</v>
      </c>
      <c r="AJ26" s="433">
        <v>0.12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20"/>
        <v>0.12</v>
      </c>
      <c r="AP26" s="579">
        <f t="shared" si="21"/>
        <v>1609165</v>
      </c>
      <c r="AQ26" s="434">
        <f t="shared" si="22"/>
        <v>1089726</v>
      </c>
      <c r="AR26" s="512">
        <f t="shared" si="23"/>
        <v>104794</v>
      </c>
      <c r="AS26" s="434">
        <f t="shared" si="24"/>
        <v>403748</v>
      </c>
      <c r="AT26" s="434">
        <f t="shared" si="24"/>
        <v>10897</v>
      </c>
      <c r="AU26" s="434">
        <f t="shared" si="24"/>
        <v>0</v>
      </c>
      <c r="AV26" s="535">
        <f t="shared" si="25"/>
        <v>2.7000000000000006</v>
      </c>
      <c r="AW26" s="517">
        <f t="shared" si="3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2.95" customHeight="1" x14ac:dyDescent="0.25">
      <c r="A27" s="188">
        <v>5</v>
      </c>
      <c r="B27" s="229">
        <v>5444</v>
      </c>
      <c r="C27" s="230">
        <v>600099296</v>
      </c>
      <c r="D27" s="189">
        <v>854824</v>
      </c>
      <c r="E27" s="231" t="s">
        <v>339</v>
      </c>
      <c r="F27" s="189">
        <v>3122</v>
      </c>
      <c r="G27" s="231" t="s">
        <v>283</v>
      </c>
      <c r="H27" s="192" t="s">
        <v>260</v>
      </c>
      <c r="I27" s="517">
        <v>10112003</v>
      </c>
      <c r="J27" s="432">
        <v>7111660</v>
      </c>
      <c r="K27" s="494">
        <v>392739</v>
      </c>
      <c r="L27" s="394">
        <v>2536487</v>
      </c>
      <c r="M27" s="394">
        <v>71117</v>
      </c>
      <c r="N27" s="307">
        <v>0</v>
      </c>
      <c r="O27" s="685">
        <v>9.2833000000000006</v>
      </c>
      <c r="P27" s="579">
        <f t="shared" si="14"/>
        <v>50000</v>
      </c>
      <c r="Q27" s="434">
        <v>0</v>
      </c>
      <c r="R27" s="434">
        <v>0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1"/>
        <v>50000</v>
      </c>
      <c r="X27" s="434">
        <v>-50000</v>
      </c>
      <c r="Y27" s="434">
        <v>0</v>
      </c>
      <c r="Z27" s="434">
        <v>0</v>
      </c>
      <c r="AA27" s="434">
        <f t="shared" si="15"/>
        <v>-50000</v>
      </c>
      <c r="AB27" s="434">
        <f t="shared" si="16"/>
        <v>0</v>
      </c>
      <c r="AC27" s="435">
        <f t="shared" si="17"/>
        <v>0</v>
      </c>
      <c r="AD27" s="434">
        <v>0</v>
      </c>
      <c r="AE27" s="434">
        <f t="shared" si="2"/>
        <v>0</v>
      </c>
      <c r="AF27" s="435">
        <f t="shared" si="18"/>
        <v>500</v>
      </c>
      <c r="AG27" s="14">
        <v>0</v>
      </c>
      <c r="AH27" s="434">
        <f t="shared" si="19"/>
        <v>500</v>
      </c>
      <c r="AI27" s="870">
        <v>0</v>
      </c>
      <c r="AJ27" s="433">
        <v>0</v>
      </c>
      <c r="AK27" s="433">
        <v>0</v>
      </c>
      <c r="AL27" s="433">
        <v>0</v>
      </c>
      <c r="AM27" s="433">
        <v>0</v>
      </c>
      <c r="AN27" s="433">
        <v>0</v>
      </c>
      <c r="AO27" s="535">
        <f t="shared" si="20"/>
        <v>0</v>
      </c>
      <c r="AP27" s="579">
        <f t="shared" si="21"/>
        <v>10112503</v>
      </c>
      <c r="AQ27" s="434">
        <f t="shared" si="22"/>
        <v>7161660</v>
      </c>
      <c r="AR27" s="512">
        <f t="shared" si="23"/>
        <v>342739</v>
      </c>
      <c r="AS27" s="434">
        <f t="shared" si="24"/>
        <v>2536487</v>
      </c>
      <c r="AT27" s="434">
        <f t="shared" si="24"/>
        <v>71617</v>
      </c>
      <c r="AU27" s="434">
        <f t="shared" si="24"/>
        <v>0</v>
      </c>
      <c r="AV27" s="535">
        <f t="shared" si="25"/>
        <v>9.2833000000000006</v>
      </c>
      <c r="AW27" s="517">
        <f t="shared" si="3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ht="12.95" customHeight="1" x14ac:dyDescent="0.25">
      <c r="A28" s="188">
        <v>5</v>
      </c>
      <c r="B28" s="229">
        <v>5444</v>
      </c>
      <c r="C28" s="230">
        <v>600099296</v>
      </c>
      <c r="D28" s="189">
        <v>854824</v>
      </c>
      <c r="E28" s="231" t="s">
        <v>339</v>
      </c>
      <c r="F28" s="189">
        <v>3143</v>
      </c>
      <c r="G28" s="231" t="s">
        <v>784</v>
      </c>
      <c r="H28" s="192" t="s">
        <v>260</v>
      </c>
      <c r="I28" s="517">
        <v>1878556</v>
      </c>
      <c r="J28" s="432">
        <v>1324107</v>
      </c>
      <c r="K28" s="494">
        <v>70000</v>
      </c>
      <c r="L28" s="394">
        <v>471208</v>
      </c>
      <c r="M28" s="394">
        <v>13241</v>
      </c>
      <c r="N28" s="307">
        <v>0</v>
      </c>
      <c r="O28" s="685">
        <v>2.6840999999999999</v>
      </c>
      <c r="P28" s="579">
        <f t="shared" si="14"/>
        <v>70000</v>
      </c>
      <c r="Q28" s="434">
        <v>0</v>
      </c>
      <c r="R28" s="434">
        <v>0</v>
      </c>
      <c r="S28" s="434">
        <v>0</v>
      </c>
      <c r="T28" s="434">
        <v>0</v>
      </c>
      <c r="U28" s="434">
        <v>0</v>
      </c>
      <c r="V28" s="434">
        <v>0</v>
      </c>
      <c r="W28" s="434">
        <f t="shared" si="1"/>
        <v>70000</v>
      </c>
      <c r="X28" s="434">
        <v>-70000</v>
      </c>
      <c r="Y28" s="434">
        <v>0</v>
      </c>
      <c r="Z28" s="434">
        <v>0</v>
      </c>
      <c r="AA28" s="434">
        <f t="shared" si="15"/>
        <v>-70000</v>
      </c>
      <c r="AB28" s="434">
        <f t="shared" si="16"/>
        <v>0</v>
      </c>
      <c r="AC28" s="435">
        <f t="shared" si="17"/>
        <v>0</v>
      </c>
      <c r="AD28" s="434">
        <v>0</v>
      </c>
      <c r="AE28" s="434">
        <f t="shared" si="2"/>
        <v>0</v>
      </c>
      <c r="AF28" s="435">
        <f t="shared" si="18"/>
        <v>700</v>
      </c>
      <c r="AG28" s="14">
        <v>0</v>
      </c>
      <c r="AH28" s="434">
        <f t="shared" si="19"/>
        <v>700</v>
      </c>
      <c r="AI28" s="870">
        <v>0.04</v>
      </c>
      <c r="AJ28" s="433">
        <v>0</v>
      </c>
      <c r="AK28" s="433">
        <v>0</v>
      </c>
      <c r="AL28" s="433">
        <v>0</v>
      </c>
      <c r="AM28" s="433">
        <v>0</v>
      </c>
      <c r="AN28" s="433">
        <v>0</v>
      </c>
      <c r="AO28" s="535">
        <f t="shared" si="20"/>
        <v>0.04</v>
      </c>
      <c r="AP28" s="579">
        <f t="shared" si="21"/>
        <v>1879256</v>
      </c>
      <c r="AQ28" s="434">
        <f t="shared" si="22"/>
        <v>1394107</v>
      </c>
      <c r="AR28" s="512">
        <f t="shared" si="23"/>
        <v>0</v>
      </c>
      <c r="AS28" s="434">
        <f t="shared" si="24"/>
        <v>471208</v>
      </c>
      <c r="AT28" s="434">
        <f t="shared" si="24"/>
        <v>13941</v>
      </c>
      <c r="AU28" s="434">
        <f t="shared" si="24"/>
        <v>0</v>
      </c>
      <c r="AV28" s="535">
        <f t="shared" si="25"/>
        <v>2.7241</v>
      </c>
      <c r="AW28" s="517">
        <f t="shared" si="3"/>
        <v>0</v>
      </c>
      <c r="AX28" s="432">
        <v>0</v>
      </c>
      <c r="AY28" s="432">
        <v>0</v>
      </c>
      <c r="AZ28" s="432">
        <v>0</v>
      </c>
      <c r="BA28" s="432">
        <v>0</v>
      </c>
      <c r="BB28" s="432">
        <v>0</v>
      </c>
      <c r="BC28" s="600">
        <v>0</v>
      </c>
    </row>
    <row r="29" spans="1:55" ht="12.95" customHeight="1" x14ac:dyDescent="0.25">
      <c r="A29" s="232">
        <v>5</v>
      </c>
      <c r="B29" s="233">
        <v>5444</v>
      </c>
      <c r="C29" s="234">
        <v>600099296</v>
      </c>
      <c r="D29" s="233">
        <v>854824</v>
      </c>
      <c r="E29" s="235" t="s">
        <v>340</v>
      </c>
      <c r="F29" s="199"/>
      <c r="G29" s="237"/>
      <c r="H29" s="200"/>
      <c r="I29" s="571">
        <v>29776543</v>
      </c>
      <c r="J29" s="331">
        <v>21436769</v>
      </c>
      <c r="K29" s="331">
        <v>657533</v>
      </c>
      <c r="L29" s="331">
        <v>7467874</v>
      </c>
      <c r="M29" s="331">
        <v>214367</v>
      </c>
      <c r="N29" s="331">
        <v>0</v>
      </c>
      <c r="O29" s="691">
        <v>30.566000000000003</v>
      </c>
      <c r="P29" s="571">
        <f t="shared" ref="P29:BC29" si="26">SUM(P23:P28)</f>
        <v>170000</v>
      </c>
      <c r="Q29" s="331">
        <f t="shared" si="26"/>
        <v>0</v>
      </c>
      <c r="R29" s="331">
        <f t="shared" si="26"/>
        <v>48482</v>
      </c>
      <c r="S29" s="331">
        <f t="shared" si="26"/>
        <v>0</v>
      </c>
      <c r="T29" s="331">
        <f t="shared" si="26"/>
        <v>18361</v>
      </c>
      <c r="U29" s="331">
        <f t="shared" si="26"/>
        <v>78557</v>
      </c>
      <c r="V29" s="331">
        <f t="shared" si="26"/>
        <v>0</v>
      </c>
      <c r="W29" s="331">
        <f t="shared" si="26"/>
        <v>315400</v>
      </c>
      <c r="X29" s="331">
        <v>-170000</v>
      </c>
      <c r="Y29" s="331">
        <f t="shared" si="26"/>
        <v>0</v>
      </c>
      <c r="Z29" s="331">
        <f t="shared" si="26"/>
        <v>0</v>
      </c>
      <c r="AA29" s="331">
        <f t="shared" si="26"/>
        <v>-170000</v>
      </c>
      <c r="AB29" s="331">
        <f t="shared" si="26"/>
        <v>145400</v>
      </c>
      <c r="AC29" s="331">
        <f t="shared" si="26"/>
        <v>49145</v>
      </c>
      <c r="AD29" s="331">
        <f t="shared" si="26"/>
        <v>0</v>
      </c>
      <c r="AE29" s="331">
        <f t="shared" si="26"/>
        <v>49145</v>
      </c>
      <c r="AF29" s="331">
        <f t="shared" si="26"/>
        <v>3155</v>
      </c>
      <c r="AG29" s="331">
        <f t="shared" si="26"/>
        <v>0</v>
      </c>
      <c r="AH29" s="974">
        <f t="shared" si="26"/>
        <v>197700</v>
      </c>
      <c r="AI29" s="970">
        <v>0.04</v>
      </c>
      <c r="AJ29" s="727">
        <f t="shared" si="26"/>
        <v>0.12</v>
      </c>
      <c r="AK29" s="727">
        <f t="shared" si="26"/>
        <v>0.03</v>
      </c>
      <c r="AL29" s="727">
        <f t="shared" si="26"/>
        <v>0</v>
      </c>
      <c r="AM29" s="727">
        <f t="shared" si="26"/>
        <v>0.19</v>
      </c>
      <c r="AN29" s="727">
        <f t="shared" si="26"/>
        <v>0</v>
      </c>
      <c r="AO29" s="236">
        <f t="shared" si="26"/>
        <v>0.37999999999999995</v>
      </c>
      <c r="AP29" s="571">
        <f t="shared" si="26"/>
        <v>29974243</v>
      </c>
      <c r="AQ29" s="331">
        <f t="shared" si="26"/>
        <v>21752169</v>
      </c>
      <c r="AR29" s="331">
        <f t="shared" si="26"/>
        <v>487533</v>
      </c>
      <c r="AS29" s="331">
        <f t="shared" si="26"/>
        <v>7517019</v>
      </c>
      <c r="AT29" s="331">
        <f t="shared" si="26"/>
        <v>217522</v>
      </c>
      <c r="AU29" s="331">
        <f t="shared" si="26"/>
        <v>0</v>
      </c>
      <c r="AV29" s="236">
        <f t="shared" si="26"/>
        <v>30.946000000000002</v>
      </c>
      <c r="AW29" s="784">
        <f t="shared" si="26"/>
        <v>0</v>
      </c>
      <c r="AX29" s="782">
        <f t="shared" si="26"/>
        <v>0</v>
      </c>
      <c r="AY29" s="782">
        <f t="shared" si="26"/>
        <v>0</v>
      </c>
      <c r="AZ29" s="782">
        <f t="shared" si="26"/>
        <v>0</v>
      </c>
      <c r="BA29" s="782">
        <f t="shared" si="26"/>
        <v>0</v>
      </c>
      <c r="BB29" s="782">
        <f t="shared" si="26"/>
        <v>0</v>
      </c>
      <c r="BC29" s="779">
        <f t="shared" si="26"/>
        <v>0</v>
      </c>
    </row>
    <row r="30" spans="1:55" ht="12.95" customHeight="1" x14ac:dyDescent="0.25">
      <c r="A30" s="188">
        <v>6</v>
      </c>
      <c r="B30" s="229">
        <v>5449</v>
      </c>
      <c r="C30" s="230">
        <v>600099458</v>
      </c>
      <c r="D30" s="189">
        <v>70188408</v>
      </c>
      <c r="E30" s="231" t="s">
        <v>341</v>
      </c>
      <c r="F30" s="189">
        <v>3114</v>
      </c>
      <c r="G30" s="239" t="s">
        <v>505</v>
      </c>
      <c r="H30" s="192" t="s">
        <v>260</v>
      </c>
      <c r="I30" s="536">
        <v>13503746</v>
      </c>
      <c r="J30" s="494">
        <v>9938209</v>
      </c>
      <c r="K30" s="494">
        <v>80000</v>
      </c>
      <c r="L30" s="394">
        <v>3386154</v>
      </c>
      <c r="M30" s="394">
        <v>99383</v>
      </c>
      <c r="N30" s="307">
        <v>0</v>
      </c>
      <c r="O30" s="734">
        <v>12.0108</v>
      </c>
      <c r="P30" s="579">
        <f>X30*-1</f>
        <v>0</v>
      </c>
      <c r="Q30" s="434">
        <v>0</v>
      </c>
      <c r="R30" s="434">
        <v>0</v>
      </c>
      <c r="S30" s="434">
        <v>0</v>
      </c>
      <c r="T30" s="434">
        <v>0</v>
      </c>
      <c r="U30" s="434">
        <v>0</v>
      </c>
      <c r="V30" s="434">
        <v>0</v>
      </c>
      <c r="W30" s="434">
        <f t="shared" si="1"/>
        <v>0</v>
      </c>
      <c r="X30" s="434">
        <v>0</v>
      </c>
      <c r="Y30" s="434">
        <v>0</v>
      </c>
      <c r="Z30" s="434">
        <v>0</v>
      </c>
      <c r="AA30" s="434">
        <f>X30+Y30+Z30</f>
        <v>0</v>
      </c>
      <c r="AB30" s="434">
        <f>W30+AA30</f>
        <v>0</v>
      </c>
      <c r="AC30" s="435">
        <f t="shared" ref="AC30:AC33" si="27">ROUND((W30+X30+Y30)*33.8%,0)</f>
        <v>0</v>
      </c>
      <c r="AD30" s="434">
        <v>0</v>
      </c>
      <c r="AE30" s="434">
        <f t="shared" si="2"/>
        <v>0</v>
      </c>
      <c r="AF30" s="435">
        <f>ROUND(W30*1%,0)</f>
        <v>0</v>
      </c>
      <c r="AG30" s="14">
        <v>0</v>
      </c>
      <c r="AH30" s="434">
        <f t="shared" ref="AH30:AH33" si="28">AB30+AE30+AF30+AG30</f>
        <v>0</v>
      </c>
      <c r="AI30" s="870">
        <v>0</v>
      </c>
      <c r="AJ30" s="433">
        <v>0</v>
      </c>
      <c r="AK30" s="433">
        <v>0</v>
      </c>
      <c r="AL30" s="433">
        <v>0</v>
      </c>
      <c r="AM30" s="433">
        <v>0</v>
      </c>
      <c r="AN30" s="433">
        <v>0</v>
      </c>
      <c r="AO30" s="535">
        <f>SUM(AI30:AN30)</f>
        <v>0</v>
      </c>
      <c r="AP30" s="579">
        <f>I30+AH30</f>
        <v>13503746</v>
      </c>
      <c r="AQ30" s="434">
        <f>J30+W30</f>
        <v>9938209</v>
      </c>
      <c r="AR30" s="512">
        <f>K30+AA30</f>
        <v>80000</v>
      </c>
      <c r="AS30" s="434">
        <f>L30+AE30</f>
        <v>3386154</v>
      </c>
      <c r="AT30" s="434">
        <f t="shared" ref="AT30:AU33" si="29">M30+AF30</f>
        <v>99383</v>
      </c>
      <c r="AU30" s="434">
        <f t="shared" si="29"/>
        <v>0</v>
      </c>
      <c r="AV30" s="535">
        <f>O30+AO30</f>
        <v>12.0108</v>
      </c>
      <c r="AW30" s="517">
        <f t="shared" si="3"/>
        <v>0</v>
      </c>
      <c r="AX30" s="432">
        <v>0</v>
      </c>
      <c r="AY30" s="432">
        <v>0</v>
      </c>
      <c r="AZ30" s="432">
        <v>0</v>
      </c>
      <c r="BA30" s="432">
        <v>0</v>
      </c>
      <c r="BB30" s="432">
        <v>0</v>
      </c>
      <c r="BC30" s="600">
        <v>0</v>
      </c>
    </row>
    <row r="31" spans="1:55" ht="12.95" customHeight="1" x14ac:dyDescent="0.25">
      <c r="A31" s="188">
        <v>6</v>
      </c>
      <c r="B31" s="229">
        <v>5449</v>
      </c>
      <c r="C31" s="230">
        <v>600099458</v>
      </c>
      <c r="D31" s="189">
        <v>70188408</v>
      </c>
      <c r="E31" s="231" t="s">
        <v>341</v>
      </c>
      <c r="F31" s="189">
        <v>3114</v>
      </c>
      <c r="G31" s="239" t="s">
        <v>277</v>
      </c>
      <c r="H31" s="192" t="s">
        <v>260</v>
      </c>
      <c r="I31" s="517">
        <v>2535168</v>
      </c>
      <c r="J31" s="432">
        <v>1860837</v>
      </c>
      <c r="K31" s="494">
        <v>20000</v>
      </c>
      <c r="L31" s="394">
        <v>635723</v>
      </c>
      <c r="M31" s="394">
        <v>18608</v>
      </c>
      <c r="N31" s="307">
        <v>0</v>
      </c>
      <c r="O31" s="685">
        <v>4.3231999999999999</v>
      </c>
      <c r="P31" s="579">
        <f>X31*-1</f>
        <v>20000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1"/>
        <v>20000</v>
      </c>
      <c r="X31" s="434">
        <v>-20000</v>
      </c>
      <c r="Y31" s="434">
        <v>0</v>
      </c>
      <c r="Z31" s="434">
        <v>0</v>
      </c>
      <c r="AA31" s="434">
        <f>X31+Y31+Z31</f>
        <v>-20000</v>
      </c>
      <c r="AB31" s="434">
        <f>W31+AA31</f>
        <v>0</v>
      </c>
      <c r="AC31" s="435">
        <f t="shared" si="27"/>
        <v>0</v>
      </c>
      <c r="AD31" s="434">
        <v>0</v>
      </c>
      <c r="AE31" s="434">
        <f t="shared" si="2"/>
        <v>0</v>
      </c>
      <c r="AF31" s="435">
        <f>ROUND(W31*1%,0)</f>
        <v>200</v>
      </c>
      <c r="AG31" s="14">
        <v>0</v>
      </c>
      <c r="AH31" s="434">
        <f t="shared" si="28"/>
        <v>200</v>
      </c>
      <c r="AI31" s="870">
        <v>0.01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>SUM(AI31:AN31)</f>
        <v>0.01</v>
      </c>
      <c r="AP31" s="579">
        <f>I31+AH31</f>
        <v>2535368</v>
      </c>
      <c r="AQ31" s="434">
        <f>J31+W31</f>
        <v>1880837</v>
      </c>
      <c r="AR31" s="512">
        <f>K31+AA31</f>
        <v>0</v>
      </c>
      <c r="AS31" s="434">
        <f>L31+AE31</f>
        <v>635723</v>
      </c>
      <c r="AT31" s="434">
        <f t="shared" si="29"/>
        <v>18808</v>
      </c>
      <c r="AU31" s="434">
        <f t="shared" si="29"/>
        <v>0</v>
      </c>
      <c r="AV31" s="535">
        <f>O31+AO31</f>
        <v>4.3331999999999997</v>
      </c>
      <c r="AW31" s="517">
        <f t="shared" si="3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ht="12.95" customHeight="1" x14ac:dyDescent="0.25">
      <c r="A32" s="188">
        <v>6</v>
      </c>
      <c r="B32" s="229">
        <v>5449</v>
      </c>
      <c r="C32" s="230">
        <v>600099458</v>
      </c>
      <c r="D32" s="189">
        <v>70188408</v>
      </c>
      <c r="E32" s="231" t="s">
        <v>341</v>
      </c>
      <c r="F32" s="189">
        <v>3143</v>
      </c>
      <c r="G32" s="231" t="s">
        <v>785</v>
      </c>
      <c r="H32" s="192" t="s">
        <v>260</v>
      </c>
      <c r="I32" s="517">
        <v>549504</v>
      </c>
      <c r="J32" s="432">
        <v>407644</v>
      </c>
      <c r="K32" s="494">
        <v>0</v>
      </c>
      <c r="L32" s="394">
        <v>137784</v>
      </c>
      <c r="M32" s="394">
        <v>4076</v>
      </c>
      <c r="N32" s="307">
        <v>0</v>
      </c>
      <c r="O32" s="685">
        <v>0.83</v>
      </c>
      <c r="P32" s="579">
        <f>X32*-1</f>
        <v>-20000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1"/>
        <v>-20000</v>
      </c>
      <c r="X32" s="434">
        <v>20000</v>
      </c>
      <c r="Y32" s="434">
        <v>0</v>
      </c>
      <c r="Z32" s="434">
        <v>0</v>
      </c>
      <c r="AA32" s="434">
        <f>X32+Y32+Z32</f>
        <v>20000</v>
      </c>
      <c r="AB32" s="434">
        <f>W32+AA32</f>
        <v>0</v>
      </c>
      <c r="AC32" s="435">
        <f t="shared" si="27"/>
        <v>0</v>
      </c>
      <c r="AD32" s="434">
        <v>0</v>
      </c>
      <c r="AE32" s="434">
        <f t="shared" si="2"/>
        <v>0</v>
      </c>
      <c r="AF32" s="435">
        <f>ROUND(W32*1%,0)</f>
        <v>-200</v>
      </c>
      <c r="AG32" s="14">
        <v>0</v>
      </c>
      <c r="AH32" s="434">
        <f t="shared" si="28"/>
        <v>-200</v>
      </c>
      <c r="AI32" s="870">
        <v>-0.02</v>
      </c>
      <c r="AJ32" s="433">
        <v>0</v>
      </c>
      <c r="AK32" s="433">
        <v>0</v>
      </c>
      <c r="AL32" s="433">
        <v>0</v>
      </c>
      <c r="AM32" s="433">
        <v>0</v>
      </c>
      <c r="AN32" s="433">
        <v>0</v>
      </c>
      <c r="AO32" s="535">
        <f>SUM(AI32:AN32)</f>
        <v>-0.02</v>
      </c>
      <c r="AP32" s="579">
        <f>I32+AH32</f>
        <v>549304</v>
      </c>
      <c r="AQ32" s="434">
        <f>J32+W32</f>
        <v>387644</v>
      </c>
      <c r="AR32" s="512">
        <f>K32+AA32</f>
        <v>20000</v>
      </c>
      <c r="AS32" s="434">
        <f>L32+AE32</f>
        <v>137784</v>
      </c>
      <c r="AT32" s="434">
        <f t="shared" si="29"/>
        <v>3876</v>
      </c>
      <c r="AU32" s="434">
        <f t="shared" si="29"/>
        <v>0</v>
      </c>
      <c r="AV32" s="535">
        <f>O32+AO32</f>
        <v>0.80999999999999994</v>
      </c>
      <c r="AW32" s="517">
        <f t="shared" si="3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2.95" customHeight="1" x14ac:dyDescent="0.25">
      <c r="A33" s="188">
        <v>6</v>
      </c>
      <c r="B33" s="229">
        <v>5449</v>
      </c>
      <c r="C33" s="230">
        <v>600099458</v>
      </c>
      <c r="D33" s="189">
        <v>70188408</v>
      </c>
      <c r="E33" s="231" t="s">
        <v>341</v>
      </c>
      <c r="F33" s="189">
        <v>3143</v>
      </c>
      <c r="G33" s="231" t="s">
        <v>735</v>
      </c>
      <c r="H33" s="192" t="s">
        <v>260</v>
      </c>
      <c r="I33" s="517">
        <v>225936</v>
      </c>
      <c r="J33" s="432">
        <v>167608</v>
      </c>
      <c r="K33" s="494">
        <v>0</v>
      </c>
      <c r="L33" s="394">
        <v>56652</v>
      </c>
      <c r="M33" s="394">
        <v>1676</v>
      </c>
      <c r="N33" s="307">
        <v>0</v>
      </c>
      <c r="O33" s="685">
        <v>0.42</v>
      </c>
      <c r="P33" s="579">
        <f>X33*-1</f>
        <v>0</v>
      </c>
      <c r="Q33" s="434">
        <v>0</v>
      </c>
      <c r="R33" s="434">
        <v>0</v>
      </c>
      <c r="S33" s="434">
        <v>0</v>
      </c>
      <c r="T33" s="434">
        <v>0</v>
      </c>
      <c r="U33" s="434">
        <v>0</v>
      </c>
      <c r="V33" s="434">
        <v>0</v>
      </c>
      <c r="W33" s="434">
        <f t="shared" si="1"/>
        <v>0</v>
      </c>
      <c r="X33" s="434">
        <v>0</v>
      </c>
      <c r="Y33" s="434">
        <v>0</v>
      </c>
      <c r="Z33" s="434">
        <v>0</v>
      </c>
      <c r="AA33" s="434">
        <f>X33+Y33+Z33</f>
        <v>0</v>
      </c>
      <c r="AB33" s="434">
        <f>W33+AA33</f>
        <v>0</v>
      </c>
      <c r="AC33" s="435">
        <f t="shared" si="27"/>
        <v>0</v>
      </c>
      <c r="AD33" s="434">
        <v>0</v>
      </c>
      <c r="AE33" s="434">
        <f t="shared" si="2"/>
        <v>0</v>
      </c>
      <c r="AF33" s="435">
        <f>ROUND(W33*1%,0)</f>
        <v>0</v>
      </c>
      <c r="AG33" s="14">
        <v>0</v>
      </c>
      <c r="AH33" s="434">
        <f t="shared" si="28"/>
        <v>0</v>
      </c>
      <c r="AI33" s="870">
        <v>0</v>
      </c>
      <c r="AJ33" s="433">
        <v>0</v>
      </c>
      <c r="AK33" s="433">
        <v>0</v>
      </c>
      <c r="AL33" s="433">
        <v>0</v>
      </c>
      <c r="AM33" s="433">
        <v>0</v>
      </c>
      <c r="AN33" s="433">
        <v>0</v>
      </c>
      <c r="AO33" s="535">
        <f>SUM(AI33:AN33)</f>
        <v>0</v>
      </c>
      <c r="AP33" s="579">
        <f>I33+AH33</f>
        <v>225936</v>
      </c>
      <c r="AQ33" s="434">
        <f>J33+W33</f>
        <v>167608</v>
      </c>
      <c r="AR33" s="512">
        <f>K33+AA33</f>
        <v>0</v>
      </c>
      <c r="AS33" s="434">
        <f>L33+AE33</f>
        <v>56652</v>
      </c>
      <c r="AT33" s="434">
        <f t="shared" si="29"/>
        <v>1676</v>
      </c>
      <c r="AU33" s="434">
        <f t="shared" si="29"/>
        <v>0</v>
      </c>
      <c r="AV33" s="535">
        <f>O33+AO33</f>
        <v>0.42</v>
      </c>
      <c r="AW33" s="517">
        <f t="shared" si="3"/>
        <v>0</v>
      </c>
      <c r="AX33" s="432">
        <v>0</v>
      </c>
      <c r="AY33" s="432">
        <v>0</v>
      </c>
      <c r="AZ33" s="432">
        <v>0</v>
      </c>
      <c r="BA33" s="432">
        <v>0</v>
      </c>
      <c r="BB33" s="432">
        <v>0</v>
      </c>
      <c r="BC33" s="600">
        <v>0</v>
      </c>
    </row>
    <row r="34" spans="1:55" ht="12.95" customHeight="1" x14ac:dyDescent="0.25">
      <c r="A34" s="232">
        <v>6</v>
      </c>
      <c r="B34" s="233">
        <v>5449</v>
      </c>
      <c r="C34" s="234">
        <v>600099458</v>
      </c>
      <c r="D34" s="233">
        <v>70188408</v>
      </c>
      <c r="E34" s="235" t="s">
        <v>342</v>
      </c>
      <c r="F34" s="199"/>
      <c r="G34" s="237"/>
      <c r="H34" s="200"/>
      <c r="I34" s="571">
        <v>16814354</v>
      </c>
      <c r="J34" s="331">
        <v>12374298</v>
      </c>
      <c r="K34" s="331">
        <v>100000</v>
      </c>
      <c r="L34" s="331">
        <v>4216313</v>
      </c>
      <c r="M34" s="331">
        <v>123743</v>
      </c>
      <c r="N34" s="331">
        <v>0</v>
      </c>
      <c r="O34" s="691">
        <v>17.584</v>
      </c>
      <c r="P34" s="571">
        <f t="shared" ref="P34:BC34" si="30">SUM(P30:P33)</f>
        <v>0</v>
      </c>
      <c r="Q34" s="331">
        <f t="shared" si="30"/>
        <v>0</v>
      </c>
      <c r="R34" s="331">
        <f t="shared" si="30"/>
        <v>0</v>
      </c>
      <c r="S34" s="331">
        <f t="shared" si="30"/>
        <v>0</v>
      </c>
      <c r="T34" s="331">
        <v>0</v>
      </c>
      <c r="U34" s="331">
        <f t="shared" si="30"/>
        <v>0</v>
      </c>
      <c r="V34" s="331">
        <f t="shared" si="30"/>
        <v>0</v>
      </c>
      <c r="W34" s="331">
        <f t="shared" si="30"/>
        <v>0</v>
      </c>
      <c r="X34" s="331">
        <v>0</v>
      </c>
      <c r="Y34" s="331">
        <f t="shared" si="30"/>
        <v>0</v>
      </c>
      <c r="Z34" s="331">
        <f t="shared" si="30"/>
        <v>0</v>
      </c>
      <c r="AA34" s="331">
        <f t="shared" si="30"/>
        <v>0</v>
      </c>
      <c r="AB34" s="331">
        <f t="shared" si="30"/>
        <v>0</v>
      </c>
      <c r="AC34" s="331">
        <f t="shared" si="30"/>
        <v>0</v>
      </c>
      <c r="AD34" s="331">
        <f t="shared" si="30"/>
        <v>0</v>
      </c>
      <c r="AE34" s="331">
        <f t="shared" si="30"/>
        <v>0</v>
      </c>
      <c r="AF34" s="331">
        <f t="shared" si="30"/>
        <v>0</v>
      </c>
      <c r="AG34" s="331">
        <f t="shared" si="30"/>
        <v>0</v>
      </c>
      <c r="AH34" s="974">
        <f t="shared" si="30"/>
        <v>0</v>
      </c>
      <c r="AI34" s="970">
        <v>-0.01</v>
      </c>
      <c r="AJ34" s="727">
        <f t="shared" si="30"/>
        <v>0</v>
      </c>
      <c r="AK34" s="727">
        <f t="shared" si="30"/>
        <v>0</v>
      </c>
      <c r="AL34" s="727">
        <f t="shared" si="30"/>
        <v>0</v>
      </c>
      <c r="AM34" s="727">
        <f t="shared" si="30"/>
        <v>0</v>
      </c>
      <c r="AN34" s="727">
        <f t="shared" si="30"/>
        <v>0</v>
      </c>
      <c r="AO34" s="236">
        <f t="shared" si="30"/>
        <v>-0.01</v>
      </c>
      <c r="AP34" s="571">
        <f t="shared" si="30"/>
        <v>16814354</v>
      </c>
      <c r="AQ34" s="331">
        <f t="shared" si="30"/>
        <v>12374298</v>
      </c>
      <c r="AR34" s="331">
        <f t="shared" si="30"/>
        <v>100000</v>
      </c>
      <c r="AS34" s="331">
        <f t="shared" si="30"/>
        <v>4216313</v>
      </c>
      <c r="AT34" s="331">
        <f t="shared" si="30"/>
        <v>123743</v>
      </c>
      <c r="AU34" s="331">
        <f t="shared" si="30"/>
        <v>0</v>
      </c>
      <c r="AV34" s="236">
        <f t="shared" si="30"/>
        <v>17.574000000000002</v>
      </c>
      <c r="AW34" s="784">
        <f t="shared" si="30"/>
        <v>0</v>
      </c>
      <c r="AX34" s="782">
        <f t="shared" si="30"/>
        <v>0</v>
      </c>
      <c r="AY34" s="782">
        <f t="shared" si="30"/>
        <v>0</v>
      </c>
      <c r="AZ34" s="782">
        <f t="shared" si="30"/>
        <v>0</v>
      </c>
      <c r="BA34" s="782">
        <f t="shared" si="30"/>
        <v>0</v>
      </c>
      <c r="BB34" s="782">
        <f t="shared" si="30"/>
        <v>0</v>
      </c>
      <c r="BC34" s="779">
        <f t="shared" si="30"/>
        <v>0</v>
      </c>
    </row>
    <row r="35" spans="1:55" ht="12.95" customHeight="1" x14ac:dyDescent="0.25">
      <c r="A35" s="188">
        <v>7</v>
      </c>
      <c r="B35" s="229">
        <v>5443</v>
      </c>
      <c r="C35" s="230">
        <v>600099237</v>
      </c>
      <c r="D35" s="189">
        <v>854841</v>
      </c>
      <c r="E35" s="231" t="s">
        <v>343</v>
      </c>
      <c r="F35" s="189">
        <v>3113</v>
      </c>
      <c r="G35" s="231" t="s">
        <v>292</v>
      </c>
      <c r="H35" s="192" t="s">
        <v>260</v>
      </c>
      <c r="I35" s="536">
        <v>19232951</v>
      </c>
      <c r="J35" s="494">
        <v>14181714</v>
      </c>
      <c r="K35" s="494">
        <v>116001</v>
      </c>
      <c r="L35" s="394">
        <v>4793419</v>
      </c>
      <c r="M35" s="394">
        <v>141817</v>
      </c>
      <c r="N35" s="307">
        <v>0</v>
      </c>
      <c r="O35" s="734">
        <v>20.227399999999999</v>
      </c>
      <c r="P35" s="579">
        <f>X35*-1</f>
        <v>-10000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1"/>
        <v>-10000</v>
      </c>
      <c r="X35" s="434">
        <v>10000</v>
      </c>
      <c r="Y35" s="434">
        <v>0</v>
      </c>
      <c r="Z35" s="434">
        <v>-116001</v>
      </c>
      <c r="AA35" s="434">
        <f>X35+Y35+Z35</f>
        <v>-106001</v>
      </c>
      <c r="AB35" s="434">
        <f>W35+AA35</f>
        <v>-116001</v>
      </c>
      <c r="AC35" s="435">
        <f t="shared" ref="AC35:AC39" si="31">ROUND((W35+X35+Y35)*33.8%,0)</f>
        <v>0</v>
      </c>
      <c r="AD35" s="434">
        <v>0</v>
      </c>
      <c r="AE35" s="434">
        <f t="shared" si="2"/>
        <v>0</v>
      </c>
      <c r="AF35" s="435">
        <f>ROUND(W35*1%,0)</f>
        <v>-100</v>
      </c>
      <c r="AG35" s="14">
        <v>0</v>
      </c>
      <c r="AH35" s="434">
        <f t="shared" ref="AH35:AH39" si="32">AB35+AE35+AF35+AG35</f>
        <v>-116101</v>
      </c>
      <c r="AI35" s="870">
        <v>-0.01</v>
      </c>
      <c r="AJ35" s="433">
        <v>0</v>
      </c>
      <c r="AK35" s="433">
        <v>0</v>
      </c>
      <c r="AL35" s="433">
        <v>0</v>
      </c>
      <c r="AM35" s="433">
        <v>0</v>
      </c>
      <c r="AN35" s="433">
        <v>0</v>
      </c>
      <c r="AO35" s="535">
        <f>SUM(AI35:AN35)</f>
        <v>-0.01</v>
      </c>
      <c r="AP35" s="579">
        <f>I35+AH35</f>
        <v>19116850</v>
      </c>
      <c r="AQ35" s="434">
        <f>J35+W35</f>
        <v>14171714</v>
      </c>
      <c r="AR35" s="512">
        <f>K35+AA35</f>
        <v>10000</v>
      </c>
      <c r="AS35" s="434">
        <f>L35+AE35</f>
        <v>4793419</v>
      </c>
      <c r="AT35" s="434">
        <f t="shared" ref="AT35:AU39" si="33">M35+AF35</f>
        <v>141717</v>
      </c>
      <c r="AU35" s="434">
        <f t="shared" si="33"/>
        <v>0</v>
      </c>
      <c r="AV35" s="535">
        <f>O35+AO35</f>
        <v>20.217399999999998</v>
      </c>
      <c r="AW35" s="517">
        <f t="shared" si="3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ht="12.95" customHeight="1" x14ac:dyDescent="0.25">
      <c r="A36" s="589">
        <v>7</v>
      </c>
      <c r="B36" s="597">
        <v>5443</v>
      </c>
      <c r="C36" s="598">
        <v>600099237</v>
      </c>
      <c r="D36" s="590">
        <v>854841</v>
      </c>
      <c r="E36" s="599" t="s">
        <v>343</v>
      </c>
      <c r="F36" s="590">
        <v>3113</v>
      </c>
      <c r="G36" s="599" t="s">
        <v>789</v>
      </c>
      <c r="H36" s="192" t="s">
        <v>260</v>
      </c>
      <c r="I36" s="517">
        <v>246226</v>
      </c>
      <c r="J36" s="494">
        <v>182660</v>
      </c>
      <c r="K36" s="494">
        <v>0</v>
      </c>
      <c r="L36" s="394">
        <v>61739</v>
      </c>
      <c r="M36" s="394">
        <v>1827</v>
      </c>
      <c r="N36" s="307">
        <v>0</v>
      </c>
      <c r="O36" s="734">
        <v>0.3</v>
      </c>
      <c r="P36" s="579">
        <f>X36*-1</f>
        <v>0</v>
      </c>
      <c r="Q36" s="434">
        <v>0</v>
      </c>
      <c r="R36" s="434">
        <v>0</v>
      </c>
      <c r="S36" s="434">
        <v>0</v>
      </c>
      <c r="T36" s="434">
        <v>36724</v>
      </c>
      <c r="U36" s="434">
        <v>0</v>
      </c>
      <c r="V36" s="434">
        <v>0</v>
      </c>
      <c r="W36" s="434">
        <f t="shared" si="1"/>
        <v>36724</v>
      </c>
      <c r="X36" s="434">
        <v>0</v>
      </c>
      <c r="Y36" s="434">
        <v>0</v>
      </c>
      <c r="Z36" s="434">
        <v>0</v>
      </c>
      <c r="AA36" s="434">
        <f>X36+Y36+Z36</f>
        <v>0</v>
      </c>
      <c r="AB36" s="434">
        <f>W36+AA36</f>
        <v>36724</v>
      </c>
      <c r="AC36" s="435">
        <f t="shared" si="31"/>
        <v>12413</v>
      </c>
      <c r="AD36" s="434">
        <v>0</v>
      </c>
      <c r="AE36" s="434">
        <f t="shared" si="2"/>
        <v>12413</v>
      </c>
      <c r="AF36" s="435">
        <f>ROUND(W36*1%,0)</f>
        <v>367</v>
      </c>
      <c r="AG36" s="14">
        <v>0</v>
      </c>
      <c r="AH36" s="434">
        <f t="shared" si="32"/>
        <v>49504</v>
      </c>
      <c r="AI36" s="870">
        <v>0</v>
      </c>
      <c r="AJ36" s="433">
        <v>0</v>
      </c>
      <c r="AK36" s="433">
        <v>0.06</v>
      </c>
      <c r="AL36" s="433">
        <v>0</v>
      </c>
      <c r="AM36" s="433">
        <v>0</v>
      </c>
      <c r="AN36" s="433">
        <v>0</v>
      </c>
      <c r="AO36" s="535">
        <f>SUM(AI36:AN36)</f>
        <v>0.06</v>
      </c>
      <c r="AP36" s="579">
        <f>I36+AH36</f>
        <v>295730</v>
      </c>
      <c r="AQ36" s="434">
        <f>J36+W36</f>
        <v>219384</v>
      </c>
      <c r="AR36" s="512">
        <f>K36+AA36</f>
        <v>0</v>
      </c>
      <c r="AS36" s="434">
        <f>L36+AE36</f>
        <v>74152</v>
      </c>
      <c r="AT36" s="434">
        <f t="shared" si="33"/>
        <v>2194</v>
      </c>
      <c r="AU36" s="434">
        <f t="shared" si="33"/>
        <v>0</v>
      </c>
      <c r="AV36" s="535">
        <f>O36+AO36</f>
        <v>0.36</v>
      </c>
      <c r="AW36" s="517">
        <f t="shared" si="3"/>
        <v>0</v>
      </c>
      <c r="AX36" s="432">
        <v>0</v>
      </c>
      <c r="AY36" s="432">
        <v>0</v>
      </c>
      <c r="AZ36" s="432">
        <v>0</v>
      </c>
      <c r="BA36" s="432">
        <v>0</v>
      </c>
      <c r="BB36" s="432">
        <v>0</v>
      </c>
      <c r="BC36" s="600">
        <v>0</v>
      </c>
    </row>
    <row r="37" spans="1:55" ht="12.95" customHeight="1" x14ac:dyDescent="0.25">
      <c r="A37" s="589">
        <v>7</v>
      </c>
      <c r="B37" s="597">
        <v>5443</v>
      </c>
      <c r="C37" s="598">
        <v>600099237</v>
      </c>
      <c r="D37" s="590">
        <v>854841</v>
      </c>
      <c r="E37" s="599" t="s">
        <v>343</v>
      </c>
      <c r="F37" s="590">
        <v>3113</v>
      </c>
      <c r="G37" s="278" t="s">
        <v>864</v>
      </c>
      <c r="H37" s="592" t="s">
        <v>260</v>
      </c>
      <c r="I37" s="620">
        <v>0</v>
      </c>
      <c r="J37" s="646">
        <v>0</v>
      </c>
      <c r="K37" s="646">
        <v>0</v>
      </c>
      <c r="L37" s="588">
        <v>0</v>
      </c>
      <c r="M37" s="588">
        <v>0</v>
      </c>
      <c r="N37" s="1027">
        <v>0</v>
      </c>
      <c r="O37" s="1038">
        <v>0</v>
      </c>
      <c r="P37" s="579">
        <f>X37*-1</f>
        <v>0</v>
      </c>
      <c r="Q37" s="434">
        <v>0</v>
      </c>
      <c r="R37" s="434">
        <v>0</v>
      </c>
      <c r="S37" s="434">
        <v>0</v>
      </c>
      <c r="T37" s="434">
        <v>0</v>
      </c>
      <c r="U37" s="1028">
        <v>78557</v>
      </c>
      <c r="V37" s="434">
        <v>0</v>
      </c>
      <c r="W37" s="434">
        <f t="shared" si="1"/>
        <v>78557</v>
      </c>
      <c r="X37" s="434">
        <v>0</v>
      </c>
      <c r="Y37" s="434">
        <v>0</v>
      </c>
      <c r="Z37" s="434">
        <v>0</v>
      </c>
      <c r="AA37" s="434">
        <f>X37+Y37+Z37</f>
        <v>0</v>
      </c>
      <c r="AB37" s="434">
        <f>W37+AA37</f>
        <v>78557</v>
      </c>
      <c r="AC37" s="435">
        <f t="shared" si="31"/>
        <v>26552</v>
      </c>
      <c r="AD37" s="434">
        <v>0</v>
      </c>
      <c r="AE37" s="434">
        <f t="shared" si="2"/>
        <v>26552</v>
      </c>
      <c r="AF37" s="435">
        <f>ROUND(W37*1%,0)</f>
        <v>786</v>
      </c>
      <c r="AG37" s="14">
        <v>0</v>
      </c>
      <c r="AH37" s="434">
        <f t="shared" si="32"/>
        <v>105895</v>
      </c>
      <c r="AI37" s="870">
        <v>0</v>
      </c>
      <c r="AJ37" s="433">
        <v>0</v>
      </c>
      <c r="AK37" s="433">
        <v>0</v>
      </c>
      <c r="AL37" s="433">
        <v>0</v>
      </c>
      <c r="AM37" s="1039">
        <v>0.19</v>
      </c>
      <c r="AN37" s="433">
        <v>0</v>
      </c>
      <c r="AO37" s="535">
        <f>SUM(AI37:AN37)</f>
        <v>0.19</v>
      </c>
      <c r="AP37" s="579">
        <f>I37+AH37</f>
        <v>105895</v>
      </c>
      <c r="AQ37" s="434">
        <f>J37+W37</f>
        <v>78557</v>
      </c>
      <c r="AR37" s="512">
        <f>K37+AA37</f>
        <v>0</v>
      </c>
      <c r="AS37" s="434">
        <f>L37+AE37</f>
        <v>26552</v>
      </c>
      <c r="AT37" s="434">
        <f t="shared" si="33"/>
        <v>786</v>
      </c>
      <c r="AU37" s="434">
        <f t="shared" si="33"/>
        <v>0</v>
      </c>
      <c r="AV37" s="535">
        <f>O37+AO37</f>
        <v>0.19</v>
      </c>
      <c r="AW37" s="517">
        <f t="shared" si="3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ht="12.95" customHeight="1" x14ac:dyDescent="0.25">
      <c r="A38" s="188">
        <v>7</v>
      </c>
      <c r="B38" s="229">
        <v>5443</v>
      </c>
      <c r="C38" s="230">
        <v>600099237</v>
      </c>
      <c r="D38" s="189">
        <v>854841</v>
      </c>
      <c r="E38" s="231" t="s">
        <v>343</v>
      </c>
      <c r="F38" s="189">
        <v>3113</v>
      </c>
      <c r="G38" s="231" t="s">
        <v>282</v>
      </c>
      <c r="H38" s="192" t="s">
        <v>261</v>
      </c>
      <c r="I38" s="517">
        <v>4078876</v>
      </c>
      <c r="J38" s="432">
        <v>3025872</v>
      </c>
      <c r="K38" s="494">
        <v>0</v>
      </c>
      <c r="L38" s="394">
        <v>1022745</v>
      </c>
      <c r="M38" s="394">
        <v>30259</v>
      </c>
      <c r="N38" s="307">
        <v>0</v>
      </c>
      <c r="O38" s="685">
        <v>6.96</v>
      </c>
      <c r="P38" s="579">
        <f>X38*-1</f>
        <v>0</v>
      </c>
      <c r="Q38" s="434">
        <v>0</v>
      </c>
      <c r="R38" s="434">
        <v>0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1"/>
        <v>0</v>
      </c>
      <c r="X38" s="434">
        <v>0</v>
      </c>
      <c r="Y38" s="434">
        <v>0</v>
      </c>
      <c r="Z38" s="434">
        <v>0</v>
      </c>
      <c r="AA38" s="434">
        <f>X38+Y38+Z38</f>
        <v>0</v>
      </c>
      <c r="AB38" s="434">
        <f>W38+AA38</f>
        <v>0</v>
      </c>
      <c r="AC38" s="435">
        <f t="shared" si="31"/>
        <v>0</v>
      </c>
      <c r="AD38" s="434">
        <v>0</v>
      </c>
      <c r="AE38" s="434">
        <f t="shared" si="2"/>
        <v>0</v>
      </c>
      <c r="AF38" s="435">
        <f>ROUND(W38*1%,0)</f>
        <v>0</v>
      </c>
      <c r="AG38" s="14">
        <v>0</v>
      </c>
      <c r="AH38" s="434">
        <f t="shared" si="32"/>
        <v>0</v>
      </c>
      <c r="AI38" s="870">
        <v>0</v>
      </c>
      <c r="AJ38" s="433">
        <v>0</v>
      </c>
      <c r="AK38" s="433">
        <v>0</v>
      </c>
      <c r="AL38" s="433">
        <v>0</v>
      </c>
      <c r="AM38" s="433">
        <v>0</v>
      </c>
      <c r="AN38" s="433">
        <v>0</v>
      </c>
      <c r="AO38" s="535">
        <f>SUM(AI38:AN38)</f>
        <v>0</v>
      </c>
      <c r="AP38" s="579">
        <f>I38+AH38</f>
        <v>4078876</v>
      </c>
      <c r="AQ38" s="434">
        <f>J38+W38</f>
        <v>3025872</v>
      </c>
      <c r="AR38" s="512">
        <f>K38+AA38</f>
        <v>0</v>
      </c>
      <c r="AS38" s="434">
        <f>L38+AE38</f>
        <v>1022745</v>
      </c>
      <c r="AT38" s="434">
        <f t="shared" si="33"/>
        <v>30259</v>
      </c>
      <c r="AU38" s="434">
        <f t="shared" si="33"/>
        <v>0</v>
      </c>
      <c r="AV38" s="535">
        <f>O38+AO38</f>
        <v>6.96</v>
      </c>
      <c r="AW38" s="517">
        <f t="shared" si="3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ht="12.95" customHeight="1" x14ac:dyDescent="0.25">
      <c r="A39" s="188">
        <v>7</v>
      </c>
      <c r="B39" s="229">
        <v>5443</v>
      </c>
      <c r="C39" s="230">
        <v>600099237</v>
      </c>
      <c r="D39" s="189">
        <v>854841</v>
      </c>
      <c r="E39" s="231" t="s">
        <v>343</v>
      </c>
      <c r="F39" s="189">
        <v>3143</v>
      </c>
      <c r="G39" s="231" t="s">
        <v>785</v>
      </c>
      <c r="H39" s="192" t="s">
        <v>260</v>
      </c>
      <c r="I39" s="517">
        <v>1518221</v>
      </c>
      <c r="J39" s="432">
        <v>1096499</v>
      </c>
      <c r="K39" s="494">
        <v>30000</v>
      </c>
      <c r="L39" s="394">
        <v>380757</v>
      </c>
      <c r="M39" s="394">
        <v>10965</v>
      </c>
      <c r="N39" s="307">
        <v>0</v>
      </c>
      <c r="O39" s="685">
        <v>1.9966000000000004</v>
      </c>
      <c r="P39" s="579">
        <f>X39*-1</f>
        <v>3000</v>
      </c>
      <c r="Q39" s="434">
        <v>0</v>
      </c>
      <c r="R39" s="434">
        <v>0</v>
      </c>
      <c r="S39" s="434">
        <v>0</v>
      </c>
      <c r="T39" s="434">
        <v>0</v>
      </c>
      <c r="U39" s="434">
        <v>0</v>
      </c>
      <c r="V39" s="434">
        <v>0</v>
      </c>
      <c r="W39" s="434">
        <f t="shared" si="1"/>
        <v>3000</v>
      </c>
      <c r="X39" s="434">
        <v>-3000</v>
      </c>
      <c r="Y39" s="434">
        <v>0</v>
      </c>
      <c r="Z39" s="434">
        <v>0</v>
      </c>
      <c r="AA39" s="434">
        <f>X39+Y39+Z39</f>
        <v>-3000</v>
      </c>
      <c r="AB39" s="434">
        <f>W39+AA39</f>
        <v>0</v>
      </c>
      <c r="AC39" s="435">
        <f t="shared" si="31"/>
        <v>0</v>
      </c>
      <c r="AD39" s="434">
        <v>0</v>
      </c>
      <c r="AE39" s="434">
        <f t="shared" si="2"/>
        <v>0</v>
      </c>
      <c r="AF39" s="435">
        <f>ROUND(W39*1%,0)</f>
        <v>30</v>
      </c>
      <c r="AG39" s="14">
        <v>0</v>
      </c>
      <c r="AH39" s="434">
        <f t="shared" si="32"/>
        <v>30</v>
      </c>
      <c r="AI39" s="870">
        <v>0.01</v>
      </c>
      <c r="AJ39" s="433">
        <v>0</v>
      </c>
      <c r="AK39" s="433">
        <v>0</v>
      </c>
      <c r="AL39" s="433">
        <v>0</v>
      </c>
      <c r="AM39" s="433">
        <v>0</v>
      </c>
      <c r="AN39" s="433">
        <v>0</v>
      </c>
      <c r="AO39" s="535">
        <f>SUM(AI39:AN39)</f>
        <v>0.01</v>
      </c>
      <c r="AP39" s="579">
        <f>I39+AH39</f>
        <v>1518251</v>
      </c>
      <c r="AQ39" s="434">
        <f>J39+W39</f>
        <v>1099499</v>
      </c>
      <c r="AR39" s="512">
        <f>K39+AA39</f>
        <v>27000</v>
      </c>
      <c r="AS39" s="434">
        <f>L39+AE39</f>
        <v>380757</v>
      </c>
      <c r="AT39" s="434">
        <f t="shared" si="33"/>
        <v>10995</v>
      </c>
      <c r="AU39" s="434">
        <f t="shared" si="33"/>
        <v>0</v>
      </c>
      <c r="AV39" s="535">
        <f>O39+AO39</f>
        <v>2.0066000000000002</v>
      </c>
      <c r="AW39" s="517">
        <f t="shared" si="3"/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ht="12.95" customHeight="1" x14ac:dyDescent="0.25">
      <c r="A40" s="232">
        <v>7</v>
      </c>
      <c r="B40" s="233">
        <v>5443</v>
      </c>
      <c r="C40" s="240">
        <v>600099237</v>
      </c>
      <c r="D40" s="233">
        <v>854841</v>
      </c>
      <c r="E40" s="235" t="s">
        <v>344</v>
      </c>
      <c r="F40" s="199"/>
      <c r="G40" s="237"/>
      <c r="H40" s="200"/>
      <c r="I40" s="572">
        <v>25076274</v>
      </c>
      <c r="J40" s="332">
        <v>18486745</v>
      </c>
      <c r="K40" s="332">
        <v>146001</v>
      </c>
      <c r="L40" s="332">
        <v>6258660</v>
      </c>
      <c r="M40" s="332">
        <v>184868</v>
      </c>
      <c r="N40" s="332">
        <v>0</v>
      </c>
      <c r="O40" s="692">
        <v>29.484000000000002</v>
      </c>
      <c r="P40" s="572">
        <f t="shared" ref="P40:BC40" si="34">SUM(P35:P39)</f>
        <v>-7000</v>
      </c>
      <c r="Q40" s="332">
        <f t="shared" si="34"/>
        <v>0</v>
      </c>
      <c r="R40" s="332">
        <f t="shared" si="34"/>
        <v>0</v>
      </c>
      <c r="S40" s="332">
        <f t="shared" si="34"/>
        <v>0</v>
      </c>
      <c r="T40" s="332">
        <f t="shared" si="34"/>
        <v>36724</v>
      </c>
      <c r="U40" s="332">
        <f t="shared" si="34"/>
        <v>78557</v>
      </c>
      <c r="V40" s="332">
        <f t="shared" si="34"/>
        <v>0</v>
      </c>
      <c r="W40" s="332">
        <f t="shared" si="34"/>
        <v>108281</v>
      </c>
      <c r="X40" s="332">
        <v>7000</v>
      </c>
      <c r="Y40" s="332">
        <f t="shared" si="34"/>
        <v>0</v>
      </c>
      <c r="Z40" s="332">
        <f t="shared" si="34"/>
        <v>-116001</v>
      </c>
      <c r="AA40" s="332">
        <f t="shared" si="34"/>
        <v>-109001</v>
      </c>
      <c r="AB40" s="332">
        <f t="shared" si="34"/>
        <v>-720</v>
      </c>
      <c r="AC40" s="332">
        <f t="shared" si="34"/>
        <v>38965</v>
      </c>
      <c r="AD40" s="332">
        <f t="shared" si="34"/>
        <v>0</v>
      </c>
      <c r="AE40" s="332">
        <f t="shared" si="34"/>
        <v>38965</v>
      </c>
      <c r="AF40" s="332">
        <f t="shared" si="34"/>
        <v>1083</v>
      </c>
      <c r="AG40" s="332">
        <f t="shared" si="34"/>
        <v>0</v>
      </c>
      <c r="AH40" s="975">
        <f t="shared" si="34"/>
        <v>39328</v>
      </c>
      <c r="AI40" s="971">
        <v>0</v>
      </c>
      <c r="AJ40" s="736">
        <f t="shared" si="34"/>
        <v>0</v>
      </c>
      <c r="AK40" s="736">
        <f t="shared" si="34"/>
        <v>0.06</v>
      </c>
      <c r="AL40" s="736">
        <f t="shared" si="34"/>
        <v>0</v>
      </c>
      <c r="AM40" s="736">
        <f t="shared" si="34"/>
        <v>0.19</v>
      </c>
      <c r="AN40" s="736">
        <f t="shared" si="34"/>
        <v>0</v>
      </c>
      <c r="AO40" s="241">
        <f t="shared" si="34"/>
        <v>0.25</v>
      </c>
      <c r="AP40" s="572">
        <f t="shared" si="34"/>
        <v>25115602</v>
      </c>
      <c r="AQ40" s="332">
        <f t="shared" si="34"/>
        <v>18595026</v>
      </c>
      <c r="AR40" s="332">
        <f t="shared" si="34"/>
        <v>37000</v>
      </c>
      <c r="AS40" s="332">
        <f t="shared" si="34"/>
        <v>6297625</v>
      </c>
      <c r="AT40" s="332">
        <f t="shared" si="34"/>
        <v>185951</v>
      </c>
      <c r="AU40" s="332">
        <f t="shared" si="34"/>
        <v>0</v>
      </c>
      <c r="AV40" s="241">
        <f t="shared" si="34"/>
        <v>29.733999999999998</v>
      </c>
      <c r="AW40" s="785">
        <f t="shared" si="34"/>
        <v>0</v>
      </c>
      <c r="AX40" s="783">
        <f t="shared" si="34"/>
        <v>0</v>
      </c>
      <c r="AY40" s="783">
        <f t="shared" si="34"/>
        <v>0</v>
      </c>
      <c r="AZ40" s="783">
        <f t="shared" si="34"/>
        <v>0</v>
      </c>
      <c r="BA40" s="783">
        <f t="shared" si="34"/>
        <v>0</v>
      </c>
      <c r="BB40" s="783">
        <f t="shared" si="34"/>
        <v>0</v>
      </c>
      <c r="BC40" s="780">
        <f t="shared" si="34"/>
        <v>0</v>
      </c>
    </row>
    <row r="41" spans="1:55" ht="12.95" customHeight="1" x14ac:dyDescent="0.25">
      <c r="A41" s="188">
        <v>8</v>
      </c>
      <c r="B41" s="229">
        <v>5445</v>
      </c>
      <c r="C41" s="230">
        <v>600099351</v>
      </c>
      <c r="D41" s="189">
        <v>70155771</v>
      </c>
      <c r="E41" s="231" t="s">
        <v>345</v>
      </c>
      <c r="F41" s="189">
        <v>3113</v>
      </c>
      <c r="G41" s="231" t="s">
        <v>292</v>
      </c>
      <c r="H41" s="192" t="s">
        <v>260</v>
      </c>
      <c r="I41" s="536">
        <v>26411426</v>
      </c>
      <c r="J41" s="494">
        <v>19593046</v>
      </c>
      <c r="K41" s="494">
        <v>0</v>
      </c>
      <c r="L41" s="394">
        <v>6622449</v>
      </c>
      <c r="M41" s="394">
        <v>195931</v>
      </c>
      <c r="N41" s="307">
        <v>0</v>
      </c>
      <c r="O41" s="734">
        <v>25.045200000000001</v>
      </c>
      <c r="P41" s="579">
        <f t="shared" ref="P41:P46" si="35">X41*-1</f>
        <v>0</v>
      </c>
      <c r="Q41" s="434">
        <v>0</v>
      </c>
      <c r="R41" s="434">
        <v>0</v>
      </c>
      <c r="S41" s="434">
        <v>0</v>
      </c>
      <c r="T41" s="434">
        <v>0</v>
      </c>
      <c r="U41" s="434">
        <v>0</v>
      </c>
      <c r="V41" s="434">
        <v>0</v>
      </c>
      <c r="W41" s="434">
        <f t="shared" si="1"/>
        <v>0</v>
      </c>
      <c r="X41" s="434">
        <v>0</v>
      </c>
      <c r="Y41" s="434">
        <v>0</v>
      </c>
      <c r="Z41" s="434">
        <v>0</v>
      </c>
      <c r="AA41" s="434">
        <f t="shared" ref="AA41:AA46" si="36">X41+Y41+Z41</f>
        <v>0</v>
      </c>
      <c r="AB41" s="434">
        <f t="shared" ref="AB41:AB46" si="37">W41+AA41</f>
        <v>0</v>
      </c>
      <c r="AC41" s="435">
        <f t="shared" ref="AC41:AC46" si="38">ROUND((W41+X41+Y41)*33.8%,0)</f>
        <v>0</v>
      </c>
      <c r="AD41" s="434">
        <v>0</v>
      </c>
      <c r="AE41" s="434">
        <f t="shared" si="2"/>
        <v>0</v>
      </c>
      <c r="AF41" s="435">
        <f t="shared" ref="AF41:AF46" si="39">ROUND(W41*1%,0)</f>
        <v>0</v>
      </c>
      <c r="AG41" s="14">
        <v>0</v>
      </c>
      <c r="AH41" s="434">
        <f t="shared" ref="AH41:AH46" si="40">AB41+AE41+AF41+AG41</f>
        <v>0</v>
      </c>
      <c r="AI41" s="870">
        <v>0</v>
      </c>
      <c r="AJ41" s="433">
        <v>0</v>
      </c>
      <c r="AK41" s="433">
        <v>0</v>
      </c>
      <c r="AL41" s="433">
        <v>0</v>
      </c>
      <c r="AM41" s="433">
        <v>0</v>
      </c>
      <c r="AN41" s="433">
        <v>0</v>
      </c>
      <c r="AO41" s="535">
        <f t="shared" ref="AO41:AO46" si="41">SUM(AI41:AN41)</f>
        <v>0</v>
      </c>
      <c r="AP41" s="579">
        <f t="shared" ref="AP41:AP46" si="42">I41+AH41</f>
        <v>26411426</v>
      </c>
      <c r="AQ41" s="434">
        <f t="shared" ref="AQ41:AQ46" si="43">J41+W41</f>
        <v>19593046</v>
      </c>
      <c r="AR41" s="512">
        <f t="shared" ref="AR41:AR46" si="44">K41+AA41</f>
        <v>0</v>
      </c>
      <c r="AS41" s="434">
        <f t="shared" ref="AS41:AU46" si="45">L41+AE41</f>
        <v>6622449</v>
      </c>
      <c r="AT41" s="434">
        <f t="shared" si="45"/>
        <v>195931</v>
      </c>
      <c r="AU41" s="434">
        <f t="shared" si="45"/>
        <v>0</v>
      </c>
      <c r="AV41" s="535">
        <f t="shared" ref="AV41:AV46" si="46">O41+AO41</f>
        <v>25.045200000000001</v>
      </c>
      <c r="AW41" s="517">
        <f t="shared" si="3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ht="12.95" customHeight="1" x14ac:dyDescent="0.25">
      <c r="A42" s="589">
        <v>8</v>
      </c>
      <c r="B42" s="597">
        <v>5445</v>
      </c>
      <c r="C42" s="598">
        <v>600099351</v>
      </c>
      <c r="D42" s="590">
        <v>70155771</v>
      </c>
      <c r="E42" s="599" t="s">
        <v>345</v>
      </c>
      <c r="F42" s="590">
        <v>3113</v>
      </c>
      <c r="G42" s="599" t="s">
        <v>789</v>
      </c>
      <c r="H42" s="192" t="s">
        <v>260</v>
      </c>
      <c r="I42" s="517">
        <v>697517</v>
      </c>
      <c r="J42" s="494">
        <v>517446</v>
      </c>
      <c r="K42" s="494">
        <v>0</v>
      </c>
      <c r="L42" s="394">
        <v>174897</v>
      </c>
      <c r="M42" s="394">
        <v>5174</v>
      </c>
      <c r="N42" s="307">
        <v>0</v>
      </c>
      <c r="O42" s="734">
        <v>0.98180000000000001</v>
      </c>
      <c r="P42" s="579">
        <f t="shared" si="35"/>
        <v>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1"/>
        <v>0</v>
      </c>
      <c r="X42" s="434">
        <v>0</v>
      </c>
      <c r="Y42" s="434">
        <v>0</v>
      </c>
      <c r="Z42" s="434">
        <v>0</v>
      </c>
      <c r="AA42" s="434">
        <f t="shared" si="36"/>
        <v>0</v>
      </c>
      <c r="AB42" s="434">
        <f t="shared" si="37"/>
        <v>0</v>
      </c>
      <c r="AC42" s="435">
        <f t="shared" si="38"/>
        <v>0</v>
      </c>
      <c r="AD42" s="434">
        <v>0</v>
      </c>
      <c r="AE42" s="434">
        <f t="shared" si="2"/>
        <v>0</v>
      </c>
      <c r="AF42" s="435">
        <f t="shared" si="39"/>
        <v>0</v>
      </c>
      <c r="AG42" s="14">
        <v>0</v>
      </c>
      <c r="AH42" s="434">
        <f t="shared" si="40"/>
        <v>0</v>
      </c>
      <c r="AI42" s="870">
        <v>0</v>
      </c>
      <c r="AJ42" s="433">
        <v>0</v>
      </c>
      <c r="AK42" s="433">
        <v>0</v>
      </c>
      <c r="AL42" s="433">
        <v>0</v>
      </c>
      <c r="AM42" s="433">
        <v>0</v>
      </c>
      <c r="AN42" s="433">
        <v>0</v>
      </c>
      <c r="AO42" s="535">
        <f t="shared" si="41"/>
        <v>0</v>
      </c>
      <c r="AP42" s="579">
        <f t="shared" si="42"/>
        <v>697517</v>
      </c>
      <c r="AQ42" s="434">
        <f t="shared" si="43"/>
        <v>517446</v>
      </c>
      <c r="AR42" s="512">
        <f t="shared" si="44"/>
        <v>0</v>
      </c>
      <c r="AS42" s="434">
        <f t="shared" si="45"/>
        <v>174897</v>
      </c>
      <c r="AT42" s="434">
        <f t="shared" si="45"/>
        <v>5174</v>
      </c>
      <c r="AU42" s="434">
        <f t="shared" si="45"/>
        <v>0</v>
      </c>
      <c r="AV42" s="535">
        <f t="shared" si="46"/>
        <v>0.98180000000000001</v>
      </c>
      <c r="AW42" s="517">
        <f t="shared" si="3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ht="12.95" customHeight="1" x14ac:dyDescent="0.25">
      <c r="A43" s="589">
        <v>8</v>
      </c>
      <c r="B43" s="597">
        <v>5445</v>
      </c>
      <c r="C43" s="598">
        <v>600099351</v>
      </c>
      <c r="D43" s="590">
        <v>70155771</v>
      </c>
      <c r="E43" s="599" t="s">
        <v>345</v>
      </c>
      <c r="F43" s="590">
        <v>3113</v>
      </c>
      <c r="G43" s="278" t="s">
        <v>864</v>
      </c>
      <c r="H43" s="592" t="s">
        <v>260</v>
      </c>
      <c r="I43" s="620">
        <v>0</v>
      </c>
      <c r="J43" s="646">
        <v>0</v>
      </c>
      <c r="K43" s="646">
        <v>0</v>
      </c>
      <c r="L43" s="588">
        <v>0</v>
      </c>
      <c r="M43" s="588">
        <v>0</v>
      </c>
      <c r="N43" s="1027">
        <v>0</v>
      </c>
      <c r="O43" s="1038">
        <v>0</v>
      </c>
      <c r="P43" s="579">
        <f t="shared" si="35"/>
        <v>0</v>
      </c>
      <c r="Q43" s="434">
        <v>0</v>
      </c>
      <c r="R43" s="434">
        <v>0</v>
      </c>
      <c r="S43" s="434">
        <v>0</v>
      </c>
      <c r="T43" s="434">
        <v>0</v>
      </c>
      <c r="U43" s="1028">
        <v>157114</v>
      </c>
      <c r="V43" s="434">
        <v>0</v>
      </c>
      <c r="W43" s="434">
        <f t="shared" si="1"/>
        <v>157114</v>
      </c>
      <c r="X43" s="434">
        <v>0</v>
      </c>
      <c r="Y43" s="434">
        <v>0</v>
      </c>
      <c r="Z43" s="434">
        <v>0</v>
      </c>
      <c r="AA43" s="434">
        <f t="shared" si="36"/>
        <v>0</v>
      </c>
      <c r="AB43" s="434">
        <f t="shared" si="37"/>
        <v>157114</v>
      </c>
      <c r="AC43" s="435">
        <f t="shared" si="38"/>
        <v>53105</v>
      </c>
      <c r="AD43" s="434">
        <v>0</v>
      </c>
      <c r="AE43" s="434">
        <f t="shared" si="2"/>
        <v>53105</v>
      </c>
      <c r="AF43" s="435">
        <f t="shared" si="39"/>
        <v>1571</v>
      </c>
      <c r="AG43" s="14">
        <v>0</v>
      </c>
      <c r="AH43" s="434">
        <f t="shared" si="40"/>
        <v>211790</v>
      </c>
      <c r="AI43" s="870">
        <v>0</v>
      </c>
      <c r="AJ43" s="433">
        <v>0</v>
      </c>
      <c r="AK43" s="433">
        <v>0</v>
      </c>
      <c r="AL43" s="433">
        <v>0</v>
      </c>
      <c r="AM43" s="1039">
        <v>0.37</v>
      </c>
      <c r="AN43" s="433">
        <v>0</v>
      </c>
      <c r="AO43" s="535">
        <f t="shared" si="41"/>
        <v>0.37</v>
      </c>
      <c r="AP43" s="579">
        <f t="shared" si="42"/>
        <v>211790</v>
      </c>
      <c r="AQ43" s="434">
        <f t="shared" si="43"/>
        <v>157114</v>
      </c>
      <c r="AR43" s="512">
        <f t="shared" si="44"/>
        <v>0</v>
      </c>
      <c r="AS43" s="434">
        <f t="shared" si="45"/>
        <v>53105</v>
      </c>
      <c r="AT43" s="434">
        <f t="shared" si="45"/>
        <v>1571</v>
      </c>
      <c r="AU43" s="434">
        <f t="shared" si="45"/>
        <v>0</v>
      </c>
      <c r="AV43" s="535">
        <f t="shared" si="46"/>
        <v>0.37</v>
      </c>
      <c r="AW43" s="517">
        <f t="shared" si="3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ht="12.95" customHeight="1" x14ac:dyDescent="0.25">
      <c r="A44" s="188">
        <v>8</v>
      </c>
      <c r="B44" s="229">
        <v>5445</v>
      </c>
      <c r="C44" s="230">
        <v>600099351</v>
      </c>
      <c r="D44" s="189">
        <v>70155771</v>
      </c>
      <c r="E44" s="231" t="s">
        <v>345</v>
      </c>
      <c r="F44" s="189">
        <v>3113</v>
      </c>
      <c r="G44" s="231" t="s">
        <v>282</v>
      </c>
      <c r="H44" s="192" t="s">
        <v>261</v>
      </c>
      <c r="I44" s="517">
        <v>3491356</v>
      </c>
      <c r="J44" s="432">
        <v>2590027</v>
      </c>
      <c r="K44" s="494">
        <v>0</v>
      </c>
      <c r="L44" s="394">
        <v>875429</v>
      </c>
      <c r="M44" s="394">
        <v>25900</v>
      </c>
      <c r="N44" s="307">
        <v>0</v>
      </c>
      <c r="O44" s="685">
        <v>6.24</v>
      </c>
      <c r="P44" s="579">
        <f t="shared" si="35"/>
        <v>0</v>
      </c>
      <c r="Q44" s="434">
        <v>0</v>
      </c>
      <c r="R44" s="434">
        <v>12448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1"/>
        <v>12448</v>
      </c>
      <c r="X44" s="434">
        <v>0</v>
      </c>
      <c r="Y44" s="434">
        <v>0</v>
      </c>
      <c r="Z44" s="434">
        <v>0</v>
      </c>
      <c r="AA44" s="434">
        <f t="shared" si="36"/>
        <v>0</v>
      </c>
      <c r="AB44" s="434">
        <f t="shared" si="37"/>
        <v>12448</v>
      </c>
      <c r="AC44" s="435">
        <f t="shared" si="38"/>
        <v>4207</v>
      </c>
      <c r="AD44" s="434">
        <v>0</v>
      </c>
      <c r="AE44" s="434">
        <f t="shared" si="2"/>
        <v>4207</v>
      </c>
      <c r="AF44" s="435">
        <f t="shared" si="39"/>
        <v>124</v>
      </c>
      <c r="AG44" s="14">
        <v>0</v>
      </c>
      <c r="AH44" s="434">
        <f t="shared" si="40"/>
        <v>16779</v>
      </c>
      <c r="AI44" s="870">
        <v>0</v>
      </c>
      <c r="AJ44" s="433">
        <v>-0.25</v>
      </c>
      <c r="AK44" s="433">
        <v>0</v>
      </c>
      <c r="AL44" s="433">
        <v>0</v>
      </c>
      <c r="AM44" s="433">
        <v>0</v>
      </c>
      <c r="AN44" s="433">
        <v>0</v>
      </c>
      <c r="AO44" s="535">
        <f t="shared" si="41"/>
        <v>-0.25</v>
      </c>
      <c r="AP44" s="579">
        <f t="shared" si="42"/>
        <v>3508135</v>
      </c>
      <c r="AQ44" s="434">
        <f t="shared" si="43"/>
        <v>2602475</v>
      </c>
      <c r="AR44" s="512">
        <f t="shared" si="44"/>
        <v>0</v>
      </c>
      <c r="AS44" s="434">
        <f t="shared" si="45"/>
        <v>879636</v>
      </c>
      <c r="AT44" s="434">
        <f t="shared" si="45"/>
        <v>26024</v>
      </c>
      <c r="AU44" s="434">
        <f t="shared" si="45"/>
        <v>0</v>
      </c>
      <c r="AV44" s="535">
        <f t="shared" si="46"/>
        <v>5.99</v>
      </c>
      <c r="AW44" s="517">
        <f t="shared" si="3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ht="12.95" customHeight="1" x14ac:dyDescent="0.25">
      <c r="A45" s="188">
        <v>8</v>
      </c>
      <c r="B45" s="229">
        <v>5445</v>
      </c>
      <c r="C45" s="230">
        <v>600099351</v>
      </c>
      <c r="D45" s="189">
        <v>70155771</v>
      </c>
      <c r="E45" s="231" t="s">
        <v>345</v>
      </c>
      <c r="F45" s="189">
        <v>3143</v>
      </c>
      <c r="G45" s="231" t="s">
        <v>785</v>
      </c>
      <c r="H45" s="192" t="s">
        <v>260</v>
      </c>
      <c r="I45" s="517">
        <v>2086923</v>
      </c>
      <c r="J45" s="432">
        <v>1548162</v>
      </c>
      <c r="K45" s="494">
        <v>0</v>
      </c>
      <c r="L45" s="394">
        <v>523279</v>
      </c>
      <c r="M45" s="394">
        <v>15482</v>
      </c>
      <c r="N45" s="307">
        <v>0</v>
      </c>
      <c r="O45" s="685">
        <v>2.7585999999999999</v>
      </c>
      <c r="P45" s="579">
        <f t="shared" si="35"/>
        <v>-10000</v>
      </c>
      <c r="Q45" s="434">
        <v>0</v>
      </c>
      <c r="R45" s="434">
        <v>0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1"/>
        <v>-10000</v>
      </c>
      <c r="X45" s="434">
        <v>10000</v>
      </c>
      <c r="Y45" s="434">
        <v>0</v>
      </c>
      <c r="Z45" s="434">
        <v>0</v>
      </c>
      <c r="AA45" s="434">
        <f t="shared" si="36"/>
        <v>10000</v>
      </c>
      <c r="AB45" s="434">
        <f t="shared" si="37"/>
        <v>0</v>
      </c>
      <c r="AC45" s="435">
        <f t="shared" si="38"/>
        <v>0</v>
      </c>
      <c r="AD45" s="434">
        <v>0</v>
      </c>
      <c r="AE45" s="434">
        <f t="shared" si="2"/>
        <v>0</v>
      </c>
      <c r="AF45" s="435">
        <f t="shared" si="39"/>
        <v>-100</v>
      </c>
      <c r="AG45" s="14">
        <v>0</v>
      </c>
      <c r="AH45" s="434">
        <f t="shared" si="40"/>
        <v>-100</v>
      </c>
      <c r="AI45" s="870">
        <v>-0.02</v>
      </c>
      <c r="AJ45" s="433">
        <v>0</v>
      </c>
      <c r="AK45" s="433">
        <v>0</v>
      </c>
      <c r="AL45" s="433">
        <v>0</v>
      </c>
      <c r="AM45" s="433">
        <v>0</v>
      </c>
      <c r="AN45" s="433">
        <v>0</v>
      </c>
      <c r="AO45" s="535">
        <f t="shared" si="41"/>
        <v>-0.02</v>
      </c>
      <c r="AP45" s="579">
        <f t="shared" si="42"/>
        <v>2086823</v>
      </c>
      <c r="AQ45" s="434">
        <f t="shared" si="43"/>
        <v>1538162</v>
      </c>
      <c r="AR45" s="512">
        <f t="shared" si="44"/>
        <v>10000</v>
      </c>
      <c r="AS45" s="434">
        <f t="shared" si="45"/>
        <v>523279</v>
      </c>
      <c r="AT45" s="434">
        <f t="shared" si="45"/>
        <v>15382</v>
      </c>
      <c r="AU45" s="434">
        <f t="shared" si="45"/>
        <v>0</v>
      </c>
      <c r="AV45" s="535">
        <f t="shared" si="46"/>
        <v>2.7385999999999999</v>
      </c>
      <c r="AW45" s="517">
        <f t="shared" si="3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ht="12.95" customHeight="1" x14ac:dyDescent="0.25">
      <c r="A46" s="188">
        <v>8</v>
      </c>
      <c r="B46" s="229">
        <v>5445</v>
      </c>
      <c r="C46" s="230">
        <v>600099351</v>
      </c>
      <c r="D46" s="189">
        <v>70155771</v>
      </c>
      <c r="E46" s="231" t="s">
        <v>345</v>
      </c>
      <c r="F46" s="189">
        <v>3143</v>
      </c>
      <c r="G46" s="231" t="s">
        <v>280</v>
      </c>
      <c r="H46" s="192" t="s">
        <v>261</v>
      </c>
      <c r="I46" s="517">
        <v>259097</v>
      </c>
      <c r="J46" s="432">
        <v>142579</v>
      </c>
      <c r="K46" s="494">
        <v>50000</v>
      </c>
      <c r="L46" s="394">
        <v>65092</v>
      </c>
      <c r="M46" s="394">
        <v>1426</v>
      </c>
      <c r="N46" s="307">
        <v>0</v>
      </c>
      <c r="O46" s="685">
        <v>0.27</v>
      </c>
      <c r="P46" s="579">
        <f t="shared" si="35"/>
        <v>10000</v>
      </c>
      <c r="Q46" s="434">
        <v>0</v>
      </c>
      <c r="R46" s="434">
        <v>0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1"/>
        <v>10000</v>
      </c>
      <c r="X46" s="434">
        <v>-10000</v>
      </c>
      <c r="Y46" s="434">
        <v>0</v>
      </c>
      <c r="Z46" s="434">
        <v>0</v>
      </c>
      <c r="AA46" s="434">
        <f t="shared" si="36"/>
        <v>-10000</v>
      </c>
      <c r="AB46" s="434">
        <f t="shared" si="37"/>
        <v>0</v>
      </c>
      <c r="AC46" s="435">
        <f t="shared" si="38"/>
        <v>0</v>
      </c>
      <c r="AD46" s="434">
        <v>0</v>
      </c>
      <c r="AE46" s="434">
        <f t="shared" si="2"/>
        <v>0</v>
      </c>
      <c r="AF46" s="435">
        <f t="shared" si="39"/>
        <v>100</v>
      </c>
      <c r="AG46" s="14">
        <v>0</v>
      </c>
      <c r="AH46" s="434">
        <f t="shared" si="40"/>
        <v>100</v>
      </c>
      <c r="AI46" s="870">
        <v>0.02</v>
      </c>
      <c r="AJ46" s="433">
        <v>0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41"/>
        <v>0.02</v>
      </c>
      <c r="AP46" s="579">
        <f t="shared" si="42"/>
        <v>259197</v>
      </c>
      <c r="AQ46" s="434">
        <f t="shared" si="43"/>
        <v>152579</v>
      </c>
      <c r="AR46" s="512">
        <f t="shared" si="44"/>
        <v>40000</v>
      </c>
      <c r="AS46" s="434">
        <f t="shared" si="45"/>
        <v>65092</v>
      </c>
      <c r="AT46" s="434">
        <f t="shared" si="45"/>
        <v>1526</v>
      </c>
      <c r="AU46" s="434">
        <f t="shared" si="45"/>
        <v>0</v>
      </c>
      <c r="AV46" s="535">
        <f t="shared" si="46"/>
        <v>0.29000000000000004</v>
      </c>
      <c r="AW46" s="517">
        <f t="shared" si="3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ht="12.95" customHeight="1" x14ac:dyDescent="0.25">
      <c r="A47" s="232">
        <v>8</v>
      </c>
      <c r="B47" s="233">
        <v>5445</v>
      </c>
      <c r="C47" s="234">
        <v>600099351</v>
      </c>
      <c r="D47" s="233">
        <v>70155771</v>
      </c>
      <c r="E47" s="235" t="s">
        <v>346</v>
      </c>
      <c r="F47" s="199"/>
      <c r="G47" s="237"/>
      <c r="H47" s="200"/>
      <c r="I47" s="571">
        <v>32946319</v>
      </c>
      <c r="J47" s="331">
        <v>24391260</v>
      </c>
      <c r="K47" s="331">
        <v>50000</v>
      </c>
      <c r="L47" s="331">
        <v>8261146</v>
      </c>
      <c r="M47" s="331">
        <v>243913</v>
      </c>
      <c r="N47" s="331">
        <v>0</v>
      </c>
      <c r="O47" s="691">
        <v>35.295600000000007</v>
      </c>
      <c r="P47" s="571">
        <f t="shared" ref="P47:BC47" si="47">SUM(P41:P46)</f>
        <v>0</v>
      </c>
      <c r="Q47" s="331">
        <f t="shared" si="47"/>
        <v>0</v>
      </c>
      <c r="R47" s="331">
        <f t="shared" si="47"/>
        <v>12448</v>
      </c>
      <c r="S47" s="331">
        <f t="shared" si="47"/>
        <v>0</v>
      </c>
      <c r="T47" s="331">
        <f t="shared" si="47"/>
        <v>0</v>
      </c>
      <c r="U47" s="331">
        <f t="shared" si="47"/>
        <v>157114</v>
      </c>
      <c r="V47" s="331">
        <f t="shared" si="47"/>
        <v>0</v>
      </c>
      <c r="W47" s="331">
        <f t="shared" si="47"/>
        <v>169562</v>
      </c>
      <c r="X47" s="331">
        <v>0</v>
      </c>
      <c r="Y47" s="331">
        <f t="shared" si="47"/>
        <v>0</v>
      </c>
      <c r="Z47" s="331">
        <f t="shared" si="47"/>
        <v>0</v>
      </c>
      <c r="AA47" s="331">
        <f t="shared" si="47"/>
        <v>0</v>
      </c>
      <c r="AB47" s="331">
        <f t="shared" si="47"/>
        <v>169562</v>
      </c>
      <c r="AC47" s="331">
        <f t="shared" si="47"/>
        <v>57312</v>
      </c>
      <c r="AD47" s="331">
        <f t="shared" si="47"/>
        <v>0</v>
      </c>
      <c r="AE47" s="331">
        <f t="shared" si="47"/>
        <v>57312</v>
      </c>
      <c r="AF47" s="331">
        <f t="shared" si="47"/>
        <v>1695</v>
      </c>
      <c r="AG47" s="331">
        <f t="shared" si="47"/>
        <v>0</v>
      </c>
      <c r="AH47" s="974">
        <f t="shared" si="47"/>
        <v>228569</v>
      </c>
      <c r="AI47" s="970">
        <v>0</v>
      </c>
      <c r="AJ47" s="727">
        <f t="shared" si="47"/>
        <v>-0.25</v>
      </c>
      <c r="AK47" s="727">
        <f t="shared" si="47"/>
        <v>0</v>
      </c>
      <c r="AL47" s="727">
        <f t="shared" si="47"/>
        <v>0</v>
      </c>
      <c r="AM47" s="727">
        <f t="shared" si="47"/>
        <v>0.37</v>
      </c>
      <c r="AN47" s="727">
        <f t="shared" si="47"/>
        <v>0</v>
      </c>
      <c r="AO47" s="236">
        <f t="shared" si="47"/>
        <v>0.12</v>
      </c>
      <c r="AP47" s="571">
        <f t="shared" si="47"/>
        <v>33174888</v>
      </c>
      <c r="AQ47" s="331">
        <f t="shared" si="47"/>
        <v>24560822</v>
      </c>
      <c r="AR47" s="331">
        <f t="shared" si="47"/>
        <v>50000</v>
      </c>
      <c r="AS47" s="331">
        <f t="shared" si="47"/>
        <v>8318458</v>
      </c>
      <c r="AT47" s="331">
        <f t="shared" si="47"/>
        <v>245608</v>
      </c>
      <c r="AU47" s="331">
        <f t="shared" si="47"/>
        <v>0</v>
      </c>
      <c r="AV47" s="236">
        <f t="shared" si="47"/>
        <v>35.415599999999998</v>
      </c>
      <c r="AW47" s="784">
        <f t="shared" si="47"/>
        <v>0</v>
      </c>
      <c r="AX47" s="782">
        <f t="shared" si="47"/>
        <v>0</v>
      </c>
      <c r="AY47" s="782">
        <f t="shared" si="47"/>
        <v>0</v>
      </c>
      <c r="AZ47" s="782">
        <f t="shared" si="47"/>
        <v>0</v>
      </c>
      <c r="BA47" s="782">
        <f t="shared" si="47"/>
        <v>0</v>
      </c>
      <c r="BB47" s="782">
        <f t="shared" si="47"/>
        <v>0</v>
      </c>
      <c r="BC47" s="779">
        <f t="shared" si="47"/>
        <v>0</v>
      </c>
    </row>
    <row r="48" spans="1:55" ht="12.95" customHeight="1" x14ac:dyDescent="0.25">
      <c r="A48" s="188">
        <v>9</v>
      </c>
      <c r="B48" s="229">
        <v>5446</v>
      </c>
      <c r="C48" s="242">
        <v>600099393</v>
      </c>
      <c r="D48" s="189">
        <v>856096</v>
      </c>
      <c r="E48" s="231" t="s">
        <v>347</v>
      </c>
      <c r="F48" s="189">
        <v>3231</v>
      </c>
      <c r="G48" s="231" t="s">
        <v>279</v>
      </c>
      <c r="H48" s="192" t="s">
        <v>260</v>
      </c>
      <c r="I48" s="536">
        <v>23387378</v>
      </c>
      <c r="J48" s="494">
        <v>17266310</v>
      </c>
      <c r="K48" s="494">
        <v>84000</v>
      </c>
      <c r="L48" s="394">
        <v>5864405</v>
      </c>
      <c r="M48" s="394">
        <v>172663</v>
      </c>
      <c r="N48" s="307">
        <v>0</v>
      </c>
      <c r="O48" s="734">
        <v>25.879799999999999</v>
      </c>
      <c r="P48" s="579">
        <f>X48*-1</f>
        <v>14000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1"/>
        <v>14000</v>
      </c>
      <c r="X48" s="434">
        <v>-14000</v>
      </c>
      <c r="Y48" s="434">
        <v>0</v>
      </c>
      <c r="Z48" s="434">
        <v>0</v>
      </c>
      <c r="AA48" s="434">
        <f>X48+Y48+Z48</f>
        <v>-14000</v>
      </c>
      <c r="AB48" s="434">
        <f>W48+AA48</f>
        <v>0</v>
      </c>
      <c r="AC48" s="435">
        <f>ROUND((W48+X48+Y48)*33.8%,0)</f>
        <v>0</v>
      </c>
      <c r="AD48" s="434">
        <v>0</v>
      </c>
      <c r="AE48" s="434">
        <f t="shared" si="2"/>
        <v>0</v>
      </c>
      <c r="AF48" s="435">
        <f>ROUND(W48*1%,0)</f>
        <v>140</v>
      </c>
      <c r="AG48" s="14">
        <v>0</v>
      </c>
      <c r="AH48" s="434">
        <f>AB48+AE48+AF48+AG48</f>
        <v>140</v>
      </c>
      <c r="AI48" s="870">
        <v>0.01</v>
      </c>
      <c r="AJ48" s="433">
        <v>0</v>
      </c>
      <c r="AK48" s="433">
        <v>0</v>
      </c>
      <c r="AL48" s="433">
        <v>0</v>
      </c>
      <c r="AM48" s="433">
        <v>0</v>
      </c>
      <c r="AN48" s="433">
        <v>0</v>
      </c>
      <c r="AO48" s="535">
        <f>SUM(AI48:AN48)</f>
        <v>0.01</v>
      </c>
      <c r="AP48" s="579">
        <f>I48+AH48</f>
        <v>23387518</v>
      </c>
      <c r="AQ48" s="434">
        <f>J48+W48</f>
        <v>17280310</v>
      </c>
      <c r="AR48" s="512">
        <f>K48+AA48</f>
        <v>70000</v>
      </c>
      <c r="AS48" s="434">
        <f>L48+AE48</f>
        <v>5864405</v>
      </c>
      <c r="AT48" s="434">
        <f>M48+AF48</f>
        <v>172803</v>
      </c>
      <c r="AU48" s="434">
        <f>N48+AG48</f>
        <v>0</v>
      </c>
      <c r="AV48" s="535">
        <f>O48+AO48</f>
        <v>25.889800000000001</v>
      </c>
      <c r="AW48" s="517">
        <f t="shared" si="3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ht="12.95" customHeight="1" x14ac:dyDescent="0.25">
      <c r="A49" s="232">
        <v>9</v>
      </c>
      <c r="B49" s="233">
        <v>5446</v>
      </c>
      <c r="C49" s="234">
        <v>600099393</v>
      </c>
      <c r="D49" s="233">
        <v>856096</v>
      </c>
      <c r="E49" s="235" t="s">
        <v>348</v>
      </c>
      <c r="F49" s="199"/>
      <c r="G49" s="237"/>
      <c r="H49" s="200"/>
      <c r="I49" s="571">
        <v>23387378</v>
      </c>
      <c r="J49" s="331">
        <v>17266310</v>
      </c>
      <c r="K49" s="331">
        <v>84000</v>
      </c>
      <c r="L49" s="331">
        <v>5864405</v>
      </c>
      <c r="M49" s="331">
        <v>172663</v>
      </c>
      <c r="N49" s="331">
        <v>0</v>
      </c>
      <c r="O49" s="691">
        <v>25.879799999999999</v>
      </c>
      <c r="P49" s="571">
        <f t="shared" ref="P49:BC49" si="48">SUM(P48)</f>
        <v>14000</v>
      </c>
      <c r="Q49" s="331">
        <f t="shared" si="48"/>
        <v>0</v>
      </c>
      <c r="R49" s="331">
        <f t="shared" si="48"/>
        <v>0</v>
      </c>
      <c r="S49" s="331">
        <f t="shared" si="48"/>
        <v>0</v>
      </c>
      <c r="T49" s="331">
        <f t="shared" si="48"/>
        <v>0</v>
      </c>
      <c r="U49" s="331">
        <f t="shared" si="48"/>
        <v>0</v>
      </c>
      <c r="V49" s="331">
        <f t="shared" si="48"/>
        <v>0</v>
      </c>
      <c r="W49" s="331">
        <f t="shared" si="48"/>
        <v>14000</v>
      </c>
      <c r="X49" s="331">
        <v>-14000</v>
      </c>
      <c r="Y49" s="331">
        <f t="shared" si="48"/>
        <v>0</v>
      </c>
      <c r="Z49" s="331">
        <f t="shared" si="48"/>
        <v>0</v>
      </c>
      <c r="AA49" s="331">
        <f t="shared" si="48"/>
        <v>-14000</v>
      </c>
      <c r="AB49" s="331">
        <f t="shared" si="48"/>
        <v>0</v>
      </c>
      <c r="AC49" s="331">
        <f t="shared" si="48"/>
        <v>0</v>
      </c>
      <c r="AD49" s="331">
        <f t="shared" si="48"/>
        <v>0</v>
      </c>
      <c r="AE49" s="331">
        <f t="shared" si="48"/>
        <v>0</v>
      </c>
      <c r="AF49" s="331">
        <f t="shared" si="48"/>
        <v>140</v>
      </c>
      <c r="AG49" s="331">
        <f t="shared" si="48"/>
        <v>0</v>
      </c>
      <c r="AH49" s="974">
        <f t="shared" si="48"/>
        <v>140</v>
      </c>
      <c r="AI49" s="970">
        <v>0.01</v>
      </c>
      <c r="AJ49" s="727">
        <f t="shared" si="48"/>
        <v>0</v>
      </c>
      <c r="AK49" s="727">
        <f t="shared" si="48"/>
        <v>0</v>
      </c>
      <c r="AL49" s="727">
        <f t="shared" si="48"/>
        <v>0</v>
      </c>
      <c r="AM49" s="727">
        <f t="shared" si="48"/>
        <v>0</v>
      </c>
      <c r="AN49" s="727">
        <f t="shared" si="48"/>
        <v>0</v>
      </c>
      <c r="AO49" s="236">
        <f t="shared" si="48"/>
        <v>0.01</v>
      </c>
      <c r="AP49" s="571">
        <f t="shared" si="48"/>
        <v>23387518</v>
      </c>
      <c r="AQ49" s="331">
        <f t="shared" si="48"/>
        <v>17280310</v>
      </c>
      <c r="AR49" s="331">
        <f t="shared" si="48"/>
        <v>70000</v>
      </c>
      <c r="AS49" s="331">
        <f t="shared" si="48"/>
        <v>5864405</v>
      </c>
      <c r="AT49" s="331">
        <f t="shared" si="48"/>
        <v>172803</v>
      </c>
      <c r="AU49" s="331">
        <f t="shared" si="48"/>
        <v>0</v>
      </c>
      <c r="AV49" s="236">
        <f t="shared" si="48"/>
        <v>25.889800000000001</v>
      </c>
      <c r="AW49" s="784">
        <f t="shared" si="48"/>
        <v>0</v>
      </c>
      <c r="AX49" s="782">
        <f t="shared" si="48"/>
        <v>0</v>
      </c>
      <c r="AY49" s="782">
        <f t="shared" si="48"/>
        <v>0</v>
      </c>
      <c r="AZ49" s="782">
        <f t="shared" si="48"/>
        <v>0</v>
      </c>
      <c r="BA49" s="782">
        <f t="shared" si="48"/>
        <v>0</v>
      </c>
      <c r="BB49" s="782">
        <f t="shared" si="48"/>
        <v>0</v>
      </c>
      <c r="BC49" s="779">
        <f t="shared" si="48"/>
        <v>0</v>
      </c>
    </row>
    <row r="50" spans="1:55" ht="12.95" customHeight="1" x14ac:dyDescent="0.25">
      <c r="A50" s="188">
        <v>10</v>
      </c>
      <c r="B50" s="229">
        <v>5403</v>
      </c>
      <c r="C50" s="230">
        <v>600098966</v>
      </c>
      <c r="D50" s="189">
        <v>75016931</v>
      </c>
      <c r="E50" s="231" t="s">
        <v>349</v>
      </c>
      <c r="F50" s="189">
        <v>3111</v>
      </c>
      <c r="G50" s="231" t="s">
        <v>288</v>
      </c>
      <c r="H50" s="192" t="s">
        <v>260</v>
      </c>
      <c r="I50" s="536">
        <v>3044524</v>
      </c>
      <c r="J50" s="494">
        <v>2258548</v>
      </c>
      <c r="K50" s="494">
        <v>0</v>
      </c>
      <c r="L50" s="394">
        <v>763390</v>
      </c>
      <c r="M50" s="394">
        <v>22586</v>
      </c>
      <c r="N50" s="307">
        <v>0</v>
      </c>
      <c r="O50" s="734">
        <v>3.9355000000000002</v>
      </c>
      <c r="P50" s="579">
        <f>X50*-1</f>
        <v>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1"/>
        <v>0</v>
      </c>
      <c r="X50" s="434">
        <v>0</v>
      </c>
      <c r="Y50" s="434">
        <v>0</v>
      </c>
      <c r="Z50" s="434">
        <v>0</v>
      </c>
      <c r="AA50" s="434">
        <f>X50+Y50+Z50</f>
        <v>0</v>
      </c>
      <c r="AB50" s="434">
        <f>W50+AA50</f>
        <v>0</v>
      </c>
      <c r="AC50" s="435">
        <f t="shared" ref="AC50:AC53" si="49">ROUND((W50+X50+Y50)*33.8%,0)</f>
        <v>0</v>
      </c>
      <c r="AD50" s="434">
        <v>0</v>
      </c>
      <c r="AE50" s="434">
        <f t="shared" si="2"/>
        <v>0</v>
      </c>
      <c r="AF50" s="435">
        <f>ROUND(W50*1%,0)</f>
        <v>0</v>
      </c>
      <c r="AG50" s="14">
        <v>0</v>
      </c>
      <c r="AH50" s="434">
        <f t="shared" ref="AH50:AH53" si="50">AB50+AE50+AF50+AG50</f>
        <v>0</v>
      </c>
      <c r="AI50" s="870">
        <v>0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>SUM(AI50:AN50)</f>
        <v>0</v>
      </c>
      <c r="AP50" s="579">
        <f>I50+AH50</f>
        <v>3044524</v>
      </c>
      <c r="AQ50" s="434">
        <f>J50+W50</f>
        <v>2258548</v>
      </c>
      <c r="AR50" s="512">
        <f>K50+AA50</f>
        <v>0</v>
      </c>
      <c r="AS50" s="434">
        <f>L50+AE50</f>
        <v>763390</v>
      </c>
      <c r="AT50" s="434">
        <f t="shared" ref="AT50:AU53" si="51">M50+AF50</f>
        <v>22586</v>
      </c>
      <c r="AU50" s="434">
        <f t="shared" si="51"/>
        <v>0</v>
      </c>
      <c r="AV50" s="535">
        <f>O50+AO50</f>
        <v>3.9355000000000002</v>
      </c>
      <c r="AW50" s="517">
        <f t="shared" si="3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ht="12.95" customHeight="1" x14ac:dyDescent="0.25">
      <c r="A51" s="188">
        <v>10</v>
      </c>
      <c r="B51" s="229">
        <v>5403</v>
      </c>
      <c r="C51" s="230">
        <v>600098966</v>
      </c>
      <c r="D51" s="189">
        <v>75016931</v>
      </c>
      <c r="E51" s="231" t="s">
        <v>349</v>
      </c>
      <c r="F51" s="189">
        <v>3117</v>
      </c>
      <c r="G51" s="231" t="s">
        <v>278</v>
      </c>
      <c r="H51" s="192" t="s">
        <v>260</v>
      </c>
      <c r="I51" s="517">
        <v>3442365</v>
      </c>
      <c r="J51" s="432">
        <v>2533832</v>
      </c>
      <c r="K51" s="494">
        <v>20000</v>
      </c>
      <c r="L51" s="394">
        <v>863195</v>
      </c>
      <c r="M51" s="394">
        <v>25338</v>
      </c>
      <c r="N51" s="307">
        <v>0</v>
      </c>
      <c r="O51" s="685">
        <v>3.97</v>
      </c>
      <c r="P51" s="579">
        <f>X51*-1</f>
        <v>-10000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1"/>
        <v>-10000</v>
      </c>
      <c r="X51" s="434">
        <v>10000</v>
      </c>
      <c r="Y51" s="434">
        <v>0</v>
      </c>
      <c r="Z51" s="434">
        <v>0</v>
      </c>
      <c r="AA51" s="434">
        <f>X51+Y51+Z51</f>
        <v>10000</v>
      </c>
      <c r="AB51" s="434">
        <f>W51+AA51</f>
        <v>0</v>
      </c>
      <c r="AC51" s="435">
        <f t="shared" si="49"/>
        <v>0</v>
      </c>
      <c r="AD51" s="434">
        <v>0</v>
      </c>
      <c r="AE51" s="434">
        <f t="shared" si="2"/>
        <v>0</v>
      </c>
      <c r="AF51" s="435">
        <f>ROUND(W51*1%,0)</f>
        <v>-100</v>
      </c>
      <c r="AG51" s="14">
        <v>0</v>
      </c>
      <c r="AH51" s="434">
        <f t="shared" si="50"/>
        <v>-100</v>
      </c>
      <c r="AI51" s="870">
        <v>0.01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>SUM(AI51:AN51)</f>
        <v>0.01</v>
      </c>
      <c r="AP51" s="579">
        <f>I51+AH51</f>
        <v>3442265</v>
      </c>
      <c r="AQ51" s="434">
        <f>J51+W51</f>
        <v>2523832</v>
      </c>
      <c r="AR51" s="512">
        <f>K51+AA51</f>
        <v>30000</v>
      </c>
      <c r="AS51" s="434">
        <f>L51+AE51</f>
        <v>863195</v>
      </c>
      <c r="AT51" s="434">
        <f t="shared" si="51"/>
        <v>25238</v>
      </c>
      <c r="AU51" s="434">
        <f t="shared" si="51"/>
        <v>0</v>
      </c>
      <c r="AV51" s="535">
        <f>O51+AO51</f>
        <v>3.98</v>
      </c>
      <c r="AW51" s="517">
        <f t="shared" si="3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ht="12.95" customHeight="1" x14ac:dyDescent="0.25">
      <c r="A52" s="188">
        <v>10</v>
      </c>
      <c r="B52" s="229">
        <v>5403</v>
      </c>
      <c r="C52" s="230">
        <v>600098966</v>
      </c>
      <c r="D52" s="189">
        <v>75016931</v>
      </c>
      <c r="E52" s="231" t="s">
        <v>349</v>
      </c>
      <c r="F52" s="189">
        <v>3117</v>
      </c>
      <c r="G52" s="231" t="s">
        <v>282</v>
      </c>
      <c r="H52" s="192" t="s">
        <v>261</v>
      </c>
      <c r="I52" s="517">
        <v>588855</v>
      </c>
      <c r="J52" s="432">
        <v>436836</v>
      </c>
      <c r="K52" s="494">
        <v>0</v>
      </c>
      <c r="L52" s="394">
        <v>147651</v>
      </c>
      <c r="M52" s="394">
        <v>4368</v>
      </c>
      <c r="N52" s="307">
        <v>0</v>
      </c>
      <c r="O52" s="685">
        <v>0.95</v>
      </c>
      <c r="P52" s="579">
        <f>X52*-1</f>
        <v>0</v>
      </c>
      <c r="Q52" s="434">
        <v>0</v>
      </c>
      <c r="R52" s="434">
        <v>0</v>
      </c>
      <c r="S52" s="434">
        <v>0</v>
      </c>
      <c r="T52" s="434">
        <v>0</v>
      </c>
      <c r="U52" s="434">
        <v>0</v>
      </c>
      <c r="V52" s="434">
        <v>0</v>
      </c>
      <c r="W52" s="434">
        <f t="shared" si="1"/>
        <v>0</v>
      </c>
      <c r="X52" s="434">
        <v>0</v>
      </c>
      <c r="Y52" s="434">
        <v>0</v>
      </c>
      <c r="Z52" s="434">
        <v>0</v>
      </c>
      <c r="AA52" s="434">
        <f>X52+Y52+Z52</f>
        <v>0</v>
      </c>
      <c r="AB52" s="434">
        <f>W52+AA52</f>
        <v>0</v>
      </c>
      <c r="AC52" s="435">
        <f t="shared" si="49"/>
        <v>0</v>
      </c>
      <c r="AD52" s="434">
        <v>0</v>
      </c>
      <c r="AE52" s="434">
        <f t="shared" si="2"/>
        <v>0</v>
      </c>
      <c r="AF52" s="435">
        <f>ROUND(W52*1%,0)</f>
        <v>0</v>
      </c>
      <c r="AG52" s="14">
        <v>0</v>
      </c>
      <c r="AH52" s="434">
        <f t="shared" si="50"/>
        <v>0</v>
      </c>
      <c r="AI52" s="870">
        <v>0</v>
      </c>
      <c r="AJ52" s="433">
        <v>0</v>
      </c>
      <c r="AK52" s="433">
        <v>0</v>
      </c>
      <c r="AL52" s="433">
        <v>0</v>
      </c>
      <c r="AM52" s="433">
        <v>0</v>
      </c>
      <c r="AN52" s="433">
        <v>0</v>
      </c>
      <c r="AO52" s="535">
        <f>SUM(AI52:AN52)</f>
        <v>0</v>
      </c>
      <c r="AP52" s="579">
        <f>I52+AH52</f>
        <v>588855</v>
      </c>
      <c r="AQ52" s="434">
        <f>J52+W52</f>
        <v>436836</v>
      </c>
      <c r="AR52" s="512">
        <f>K52+AA52</f>
        <v>0</v>
      </c>
      <c r="AS52" s="434">
        <f>L52+AE52</f>
        <v>147651</v>
      </c>
      <c r="AT52" s="434">
        <f t="shared" si="51"/>
        <v>4368</v>
      </c>
      <c r="AU52" s="434">
        <f t="shared" si="51"/>
        <v>0</v>
      </c>
      <c r="AV52" s="535">
        <f>O52+AO52</f>
        <v>0.95</v>
      </c>
      <c r="AW52" s="517">
        <f t="shared" si="3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ht="12.95" customHeight="1" x14ac:dyDescent="0.25">
      <c r="A53" s="188">
        <v>10</v>
      </c>
      <c r="B53" s="229">
        <v>5403</v>
      </c>
      <c r="C53" s="230">
        <v>600098966</v>
      </c>
      <c r="D53" s="189">
        <v>75016931</v>
      </c>
      <c r="E53" s="231" t="s">
        <v>349</v>
      </c>
      <c r="F53" s="189">
        <v>3143</v>
      </c>
      <c r="G53" s="231" t="s">
        <v>784</v>
      </c>
      <c r="H53" s="192" t="s">
        <v>260</v>
      </c>
      <c r="I53" s="517">
        <v>696968</v>
      </c>
      <c r="J53" s="432">
        <v>517039</v>
      </c>
      <c r="K53" s="494">
        <v>0</v>
      </c>
      <c r="L53" s="394">
        <v>174759</v>
      </c>
      <c r="M53" s="394">
        <v>5170</v>
      </c>
      <c r="N53" s="307">
        <v>0</v>
      </c>
      <c r="O53" s="685">
        <v>1</v>
      </c>
      <c r="P53" s="579">
        <f>X53*-1</f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1"/>
        <v>0</v>
      </c>
      <c r="X53" s="434">
        <v>0</v>
      </c>
      <c r="Y53" s="434">
        <v>0</v>
      </c>
      <c r="Z53" s="434">
        <v>0</v>
      </c>
      <c r="AA53" s="434">
        <f>X53+Y53+Z53</f>
        <v>0</v>
      </c>
      <c r="AB53" s="434">
        <f>W53+AA53</f>
        <v>0</v>
      </c>
      <c r="AC53" s="435">
        <f t="shared" si="49"/>
        <v>0</v>
      </c>
      <c r="AD53" s="434">
        <v>0</v>
      </c>
      <c r="AE53" s="434">
        <f t="shared" si="2"/>
        <v>0</v>
      </c>
      <c r="AF53" s="435">
        <f>ROUND(W53*1%,0)</f>
        <v>0</v>
      </c>
      <c r="AG53" s="14">
        <v>0</v>
      </c>
      <c r="AH53" s="434">
        <f t="shared" si="50"/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>SUM(AI53:AN53)</f>
        <v>0</v>
      </c>
      <c r="AP53" s="579">
        <f>I53+AH53</f>
        <v>696968</v>
      </c>
      <c r="AQ53" s="434">
        <f>J53+W53</f>
        <v>517039</v>
      </c>
      <c r="AR53" s="512">
        <f>K53+AA53</f>
        <v>0</v>
      </c>
      <c r="AS53" s="434">
        <f>L53+AE53</f>
        <v>174759</v>
      </c>
      <c r="AT53" s="434">
        <f t="shared" si="51"/>
        <v>5170</v>
      </c>
      <c r="AU53" s="434">
        <f t="shared" si="51"/>
        <v>0</v>
      </c>
      <c r="AV53" s="535">
        <f>O53+AO53</f>
        <v>1</v>
      </c>
      <c r="AW53" s="517">
        <f t="shared" si="3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ht="12.95" customHeight="1" x14ac:dyDescent="0.25">
      <c r="A54" s="232">
        <v>10</v>
      </c>
      <c r="B54" s="233">
        <v>5403</v>
      </c>
      <c r="C54" s="234">
        <v>600098966</v>
      </c>
      <c r="D54" s="233">
        <v>75016931</v>
      </c>
      <c r="E54" s="235" t="s">
        <v>350</v>
      </c>
      <c r="F54" s="199"/>
      <c r="G54" s="237"/>
      <c r="H54" s="200"/>
      <c r="I54" s="571">
        <v>7772712</v>
      </c>
      <c r="J54" s="331">
        <v>5746255</v>
      </c>
      <c r="K54" s="331">
        <v>20000</v>
      </c>
      <c r="L54" s="331">
        <v>1948995</v>
      </c>
      <c r="M54" s="331">
        <v>57462</v>
      </c>
      <c r="N54" s="331">
        <v>0</v>
      </c>
      <c r="O54" s="691">
        <v>9.8554999999999993</v>
      </c>
      <c r="P54" s="571">
        <f t="shared" ref="P54:BC54" si="52">SUM(P50:P53)</f>
        <v>-10000</v>
      </c>
      <c r="Q54" s="331">
        <f t="shared" si="52"/>
        <v>0</v>
      </c>
      <c r="R54" s="331">
        <f t="shared" si="52"/>
        <v>0</v>
      </c>
      <c r="S54" s="331">
        <f t="shared" si="52"/>
        <v>0</v>
      </c>
      <c r="T54" s="331">
        <f t="shared" si="52"/>
        <v>0</v>
      </c>
      <c r="U54" s="331">
        <f t="shared" si="52"/>
        <v>0</v>
      </c>
      <c r="V54" s="331">
        <f t="shared" si="52"/>
        <v>0</v>
      </c>
      <c r="W54" s="331">
        <f t="shared" si="52"/>
        <v>-10000</v>
      </c>
      <c r="X54" s="331">
        <v>10000</v>
      </c>
      <c r="Y54" s="331">
        <f t="shared" si="52"/>
        <v>0</v>
      </c>
      <c r="Z54" s="331">
        <f t="shared" si="52"/>
        <v>0</v>
      </c>
      <c r="AA54" s="331">
        <f t="shared" si="52"/>
        <v>10000</v>
      </c>
      <c r="AB54" s="331">
        <f t="shared" si="52"/>
        <v>0</v>
      </c>
      <c r="AC54" s="331">
        <f t="shared" si="52"/>
        <v>0</v>
      </c>
      <c r="AD54" s="331">
        <f t="shared" si="52"/>
        <v>0</v>
      </c>
      <c r="AE54" s="331">
        <f t="shared" si="52"/>
        <v>0</v>
      </c>
      <c r="AF54" s="331">
        <f t="shared" si="52"/>
        <v>-100</v>
      </c>
      <c r="AG54" s="331">
        <f t="shared" si="52"/>
        <v>0</v>
      </c>
      <c r="AH54" s="974">
        <f t="shared" si="52"/>
        <v>-100</v>
      </c>
      <c r="AI54" s="970">
        <v>0.01</v>
      </c>
      <c r="AJ54" s="727">
        <f t="shared" si="52"/>
        <v>0</v>
      </c>
      <c r="AK54" s="727">
        <f t="shared" si="52"/>
        <v>0</v>
      </c>
      <c r="AL54" s="727">
        <f t="shared" si="52"/>
        <v>0</v>
      </c>
      <c r="AM54" s="727">
        <f t="shared" si="52"/>
        <v>0</v>
      </c>
      <c r="AN54" s="727">
        <f t="shared" si="52"/>
        <v>0</v>
      </c>
      <c r="AO54" s="236">
        <f t="shared" si="52"/>
        <v>0.01</v>
      </c>
      <c r="AP54" s="571">
        <f t="shared" si="52"/>
        <v>7772612</v>
      </c>
      <c r="AQ54" s="331">
        <f t="shared" si="52"/>
        <v>5736255</v>
      </c>
      <c r="AR54" s="331">
        <f t="shared" si="52"/>
        <v>30000</v>
      </c>
      <c r="AS54" s="331">
        <f t="shared" si="52"/>
        <v>1948995</v>
      </c>
      <c r="AT54" s="331">
        <f t="shared" si="52"/>
        <v>57362</v>
      </c>
      <c r="AU54" s="331">
        <f t="shared" si="52"/>
        <v>0</v>
      </c>
      <c r="AV54" s="236">
        <f t="shared" si="52"/>
        <v>9.865499999999999</v>
      </c>
      <c r="AW54" s="784">
        <f t="shared" si="52"/>
        <v>0</v>
      </c>
      <c r="AX54" s="782">
        <f t="shared" si="52"/>
        <v>0</v>
      </c>
      <c r="AY54" s="782">
        <f t="shared" si="52"/>
        <v>0</v>
      </c>
      <c r="AZ54" s="782">
        <f t="shared" si="52"/>
        <v>0</v>
      </c>
      <c r="BA54" s="782">
        <f t="shared" si="52"/>
        <v>0</v>
      </c>
      <c r="BB54" s="782">
        <f t="shared" si="52"/>
        <v>0</v>
      </c>
      <c r="BC54" s="779">
        <f t="shared" si="52"/>
        <v>0</v>
      </c>
    </row>
    <row r="55" spans="1:55" ht="12.95" customHeight="1" x14ac:dyDescent="0.25">
      <c r="A55" s="188">
        <v>11</v>
      </c>
      <c r="B55" s="229">
        <v>5404</v>
      </c>
      <c r="C55" s="230">
        <v>600098974</v>
      </c>
      <c r="D55" s="189">
        <v>70979812</v>
      </c>
      <c r="E55" s="231" t="s">
        <v>351</v>
      </c>
      <c r="F55" s="189">
        <v>3111</v>
      </c>
      <c r="G55" s="231" t="s">
        <v>288</v>
      </c>
      <c r="H55" s="192" t="s">
        <v>260</v>
      </c>
      <c r="I55" s="536">
        <v>2196642</v>
      </c>
      <c r="J55" s="494">
        <v>1629557</v>
      </c>
      <c r="K55" s="494">
        <v>0</v>
      </c>
      <c r="L55" s="394">
        <v>550790</v>
      </c>
      <c r="M55" s="394">
        <v>16295</v>
      </c>
      <c r="N55" s="307">
        <v>0</v>
      </c>
      <c r="O55" s="734">
        <v>2.3065000000000002</v>
      </c>
      <c r="P55" s="579">
        <f>X55*-1</f>
        <v>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1"/>
        <v>0</v>
      </c>
      <c r="X55" s="434">
        <v>0</v>
      </c>
      <c r="Y55" s="434">
        <v>0</v>
      </c>
      <c r="Z55" s="434">
        <v>0</v>
      </c>
      <c r="AA55" s="434">
        <f>X55+Y55+Z55</f>
        <v>0</v>
      </c>
      <c r="AB55" s="434">
        <f>W55+AA55</f>
        <v>0</v>
      </c>
      <c r="AC55" s="435">
        <f t="shared" ref="AC55:AC58" si="53">ROUND((W55+X55+Y55)*33.8%,0)</f>
        <v>0</v>
      </c>
      <c r="AD55" s="434">
        <v>0</v>
      </c>
      <c r="AE55" s="434">
        <f t="shared" si="2"/>
        <v>0</v>
      </c>
      <c r="AF55" s="435">
        <f>ROUND(W55*1%,0)</f>
        <v>0</v>
      </c>
      <c r="AG55" s="14">
        <v>0</v>
      </c>
      <c r="AH55" s="434">
        <f t="shared" ref="AH55:AH58" si="54">AB55+AE55+AF55+AG55</f>
        <v>0</v>
      </c>
      <c r="AI55" s="870">
        <v>0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>SUM(AI55:AN55)</f>
        <v>0</v>
      </c>
      <c r="AP55" s="579">
        <f>I55+AH55</f>
        <v>2196642</v>
      </c>
      <c r="AQ55" s="434">
        <f>J55+W55</f>
        <v>1629557</v>
      </c>
      <c r="AR55" s="512">
        <f>K55+AA55</f>
        <v>0</v>
      </c>
      <c r="AS55" s="434">
        <f>L55+AE55</f>
        <v>550790</v>
      </c>
      <c r="AT55" s="434">
        <f t="shared" ref="AT55:AU58" si="55">M55+AF55</f>
        <v>16295</v>
      </c>
      <c r="AU55" s="434">
        <f t="shared" si="55"/>
        <v>0</v>
      </c>
      <c r="AV55" s="535">
        <f>O55+AO55</f>
        <v>2.3065000000000002</v>
      </c>
      <c r="AW55" s="517">
        <f t="shared" si="3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ht="12.95" customHeight="1" x14ac:dyDescent="0.25">
      <c r="A56" s="188">
        <v>11</v>
      </c>
      <c r="B56" s="229">
        <v>5404</v>
      </c>
      <c r="C56" s="230">
        <v>600098974</v>
      </c>
      <c r="D56" s="189">
        <v>70979812</v>
      </c>
      <c r="E56" s="231" t="s">
        <v>351</v>
      </c>
      <c r="F56" s="189">
        <v>3117</v>
      </c>
      <c r="G56" s="231" t="s">
        <v>278</v>
      </c>
      <c r="H56" s="192" t="s">
        <v>260</v>
      </c>
      <c r="I56" s="517">
        <v>1873801</v>
      </c>
      <c r="J56" s="432">
        <v>1390060</v>
      </c>
      <c r="K56" s="494">
        <v>0</v>
      </c>
      <c r="L56" s="394">
        <v>469840</v>
      </c>
      <c r="M56" s="394">
        <v>13901</v>
      </c>
      <c r="N56" s="307">
        <v>0</v>
      </c>
      <c r="O56" s="685">
        <v>2.2273000000000001</v>
      </c>
      <c r="P56" s="579">
        <f>X56*-1</f>
        <v>0</v>
      </c>
      <c r="Q56" s="434">
        <v>0</v>
      </c>
      <c r="R56" s="434">
        <v>0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1"/>
        <v>0</v>
      </c>
      <c r="X56" s="434">
        <v>0</v>
      </c>
      <c r="Y56" s="434">
        <v>0</v>
      </c>
      <c r="Z56" s="434">
        <v>0</v>
      </c>
      <c r="AA56" s="434">
        <f>X56+Y56+Z56</f>
        <v>0</v>
      </c>
      <c r="AB56" s="434">
        <f>W56+AA56</f>
        <v>0</v>
      </c>
      <c r="AC56" s="435">
        <f t="shared" si="53"/>
        <v>0</v>
      </c>
      <c r="AD56" s="434">
        <v>0</v>
      </c>
      <c r="AE56" s="434">
        <f t="shared" si="2"/>
        <v>0</v>
      </c>
      <c r="AF56" s="435">
        <f>ROUND(W56*1%,0)</f>
        <v>0</v>
      </c>
      <c r="AG56" s="14">
        <v>0</v>
      </c>
      <c r="AH56" s="434">
        <f t="shared" si="54"/>
        <v>0</v>
      </c>
      <c r="AI56" s="870">
        <v>0</v>
      </c>
      <c r="AJ56" s="433">
        <v>0</v>
      </c>
      <c r="AK56" s="433">
        <v>0</v>
      </c>
      <c r="AL56" s="433">
        <v>0</v>
      </c>
      <c r="AM56" s="433">
        <v>0</v>
      </c>
      <c r="AN56" s="433">
        <v>0</v>
      </c>
      <c r="AO56" s="535">
        <f>SUM(AI56:AN56)</f>
        <v>0</v>
      </c>
      <c r="AP56" s="579">
        <f>I56+AH56</f>
        <v>1873801</v>
      </c>
      <c r="AQ56" s="434">
        <f>J56+W56</f>
        <v>1390060</v>
      </c>
      <c r="AR56" s="512">
        <f>K56+AA56</f>
        <v>0</v>
      </c>
      <c r="AS56" s="434">
        <f>L56+AE56</f>
        <v>469840</v>
      </c>
      <c r="AT56" s="434">
        <f t="shared" si="55"/>
        <v>13901</v>
      </c>
      <c r="AU56" s="434">
        <f t="shared" si="55"/>
        <v>0</v>
      </c>
      <c r="AV56" s="535">
        <f>O56+AO56</f>
        <v>2.2273000000000001</v>
      </c>
      <c r="AW56" s="517">
        <f t="shared" si="3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ht="12.95" customHeight="1" x14ac:dyDescent="0.25">
      <c r="A57" s="188">
        <v>11</v>
      </c>
      <c r="B57" s="229">
        <v>5404</v>
      </c>
      <c r="C57" s="230">
        <v>600098974</v>
      </c>
      <c r="D57" s="189">
        <v>70979812</v>
      </c>
      <c r="E57" s="231" t="s">
        <v>351</v>
      </c>
      <c r="F57" s="189">
        <v>3117</v>
      </c>
      <c r="G57" s="231" t="s">
        <v>282</v>
      </c>
      <c r="H57" s="192" t="s">
        <v>261</v>
      </c>
      <c r="I57" s="517">
        <v>522339</v>
      </c>
      <c r="J57" s="432">
        <v>387492</v>
      </c>
      <c r="K57" s="494">
        <v>0</v>
      </c>
      <c r="L57" s="394">
        <v>130972</v>
      </c>
      <c r="M57" s="394">
        <v>3875</v>
      </c>
      <c r="N57" s="307">
        <v>0</v>
      </c>
      <c r="O57" s="685">
        <v>1.1400000000000001</v>
      </c>
      <c r="P57" s="579">
        <f>X57*-1</f>
        <v>0</v>
      </c>
      <c r="Q57" s="434">
        <v>0</v>
      </c>
      <c r="R57" s="434">
        <v>21492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1"/>
        <v>21492</v>
      </c>
      <c r="X57" s="434">
        <v>0</v>
      </c>
      <c r="Y57" s="434">
        <v>0</v>
      </c>
      <c r="Z57" s="434">
        <v>0</v>
      </c>
      <c r="AA57" s="434">
        <f>X57+Y57+Z57</f>
        <v>0</v>
      </c>
      <c r="AB57" s="434">
        <f>W57+AA57</f>
        <v>21492</v>
      </c>
      <c r="AC57" s="435">
        <f t="shared" si="53"/>
        <v>7264</v>
      </c>
      <c r="AD57" s="434">
        <v>0</v>
      </c>
      <c r="AE57" s="434">
        <f t="shared" si="2"/>
        <v>7264</v>
      </c>
      <c r="AF57" s="435">
        <f>ROUND(W57*1%,0)</f>
        <v>215</v>
      </c>
      <c r="AG57" s="14">
        <v>0</v>
      </c>
      <c r="AH57" s="434">
        <f t="shared" si="54"/>
        <v>28971</v>
      </c>
      <c r="AI57" s="870">
        <v>0</v>
      </c>
      <c r="AJ57" s="433">
        <v>0</v>
      </c>
      <c r="AK57" s="433">
        <v>0</v>
      </c>
      <c r="AL57" s="433">
        <v>0</v>
      </c>
      <c r="AM57" s="433">
        <v>0</v>
      </c>
      <c r="AN57" s="433">
        <v>0</v>
      </c>
      <c r="AO57" s="535">
        <f>SUM(AI57:AN57)</f>
        <v>0</v>
      </c>
      <c r="AP57" s="579">
        <f>I57+AH57</f>
        <v>551310</v>
      </c>
      <c r="AQ57" s="434">
        <f>J57+W57</f>
        <v>408984</v>
      </c>
      <c r="AR57" s="512">
        <f>K57+AA57</f>
        <v>0</v>
      </c>
      <c r="AS57" s="434">
        <f>L57+AE57</f>
        <v>138236</v>
      </c>
      <c r="AT57" s="434">
        <f t="shared" si="55"/>
        <v>4090</v>
      </c>
      <c r="AU57" s="434">
        <f t="shared" si="55"/>
        <v>0</v>
      </c>
      <c r="AV57" s="535">
        <f>O57+AO57</f>
        <v>1.1400000000000001</v>
      </c>
      <c r="AW57" s="517">
        <f t="shared" si="3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600">
        <v>0</v>
      </c>
    </row>
    <row r="58" spans="1:55" ht="12.95" customHeight="1" x14ac:dyDescent="0.25">
      <c r="A58" s="188">
        <v>11</v>
      </c>
      <c r="B58" s="229">
        <v>5404</v>
      </c>
      <c r="C58" s="230">
        <v>600098974</v>
      </c>
      <c r="D58" s="189">
        <v>70979812</v>
      </c>
      <c r="E58" s="231" t="s">
        <v>351</v>
      </c>
      <c r="F58" s="189">
        <v>3143</v>
      </c>
      <c r="G58" s="231" t="s">
        <v>784</v>
      </c>
      <c r="H58" s="192" t="s">
        <v>260</v>
      </c>
      <c r="I58" s="517">
        <v>501308</v>
      </c>
      <c r="J58" s="432">
        <v>371890</v>
      </c>
      <c r="K58" s="494">
        <v>0</v>
      </c>
      <c r="L58" s="394">
        <v>125699</v>
      </c>
      <c r="M58" s="394">
        <v>3719</v>
      </c>
      <c r="N58" s="307">
        <v>0</v>
      </c>
      <c r="O58" s="685">
        <v>0.70520000000000005</v>
      </c>
      <c r="P58" s="579">
        <f>X58*-1</f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1"/>
        <v>0</v>
      </c>
      <c r="X58" s="434">
        <v>0</v>
      </c>
      <c r="Y58" s="434">
        <v>0</v>
      </c>
      <c r="Z58" s="434">
        <v>0</v>
      </c>
      <c r="AA58" s="434">
        <f>X58+Y58+Z58</f>
        <v>0</v>
      </c>
      <c r="AB58" s="434">
        <f>W58+AA58</f>
        <v>0</v>
      </c>
      <c r="AC58" s="435">
        <f t="shared" si="53"/>
        <v>0</v>
      </c>
      <c r="AD58" s="434">
        <v>0</v>
      </c>
      <c r="AE58" s="434">
        <f t="shared" si="2"/>
        <v>0</v>
      </c>
      <c r="AF58" s="435">
        <f>ROUND(W58*1%,0)</f>
        <v>0</v>
      </c>
      <c r="AG58" s="14">
        <v>0</v>
      </c>
      <c r="AH58" s="434">
        <f t="shared" si="54"/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>SUM(AI58:AN58)</f>
        <v>0</v>
      </c>
      <c r="AP58" s="579">
        <f>I58+AH58</f>
        <v>501308</v>
      </c>
      <c r="AQ58" s="434">
        <f>J58+W58</f>
        <v>371890</v>
      </c>
      <c r="AR58" s="512">
        <f>K58+AA58</f>
        <v>0</v>
      </c>
      <c r="AS58" s="434">
        <f>L58+AE58</f>
        <v>125699</v>
      </c>
      <c r="AT58" s="434">
        <f t="shared" si="55"/>
        <v>3719</v>
      </c>
      <c r="AU58" s="434">
        <f t="shared" si="55"/>
        <v>0</v>
      </c>
      <c r="AV58" s="535">
        <f>O58+AO58</f>
        <v>0.70520000000000005</v>
      </c>
      <c r="AW58" s="517">
        <f t="shared" si="3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ht="12.95" customHeight="1" x14ac:dyDescent="0.25">
      <c r="A59" s="232">
        <v>11</v>
      </c>
      <c r="B59" s="233">
        <v>5404</v>
      </c>
      <c r="C59" s="234">
        <v>600098974</v>
      </c>
      <c r="D59" s="233">
        <v>70979812</v>
      </c>
      <c r="E59" s="235" t="s">
        <v>352</v>
      </c>
      <c r="F59" s="199"/>
      <c r="G59" s="237"/>
      <c r="H59" s="200"/>
      <c r="I59" s="571">
        <v>5094090</v>
      </c>
      <c r="J59" s="331">
        <v>3778999</v>
      </c>
      <c r="K59" s="331">
        <v>0</v>
      </c>
      <c r="L59" s="331">
        <v>1277301</v>
      </c>
      <c r="M59" s="331">
        <v>37790</v>
      </c>
      <c r="N59" s="331">
        <v>0</v>
      </c>
      <c r="O59" s="691">
        <v>6.3789999999999996</v>
      </c>
      <c r="P59" s="571">
        <f t="shared" ref="P59:BC59" si="56">SUM(P55:P58)</f>
        <v>0</v>
      </c>
      <c r="Q59" s="331">
        <f t="shared" si="56"/>
        <v>0</v>
      </c>
      <c r="R59" s="331">
        <f t="shared" si="56"/>
        <v>21492</v>
      </c>
      <c r="S59" s="331">
        <f t="shared" si="56"/>
        <v>0</v>
      </c>
      <c r="T59" s="331">
        <f t="shared" si="56"/>
        <v>0</v>
      </c>
      <c r="U59" s="331">
        <f t="shared" si="56"/>
        <v>0</v>
      </c>
      <c r="V59" s="331">
        <f t="shared" si="56"/>
        <v>0</v>
      </c>
      <c r="W59" s="331">
        <f t="shared" si="56"/>
        <v>21492</v>
      </c>
      <c r="X59" s="331">
        <v>0</v>
      </c>
      <c r="Y59" s="331">
        <f t="shared" si="56"/>
        <v>0</v>
      </c>
      <c r="Z59" s="331">
        <f t="shared" si="56"/>
        <v>0</v>
      </c>
      <c r="AA59" s="331">
        <f t="shared" si="56"/>
        <v>0</v>
      </c>
      <c r="AB59" s="331">
        <f t="shared" si="56"/>
        <v>21492</v>
      </c>
      <c r="AC59" s="331">
        <f t="shared" si="56"/>
        <v>7264</v>
      </c>
      <c r="AD59" s="331">
        <f t="shared" si="56"/>
        <v>0</v>
      </c>
      <c r="AE59" s="331">
        <f t="shared" si="56"/>
        <v>7264</v>
      </c>
      <c r="AF59" s="331">
        <f t="shared" si="56"/>
        <v>215</v>
      </c>
      <c r="AG59" s="331">
        <f t="shared" si="56"/>
        <v>0</v>
      </c>
      <c r="AH59" s="974">
        <f t="shared" si="56"/>
        <v>28971</v>
      </c>
      <c r="AI59" s="970">
        <v>0</v>
      </c>
      <c r="AJ59" s="727">
        <f t="shared" si="56"/>
        <v>0</v>
      </c>
      <c r="AK59" s="727">
        <f t="shared" si="56"/>
        <v>0</v>
      </c>
      <c r="AL59" s="727">
        <f t="shared" si="56"/>
        <v>0</v>
      </c>
      <c r="AM59" s="727">
        <f t="shared" si="56"/>
        <v>0</v>
      </c>
      <c r="AN59" s="727">
        <f t="shared" si="56"/>
        <v>0</v>
      </c>
      <c r="AO59" s="236">
        <f t="shared" si="56"/>
        <v>0</v>
      </c>
      <c r="AP59" s="571">
        <f t="shared" si="56"/>
        <v>5123061</v>
      </c>
      <c r="AQ59" s="331">
        <f t="shared" si="56"/>
        <v>3800491</v>
      </c>
      <c r="AR59" s="331">
        <f t="shared" si="56"/>
        <v>0</v>
      </c>
      <c r="AS59" s="331">
        <f t="shared" si="56"/>
        <v>1284565</v>
      </c>
      <c r="AT59" s="331">
        <f t="shared" si="56"/>
        <v>38005</v>
      </c>
      <c r="AU59" s="331">
        <f t="shared" si="56"/>
        <v>0</v>
      </c>
      <c r="AV59" s="236">
        <f t="shared" si="56"/>
        <v>6.3789999999999996</v>
      </c>
      <c r="AW59" s="784">
        <f t="shared" si="56"/>
        <v>0</v>
      </c>
      <c r="AX59" s="782">
        <f t="shared" si="56"/>
        <v>0</v>
      </c>
      <c r="AY59" s="782">
        <f t="shared" si="56"/>
        <v>0</v>
      </c>
      <c r="AZ59" s="782">
        <f t="shared" si="56"/>
        <v>0</v>
      </c>
      <c r="BA59" s="782">
        <f t="shared" si="56"/>
        <v>0</v>
      </c>
      <c r="BB59" s="782">
        <f t="shared" si="56"/>
        <v>0</v>
      </c>
      <c r="BC59" s="779">
        <f t="shared" si="56"/>
        <v>0</v>
      </c>
    </row>
    <row r="60" spans="1:55" ht="12.95" customHeight="1" x14ac:dyDescent="0.25">
      <c r="A60" s="188">
        <v>12</v>
      </c>
      <c r="B60" s="229">
        <v>5407</v>
      </c>
      <c r="C60" s="230">
        <v>600099148</v>
      </c>
      <c r="D60" s="189">
        <v>70939403</v>
      </c>
      <c r="E60" s="231" t="s">
        <v>353</v>
      </c>
      <c r="F60" s="189">
        <v>3111</v>
      </c>
      <c r="G60" s="231" t="s">
        <v>288</v>
      </c>
      <c r="H60" s="192" t="s">
        <v>260</v>
      </c>
      <c r="I60" s="536">
        <v>2978564</v>
      </c>
      <c r="J60" s="494">
        <v>2209617</v>
      </c>
      <c r="K60" s="494">
        <v>0</v>
      </c>
      <c r="L60" s="394">
        <v>746851</v>
      </c>
      <c r="M60" s="394">
        <v>22096</v>
      </c>
      <c r="N60" s="307">
        <v>0</v>
      </c>
      <c r="O60" s="734">
        <v>3.871</v>
      </c>
      <c r="P60" s="579">
        <f>X60*-1</f>
        <v>0</v>
      </c>
      <c r="Q60" s="434">
        <v>0</v>
      </c>
      <c r="R60" s="434">
        <v>0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1"/>
        <v>0</v>
      </c>
      <c r="X60" s="434">
        <v>0</v>
      </c>
      <c r="Y60" s="434">
        <v>0</v>
      </c>
      <c r="Z60" s="434">
        <v>0</v>
      </c>
      <c r="AA60" s="434">
        <f>X60+Y60+Z60</f>
        <v>0</v>
      </c>
      <c r="AB60" s="434">
        <f>W60+AA60</f>
        <v>0</v>
      </c>
      <c r="AC60" s="435">
        <f t="shared" ref="AC60:AC63" si="57">ROUND((W60+X60+Y60)*33.8%,0)</f>
        <v>0</v>
      </c>
      <c r="AD60" s="434">
        <v>0</v>
      </c>
      <c r="AE60" s="434">
        <f t="shared" si="2"/>
        <v>0</v>
      </c>
      <c r="AF60" s="435">
        <f>ROUND(W60*1%,0)</f>
        <v>0</v>
      </c>
      <c r="AG60" s="14">
        <v>0</v>
      </c>
      <c r="AH60" s="434">
        <f t="shared" ref="AH60:AH63" si="58">AB60+AE60+AF60+AG60</f>
        <v>0</v>
      </c>
      <c r="AI60" s="870">
        <v>0</v>
      </c>
      <c r="AJ60" s="433">
        <v>0</v>
      </c>
      <c r="AK60" s="433">
        <v>0</v>
      </c>
      <c r="AL60" s="433">
        <v>0</v>
      </c>
      <c r="AM60" s="433">
        <v>0</v>
      </c>
      <c r="AN60" s="433">
        <v>0</v>
      </c>
      <c r="AO60" s="535">
        <f>SUM(AI60:AN60)</f>
        <v>0</v>
      </c>
      <c r="AP60" s="579">
        <f>I60+AH60</f>
        <v>2978564</v>
      </c>
      <c r="AQ60" s="434">
        <f>J60+W60</f>
        <v>2209617</v>
      </c>
      <c r="AR60" s="512">
        <f>K60+AA60</f>
        <v>0</v>
      </c>
      <c r="AS60" s="434">
        <f>L60+AE60</f>
        <v>746851</v>
      </c>
      <c r="AT60" s="434">
        <f t="shared" ref="AT60:AU63" si="59">M60+AF60</f>
        <v>22096</v>
      </c>
      <c r="AU60" s="434">
        <f t="shared" si="59"/>
        <v>0</v>
      </c>
      <c r="AV60" s="535">
        <f>O60+AO60</f>
        <v>3.871</v>
      </c>
      <c r="AW60" s="517">
        <f t="shared" si="3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ht="12.95" customHeight="1" x14ac:dyDescent="0.25">
      <c r="A61" s="188">
        <v>12</v>
      </c>
      <c r="B61" s="229">
        <v>5407</v>
      </c>
      <c r="C61" s="230">
        <v>600099148</v>
      </c>
      <c r="D61" s="189">
        <v>70939403</v>
      </c>
      <c r="E61" s="231" t="s">
        <v>353</v>
      </c>
      <c r="F61" s="189">
        <v>3113</v>
      </c>
      <c r="G61" s="231" t="s">
        <v>292</v>
      </c>
      <c r="H61" s="192" t="s">
        <v>260</v>
      </c>
      <c r="I61" s="517">
        <v>8611159</v>
      </c>
      <c r="J61" s="432">
        <v>6378175</v>
      </c>
      <c r="K61" s="494">
        <v>10000</v>
      </c>
      <c r="L61" s="394">
        <v>2159202</v>
      </c>
      <c r="M61" s="394">
        <v>63782</v>
      </c>
      <c r="N61" s="307">
        <v>0</v>
      </c>
      <c r="O61" s="685">
        <v>9.366200000000001</v>
      </c>
      <c r="P61" s="579">
        <f>X61*-1</f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1"/>
        <v>0</v>
      </c>
      <c r="X61" s="434">
        <v>0</v>
      </c>
      <c r="Y61" s="434">
        <v>0</v>
      </c>
      <c r="Z61" s="434">
        <v>0</v>
      </c>
      <c r="AA61" s="434">
        <f>X61+Y61+Z61</f>
        <v>0</v>
      </c>
      <c r="AB61" s="434">
        <f>W61+AA61</f>
        <v>0</v>
      </c>
      <c r="AC61" s="435">
        <f t="shared" si="57"/>
        <v>0</v>
      </c>
      <c r="AD61" s="434">
        <v>0</v>
      </c>
      <c r="AE61" s="434">
        <f t="shared" si="2"/>
        <v>0</v>
      </c>
      <c r="AF61" s="435">
        <f>ROUND(W61*1%,0)</f>
        <v>0</v>
      </c>
      <c r="AG61" s="14">
        <v>0</v>
      </c>
      <c r="AH61" s="434">
        <f t="shared" si="58"/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>SUM(AI61:AN61)</f>
        <v>0</v>
      </c>
      <c r="AP61" s="579">
        <f>I61+AH61</f>
        <v>8611159</v>
      </c>
      <c r="AQ61" s="434">
        <f>J61+W61</f>
        <v>6378175</v>
      </c>
      <c r="AR61" s="512">
        <f>K61+AA61</f>
        <v>10000</v>
      </c>
      <c r="AS61" s="434">
        <f>L61+AE61</f>
        <v>2159202</v>
      </c>
      <c r="AT61" s="434">
        <f t="shared" si="59"/>
        <v>63782</v>
      </c>
      <c r="AU61" s="434">
        <f t="shared" si="59"/>
        <v>0</v>
      </c>
      <c r="AV61" s="535">
        <f>O61+AO61</f>
        <v>9.366200000000001</v>
      </c>
      <c r="AW61" s="517">
        <f t="shared" si="3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ht="12.95" customHeight="1" x14ac:dyDescent="0.25">
      <c r="A62" s="188">
        <v>12</v>
      </c>
      <c r="B62" s="229">
        <v>5407</v>
      </c>
      <c r="C62" s="230">
        <v>600099148</v>
      </c>
      <c r="D62" s="189">
        <v>70939403</v>
      </c>
      <c r="E62" s="231" t="s">
        <v>353</v>
      </c>
      <c r="F62" s="189">
        <v>3113</v>
      </c>
      <c r="G62" s="231" t="s">
        <v>282</v>
      </c>
      <c r="H62" s="192" t="s">
        <v>261</v>
      </c>
      <c r="I62" s="517">
        <v>1629167</v>
      </c>
      <c r="J62" s="432">
        <v>1208581</v>
      </c>
      <c r="K62" s="494">
        <v>0</v>
      </c>
      <c r="L62" s="394">
        <v>408500</v>
      </c>
      <c r="M62" s="394">
        <v>12086</v>
      </c>
      <c r="N62" s="307">
        <v>0</v>
      </c>
      <c r="O62" s="685">
        <v>2.7399999999999998</v>
      </c>
      <c r="P62" s="579">
        <f>X62*-1</f>
        <v>0</v>
      </c>
      <c r="Q62" s="434">
        <v>0</v>
      </c>
      <c r="R62" s="434">
        <v>-16946</v>
      </c>
      <c r="S62" s="434">
        <v>0</v>
      </c>
      <c r="T62" s="434">
        <v>0</v>
      </c>
      <c r="U62" s="434">
        <v>0</v>
      </c>
      <c r="V62" s="434">
        <v>0</v>
      </c>
      <c r="W62" s="434">
        <f t="shared" si="1"/>
        <v>-16946</v>
      </c>
      <c r="X62" s="434">
        <v>0</v>
      </c>
      <c r="Y62" s="434">
        <v>0</v>
      </c>
      <c r="Z62" s="434">
        <v>0</v>
      </c>
      <c r="AA62" s="434">
        <f>X62+Y62+Z62</f>
        <v>0</v>
      </c>
      <c r="AB62" s="434">
        <f>W62+AA62</f>
        <v>-16946</v>
      </c>
      <c r="AC62" s="435">
        <f t="shared" si="57"/>
        <v>-5728</v>
      </c>
      <c r="AD62" s="434">
        <v>0</v>
      </c>
      <c r="AE62" s="434">
        <f t="shared" si="2"/>
        <v>-5728</v>
      </c>
      <c r="AF62" s="435">
        <f>ROUND(W62*1%,0)</f>
        <v>-169</v>
      </c>
      <c r="AG62" s="14">
        <v>0</v>
      </c>
      <c r="AH62" s="434">
        <f t="shared" si="58"/>
        <v>-22843</v>
      </c>
      <c r="AI62" s="870">
        <v>0</v>
      </c>
      <c r="AJ62" s="433">
        <v>0.03</v>
      </c>
      <c r="AK62" s="433">
        <v>0</v>
      </c>
      <c r="AL62" s="433">
        <v>0</v>
      </c>
      <c r="AM62" s="433">
        <v>0</v>
      </c>
      <c r="AN62" s="433">
        <v>0</v>
      </c>
      <c r="AO62" s="535">
        <f>SUM(AI62:AN62)</f>
        <v>0.03</v>
      </c>
      <c r="AP62" s="579">
        <f>I62+AH62</f>
        <v>1606324</v>
      </c>
      <c r="AQ62" s="434">
        <f>J62+W62</f>
        <v>1191635</v>
      </c>
      <c r="AR62" s="512">
        <f>K62+AA62</f>
        <v>0</v>
      </c>
      <c r="AS62" s="434">
        <f>L62+AE62</f>
        <v>402772</v>
      </c>
      <c r="AT62" s="434">
        <f t="shared" si="59"/>
        <v>11917</v>
      </c>
      <c r="AU62" s="434">
        <f t="shared" si="59"/>
        <v>0</v>
      </c>
      <c r="AV62" s="535">
        <f>O62+AO62</f>
        <v>2.7699999999999996</v>
      </c>
      <c r="AW62" s="517">
        <f t="shared" si="3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600">
        <v>0</v>
      </c>
    </row>
    <row r="63" spans="1:55" ht="12.95" customHeight="1" x14ac:dyDescent="0.25">
      <c r="A63" s="188">
        <v>12</v>
      </c>
      <c r="B63" s="229">
        <v>5407</v>
      </c>
      <c r="C63" s="230">
        <v>600099148</v>
      </c>
      <c r="D63" s="189">
        <v>70939403</v>
      </c>
      <c r="E63" s="231" t="s">
        <v>353</v>
      </c>
      <c r="F63" s="189">
        <v>3143</v>
      </c>
      <c r="G63" s="231" t="s">
        <v>784</v>
      </c>
      <c r="H63" s="192" t="s">
        <v>260</v>
      </c>
      <c r="I63" s="517">
        <v>466730</v>
      </c>
      <c r="J63" s="432">
        <v>346239</v>
      </c>
      <c r="K63" s="494">
        <v>0</v>
      </c>
      <c r="L63" s="394">
        <v>117029</v>
      </c>
      <c r="M63" s="394">
        <v>3462</v>
      </c>
      <c r="N63" s="307">
        <v>0</v>
      </c>
      <c r="O63" s="685">
        <v>0.65</v>
      </c>
      <c r="P63" s="579">
        <f>X63*-1</f>
        <v>0</v>
      </c>
      <c r="Q63" s="434">
        <v>0</v>
      </c>
      <c r="R63" s="434">
        <v>0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1"/>
        <v>0</v>
      </c>
      <c r="X63" s="434">
        <v>0</v>
      </c>
      <c r="Y63" s="434">
        <v>0</v>
      </c>
      <c r="Z63" s="434">
        <v>0</v>
      </c>
      <c r="AA63" s="434">
        <f>X63+Y63+Z63</f>
        <v>0</v>
      </c>
      <c r="AB63" s="434">
        <f>W63+AA63</f>
        <v>0</v>
      </c>
      <c r="AC63" s="435">
        <f t="shared" si="57"/>
        <v>0</v>
      </c>
      <c r="AD63" s="434">
        <v>0</v>
      </c>
      <c r="AE63" s="434">
        <f t="shared" si="2"/>
        <v>0</v>
      </c>
      <c r="AF63" s="435">
        <f>ROUND(W63*1%,0)</f>
        <v>0</v>
      </c>
      <c r="AG63" s="14">
        <v>0</v>
      </c>
      <c r="AH63" s="434">
        <f t="shared" si="58"/>
        <v>0</v>
      </c>
      <c r="AI63" s="870">
        <v>0</v>
      </c>
      <c r="AJ63" s="433">
        <v>0</v>
      </c>
      <c r="AK63" s="433">
        <v>0</v>
      </c>
      <c r="AL63" s="433">
        <v>0</v>
      </c>
      <c r="AM63" s="433">
        <v>0</v>
      </c>
      <c r="AN63" s="433">
        <v>0</v>
      </c>
      <c r="AO63" s="535">
        <f>SUM(AI63:AN63)</f>
        <v>0</v>
      </c>
      <c r="AP63" s="579">
        <f>I63+AH63</f>
        <v>466730</v>
      </c>
      <c r="AQ63" s="434">
        <f>J63+W63</f>
        <v>346239</v>
      </c>
      <c r="AR63" s="512">
        <f>K63+AA63</f>
        <v>0</v>
      </c>
      <c r="AS63" s="434">
        <f>L63+AE63</f>
        <v>117029</v>
      </c>
      <c r="AT63" s="434">
        <f t="shared" si="59"/>
        <v>3462</v>
      </c>
      <c r="AU63" s="434">
        <f t="shared" si="59"/>
        <v>0</v>
      </c>
      <c r="AV63" s="535">
        <f>O63+AO63</f>
        <v>0.65</v>
      </c>
      <c r="AW63" s="517">
        <f t="shared" si="3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ht="12.95" customHeight="1" x14ac:dyDescent="0.25">
      <c r="A64" s="232">
        <v>12</v>
      </c>
      <c r="B64" s="233">
        <v>5407</v>
      </c>
      <c r="C64" s="234">
        <v>600099148</v>
      </c>
      <c r="D64" s="233">
        <v>70939403</v>
      </c>
      <c r="E64" s="235" t="s">
        <v>354</v>
      </c>
      <c r="F64" s="199"/>
      <c r="G64" s="237"/>
      <c r="H64" s="200"/>
      <c r="I64" s="571">
        <v>13685620</v>
      </c>
      <c r="J64" s="331">
        <v>10142612</v>
      </c>
      <c r="K64" s="331">
        <v>10000</v>
      </c>
      <c r="L64" s="331">
        <v>3431582</v>
      </c>
      <c r="M64" s="331">
        <v>101426</v>
      </c>
      <c r="N64" s="331">
        <v>0</v>
      </c>
      <c r="O64" s="691">
        <v>16.627200000000002</v>
      </c>
      <c r="P64" s="571">
        <f t="shared" ref="P64:BC64" si="60">SUM(P60:P63)</f>
        <v>0</v>
      </c>
      <c r="Q64" s="331">
        <f t="shared" si="60"/>
        <v>0</v>
      </c>
      <c r="R64" s="331">
        <f t="shared" si="60"/>
        <v>-16946</v>
      </c>
      <c r="S64" s="331">
        <f t="shared" si="60"/>
        <v>0</v>
      </c>
      <c r="T64" s="331">
        <f t="shared" si="60"/>
        <v>0</v>
      </c>
      <c r="U64" s="331">
        <f t="shared" si="60"/>
        <v>0</v>
      </c>
      <c r="V64" s="331">
        <f t="shared" si="60"/>
        <v>0</v>
      </c>
      <c r="W64" s="331">
        <f t="shared" si="60"/>
        <v>-16946</v>
      </c>
      <c r="X64" s="331">
        <v>0</v>
      </c>
      <c r="Y64" s="331">
        <f t="shared" si="60"/>
        <v>0</v>
      </c>
      <c r="Z64" s="331">
        <f t="shared" si="60"/>
        <v>0</v>
      </c>
      <c r="AA64" s="331">
        <f t="shared" si="60"/>
        <v>0</v>
      </c>
      <c r="AB64" s="331">
        <f t="shared" si="60"/>
        <v>-16946</v>
      </c>
      <c r="AC64" s="331">
        <f t="shared" si="60"/>
        <v>-5728</v>
      </c>
      <c r="AD64" s="331">
        <f t="shared" si="60"/>
        <v>0</v>
      </c>
      <c r="AE64" s="331">
        <f t="shared" si="60"/>
        <v>-5728</v>
      </c>
      <c r="AF64" s="331">
        <f t="shared" si="60"/>
        <v>-169</v>
      </c>
      <c r="AG64" s="331">
        <f t="shared" si="60"/>
        <v>0</v>
      </c>
      <c r="AH64" s="974">
        <f t="shared" si="60"/>
        <v>-22843</v>
      </c>
      <c r="AI64" s="970">
        <v>0</v>
      </c>
      <c r="AJ64" s="727">
        <f t="shared" si="60"/>
        <v>0.03</v>
      </c>
      <c r="AK64" s="727">
        <f t="shared" si="60"/>
        <v>0</v>
      </c>
      <c r="AL64" s="727">
        <f t="shared" si="60"/>
        <v>0</v>
      </c>
      <c r="AM64" s="727">
        <f t="shared" si="60"/>
        <v>0</v>
      </c>
      <c r="AN64" s="727">
        <f t="shared" si="60"/>
        <v>0</v>
      </c>
      <c r="AO64" s="236">
        <f t="shared" si="60"/>
        <v>0.03</v>
      </c>
      <c r="AP64" s="571">
        <f t="shared" si="60"/>
        <v>13662777</v>
      </c>
      <c r="AQ64" s="331">
        <f t="shared" si="60"/>
        <v>10125666</v>
      </c>
      <c r="AR64" s="331">
        <f t="shared" si="60"/>
        <v>10000</v>
      </c>
      <c r="AS64" s="331">
        <f t="shared" si="60"/>
        <v>3425854</v>
      </c>
      <c r="AT64" s="331">
        <f t="shared" si="60"/>
        <v>101257</v>
      </c>
      <c r="AU64" s="331">
        <f t="shared" si="60"/>
        <v>0</v>
      </c>
      <c r="AV64" s="236">
        <f t="shared" si="60"/>
        <v>16.6572</v>
      </c>
      <c r="AW64" s="784">
        <f t="shared" si="60"/>
        <v>0</v>
      </c>
      <c r="AX64" s="782">
        <f t="shared" si="60"/>
        <v>0</v>
      </c>
      <c r="AY64" s="782">
        <f t="shared" si="60"/>
        <v>0</v>
      </c>
      <c r="AZ64" s="782">
        <f t="shared" si="60"/>
        <v>0</v>
      </c>
      <c r="BA64" s="782">
        <f t="shared" si="60"/>
        <v>0</v>
      </c>
      <c r="BB64" s="782">
        <f t="shared" si="60"/>
        <v>0</v>
      </c>
      <c r="BC64" s="779">
        <f t="shared" si="60"/>
        <v>0</v>
      </c>
    </row>
    <row r="65" spans="1:55" ht="12.95" customHeight="1" x14ac:dyDescent="0.25">
      <c r="A65" s="188">
        <v>13</v>
      </c>
      <c r="B65" s="229">
        <v>5411</v>
      </c>
      <c r="C65" s="230">
        <v>650034244</v>
      </c>
      <c r="D65" s="189">
        <v>70985375</v>
      </c>
      <c r="E65" s="231" t="s">
        <v>355</v>
      </c>
      <c r="F65" s="189">
        <v>3111</v>
      </c>
      <c r="G65" s="231" t="s">
        <v>288</v>
      </c>
      <c r="H65" s="192" t="s">
        <v>260</v>
      </c>
      <c r="I65" s="536">
        <v>1706798</v>
      </c>
      <c r="J65" s="494">
        <v>1241356</v>
      </c>
      <c r="K65" s="494">
        <v>25000</v>
      </c>
      <c r="L65" s="394">
        <v>428028</v>
      </c>
      <c r="M65" s="394">
        <v>12414</v>
      </c>
      <c r="N65" s="307">
        <v>0</v>
      </c>
      <c r="O65" s="734">
        <v>2</v>
      </c>
      <c r="P65" s="579">
        <f>X65*-1</f>
        <v>-66000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1"/>
        <v>-66000</v>
      </c>
      <c r="X65" s="434">
        <v>66000</v>
      </c>
      <c r="Y65" s="434">
        <v>0</v>
      </c>
      <c r="Z65" s="434">
        <v>0</v>
      </c>
      <c r="AA65" s="434">
        <f>X65+Y65+Z65</f>
        <v>66000</v>
      </c>
      <c r="AB65" s="434">
        <f>W65+AA65</f>
        <v>0</v>
      </c>
      <c r="AC65" s="435">
        <f t="shared" ref="AC65:AC68" si="61">ROUND((W65+X65+Y65)*33.8%,0)</f>
        <v>0</v>
      </c>
      <c r="AD65" s="434">
        <v>0</v>
      </c>
      <c r="AE65" s="434">
        <f t="shared" si="2"/>
        <v>0</v>
      </c>
      <c r="AF65" s="435">
        <f>ROUND(W65*1%,0)</f>
        <v>-660</v>
      </c>
      <c r="AG65" s="14">
        <v>0</v>
      </c>
      <c r="AH65" s="434">
        <f t="shared" ref="AH65:AH68" si="62">AB65+AE65+AF65+AG65</f>
        <v>-660</v>
      </c>
      <c r="AI65" s="870">
        <v>0</v>
      </c>
      <c r="AJ65" s="433">
        <v>0</v>
      </c>
      <c r="AK65" s="433">
        <v>0</v>
      </c>
      <c r="AL65" s="433">
        <v>0</v>
      </c>
      <c r="AM65" s="433">
        <v>0</v>
      </c>
      <c r="AN65" s="433">
        <v>0</v>
      </c>
      <c r="AO65" s="535">
        <f>SUM(AI65:AN65)</f>
        <v>0</v>
      </c>
      <c r="AP65" s="579">
        <f>I65+AH65</f>
        <v>1706138</v>
      </c>
      <c r="AQ65" s="434">
        <f>J65+W65</f>
        <v>1175356</v>
      </c>
      <c r="AR65" s="512">
        <f>K65+AA65</f>
        <v>91000</v>
      </c>
      <c r="AS65" s="434">
        <f>L65+AE65</f>
        <v>428028</v>
      </c>
      <c r="AT65" s="434">
        <f t="shared" ref="AT65:AU68" si="63">M65+AF65</f>
        <v>11754</v>
      </c>
      <c r="AU65" s="434">
        <f t="shared" si="63"/>
        <v>0</v>
      </c>
      <c r="AV65" s="535">
        <f>O65+AO65</f>
        <v>2</v>
      </c>
      <c r="AW65" s="517">
        <f t="shared" si="3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ht="12.95" customHeight="1" x14ac:dyDescent="0.25">
      <c r="A66" s="188">
        <v>13</v>
      </c>
      <c r="B66" s="229">
        <v>5411</v>
      </c>
      <c r="C66" s="230">
        <v>650034244</v>
      </c>
      <c r="D66" s="189">
        <v>70985375</v>
      </c>
      <c r="E66" s="231" t="s">
        <v>355</v>
      </c>
      <c r="F66" s="189">
        <v>3117</v>
      </c>
      <c r="G66" s="231" t="s">
        <v>278</v>
      </c>
      <c r="H66" s="192" t="s">
        <v>260</v>
      </c>
      <c r="I66" s="517">
        <v>2823659</v>
      </c>
      <c r="J66" s="432">
        <v>2049044</v>
      </c>
      <c r="K66" s="494">
        <v>46000</v>
      </c>
      <c r="L66" s="394">
        <v>708125</v>
      </c>
      <c r="M66" s="394">
        <v>20490</v>
      </c>
      <c r="N66" s="307">
        <v>0</v>
      </c>
      <c r="O66" s="685">
        <v>2.9800000000000004</v>
      </c>
      <c r="P66" s="579">
        <f>X66*-1</f>
        <v>-10000</v>
      </c>
      <c r="Q66" s="434">
        <v>0</v>
      </c>
      <c r="R66" s="434">
        <v>0</v>
      </c>
      <c r="S66" s="434">
        <v>0</v>
      </c>
      <c r="T66" s="434">
        <v>0</v>
      </c>
      <c r="U66" s="434">
        <v>0</v>
      </c>
      <c r="V66" s="434">
        <v>0</v>
      </c>
      <c r="W66" s="434">
        <f t="shared" si="1"/>
        <v>-10000</v>
      </c>
      <c r="X66" s="434">
        <v>10000</v>
      </c>
      <c r="Y66" s="434">
        <v>0</v>
      </c>
      <c r="Z66" s="434">
        <v>0</v>
      </c>
      <c r="AA66" s="434">
        <f>X66+Y66+Z66</f>
        <v>10000</v>
      </c>
      <c r="AB66" s="434">
        <f>W66+AA66</f>
        <v>0</v>
      </c>
      <c r="AC66" s="435">
        <f t="shared" si="61"/>
        <v>0</v>
      </c>
      <c r="AD66" s="434">
        <v>0</v>
      </c>
      <c r="AE66" s="434">
        <f t="shared" si="2"/>
        <v>0</v>
      </c>
      <c r="AF66" s="435">
        <f>ROUND(W66*1%,0)</f>
        <v>-100</v>
      </c>
      <c r="AG66" s="14">
        <v>0</v>
      </c>
      <c r="AH66" s="434">
        <f t="shared" si="62"/>
        <v>-100</v>
      </c>
      <c r="AI66" s="870">
        <v>-0.01</v>
      </c>
      <c r="AJ66" s="433">
        <v>0</v>
      </c>
      <c r="AK66" s="433">
        <v>0</v>
      </c>
      <c r="AL66" s="433">
        <v>0</v>
      </c>
      <c r="AM66" s="433">
        <v>0</v>
      </c>
      <c r="AN66" s="433">
        <v>0</v>
      </c>
      <c r="AO66" s="535">
        <f>SUM(AI66:AN66)</f>
        <v>-0.01</v>
      </c>
      <c r="AP66" s="579">
        <f>I66+AH66</f>
        <v>2823559</v>
      </c>
      <c r="AQ66" s="434">
        <f>J66+W66</f>
        <v>2039044</v>
      </c>
      <c r="AR66" s="512">
        <f>K66+AA66</f>
        <v>56000</v>
      </c>
      <c r="AS66" s="434">
        <f>L66+AE66</f>
        <v>708125</v>
      </c>
      <c r="AT66" s="434">
        <f t="shared" si="63"/>
        <v>20390</v>
      </c>
      <c r="AU66" s="434">
        <f t="shared" si="63"/>
        <v>0</v>
      </c>
      <c r="AV66" s="535">
        <f>O66+AO66</f>
        <v>2.9700000000000006</v>
      </c>
      <c r="AW66" s="517">
        <f t="shared" si="3"/>
        <v>0</v>
      </c>
      <c r="AX66" s="432">
        <v>0</v>
      </c>
      <c r="AY66" s="432">
        <v>0</v>
      </c>
      <c r="AZ66" s="432">
        <v>0</v>
      </c>
      <c r="BA66" s="432">
        <v>0</v>
      </c>
      <c r="BB66" s="432">
        <v>0</v>
      </c>
      <c r="BC66" s="600">
        <v>0</v>
      </c>
    </row>
    <row r="67" spans="1:55" ht="12.95" customHeight="1" x14ac:dyDescent="0.25">
      <c r="A67" s="188">
        <v>13</v>
      </c>
      <c r="B67" s="229">
        <v>5411</v>
      </c>
      <c r="C67" s="230">
        <v>650034244</v>
      </c>
      <c r="D67" s="189">
        <v>70985375</v>
      </c>
      <c r="E67" s="231" t="s">
        <v>355</v>
      </c>
      <c r="F67" s="189">
        <v>3117</v>
      </c>
      <c r="G67" s="231" t="s">
        <v>282</v>
      </c>
      <c r="H67" s="192" t="s">
        <v>261</v>
      </c>
      <c r="I67" s="517">
        <v>367778</v>
      </c>
      <c r="J67" s="432">
        <v>272833</v>
      </c>
      <c r="K67" s="494">
        <v>0</v>
      </c>
      <c r="L67" s="394">
        <v>92217</v>
      </c>
      <c r="M67" s="394">
        <v>2728</v>
      </c>
      <c r="N67" s="307">
        <v>0</v>
      </c>
      <c r="O67" s="685">
        <v>0.69</v>
      </c>
      <c r="P67" s="579">
        <f>X67*-1</f>
        <v>0</v>
      </c>
      <c r="Q67" s="434">
        <v>0</v>
      </c>
      <c r="R67" s="434">
        <v>66141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1"/>
        <v>66141</v>
      </c>
      <c r="X67" s="434">
        <v>0</v>
      </c>
      <c r="Y67" s="434">
        <v>0</v>
      </c>
      <c r="Z67" s="434">
        <v>0</v>
      </c>
      <c r="AA67" s="434">
        <f>X67+Y67+Z67</f>
        <v>0</v>
      </c>
      <c r="AB67" s="434">
        <f>W67+AA67</f>
        <v>66141</v>
      </c>
      <c r="AC67" s="435">
        <f t="shared" si="61"/>
        <v>22356</v>
      </c>
      <c r="AD67" s="434">
        <v>0</v>
      </c>
      <c r="AE67" s="434">
        <f t="shared" si="2"/>
        <v>22356</v>
      </c>
      <c r="AF67" s="435">
        <f>ROUND(W67*1%,0)</f>
        <v>661</v>
      </c>
      <c r="AG67" s="14">
        <v>0</v>
      </c>
      <c r="AH67" s="434">
        <f t="shared" si="62"/>
        <v>89158</v>
      </c>
      <c r="AI67" s="870">
        <v>0</v>
      </c>
      <c r="AJ67" s="433">
        <v>0.17</v>
      </c>
      <c r="AK67" s="433">
        <v>0</v>
      </c>
      <c r="AL67" s="433">
        <v>0</v>
      </c>
      <c r="AM67" s="433">
        <v>0</v>
      </c>
      <c r="AN67" s="433">
        <v>0</v>
      </c>
      <c r="AO67" s="535">
        <f>SUM(AI67:AN67)</f>
        <v>0.17</v>
      </c>
      <c r="AP67" s="579">
        <f>I67+AH67</f>
        <v>456936</v>
      </c>
      <c r="AQ67" s="434">
        <f>J67+W67</f>
        <v>338974</v>
      </c>
      <c r="AR67" s="512">
        <f>K67+AA67</f>
        <v>0</v>
      </c>
      <c r="AS67" s="434">
        <f>L67+AE67</f>
        <v>114573</v>
      </c>
      <c r="AT67" s="434">
        <f t="shared" si="63"/>
        <v>3389</v>
      </c>
      <c r="AU67" s="434">
        <f t="shared" si="63"/>
        <v>0</v>
      </c>
      <c r="AV67" s="535">
        <f>O67+AO67</f>
        <v>0.86</v>
      </c>
      <c r="AW67" s="517">
        <f t="shared" si="3"/>
        <v>0</v>
      </c>
      <c r="AX67" s="432">
        <v>0</v>
      </c>
      <c r="AY67" s="432">
        <v>0</v>
      </c>
      <c r="AZ67" s="432">
        <v>0</v>
      </c>
      <c r="BA67" s="432">
        <v>0</v>
      </c>
      <c r="BB67" s="432">
        <v>0</v>
      </c>
      <c r="BC67" s="600">
        <v>0</v>
      </c>
    </row>
    <row r="68" spans="1:55" ht="12.95" customHeight="1" x14ac:dyDescent="0.25">
      <c r="A68" s="188">
        <v>13</v>
      </c>
      <c r="B68" s="229">
        <v>5411</v>
      </c>
      <c r="C68" s="230">
        <v>650034244</v>
      </c>
      <c r="D68" s="189">
        <v>70985375</v>
      </c>
      <c r="E68" s="231" t="s">
        <v>355</v>
      </c>
      <c r="F68" s="189">
        <v>3143</v>
      </c>
      <c r="G68" s="231" t="s">
        <v>785</v>
      </c>
      <c r="H68" s="192" t="s">
        <v>260</v>
      </c>
      <c r="I68" s="517">
        <v>637396</v>
      </c>
      <c r="J68" s="432">
        <v>472846</v>
      </c>
      <c r="K68" s="494">
        <v>0</v>
      </c>
      <c r="L68" s="394">
        <v>159822</v>
      </c>
      <c r="M68" s="394">
        <v>4728</v>
      </c>
      <c r="N68" s="307">
        <v>0</v>
      </c>
      <c r="O68" s="685">
        <v>0.89839999999999998</v>
      </c>
      <c r="P68" s="579">
        <f>X68*-1</f>
        <v>0</v>
      </c>
      <c r="Q68" s="434">
        <v>0</v>
      </c>
      <c r="R68" s="434">
        <v>0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1"/>
        <v>0</v>
      </c>
      <c r="X68" s="434">
        <v>0</v>
      </c>
      <c r="Y68" s="434">
        <v>0</v>
      </c>
      <c r="Z68" s="434">
        <v>0</v>
      </c>
      <c r="AA68" s="434">
        <f>X68+Y68+Z68</f>
        <v>0</v>
      </c>
      <c r="AB68" s="434">
        <f>W68+AA68</f>
        <v>0</v>
      </c>
      <c r="AC68" s="435">
        <f t="shared" si="61"/>
        <v>0</v>
      </c>
      <c r="AD68" s="434">
        <v>0</v>
      </c>
      <c r="AE68" s="434">
        <f t="shared" si="2"/>
        <v>0</v>
      </c>
      <c r="AF68" s="435">
        <f>ROUND(W68*1%,0)</f>
        <v>0</v>
      </c>
      <c r="AG68" s="14">
        <v>0</v>
      </c>
      <c r="AH68" s="434">
        <f t="shared" si="62"/>
        <v>0</v>
      </c>
      <c r="AI68" s="870">
        <v>0</v>
      </c>
      <c r="AJ68" s="433">
        <v>0</v>
      </c>
      <c r="AK68" s="433">
        <v>0</v>
      </c>
      <c r="AL68" s="433">
        <v>0</v>
      </c>
      <c r="AM68" s="433">
        <v>0</v>
      </c>
      <c r="AN68" s="433">
        <v>0</v>
      </c>
      <c r="AO68" s="535">
        <f>SUM(AI68:AN68)</f>
        <v>0</v>
      </c>
      <c r="AP68" s="579">
        <f>I68+AH68</f>
        <v>637396</v>
      </c>
      <c r="AQ68" s="434">
        <f>J68+W68</f>
        <v>472846</v>
      </c>
      <c r="AR68" s="512">
        <f>K68+AA68</f>
        <v>0</v>
      </c>
      <c r="AS68" s="434">
        <f>L68+AE68</f>
        <v>159822</v>
      </c>
      <c r="AT68" s="434">
        <f t="shared" si="63"/>
        <v>4728</v>
      </c>
      <c r="AU68" s="434">
        <f t="shared" si="63"/>
        <v>0</v>
      </c>
      <c r="AV68" s="535">
        <f>O68+AO68</f>
        <v>0.89839999999999998</v>
      </c>
      <c r="AW68" s="517">
        <f t="shared" si="3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600">
        <v>0</v>
      </c>
    </row>
    <row r="69" spans="1:55" ht="12.95" customHeight="1" x14ac:dyDescent="0.25">
      <c r="A69" s="232">
        <v>13</v>
      </c>
      <c r="B69" s="233">
        <v>5411</v>
      </c>
      <c r="C69" s="234">
        <v>650034244</v>
      </c>
      <c r="D69" s="233">
        <v>70985375</v>
      </c>
      <c r="E69" s="235" t="s">
        <v>356</v>
      </c>
      <c r="F69" s="199"/>
      <c r="G69" s="237"/>
      <c r="H69" s="200"/>
      <c r="I69" s="571">
        <v>5535631</v>
      </c>
      <c r="J69" s="331">
        <v>4036079</v>
      </c>
      <c r="K69" s="331">
        <v>71000</v>
      </c>
      <c r="L69" s="331">
        <v>1388192</v>
      </c>
      <c r="M69" s="331">
        <v>40360</v>
      </c>
      <c r="N69" s="331">
        <v>0</v>
      </c>
      <c r="O69" s="691">
        <v>6.5683999999999996</v>
      </c>
      <c r="P69" s="571">
        <f t="shared" ref="P69:BC69" si="64">SUM(P65:P68)</f>
        <v>-76000</v>
      </c>
      <c r="Q69" s="331">
        <f t="shared" si="64"/>
        <v>0</v>
      </c>
      <c r="R69" s="331">
        <f t="shared" si="64"/>
        <v>66141</v>
      </c>
      <c r="S69" s="331">
        <f t="shared" si="64"/>
        <v>0</v>
      </c>
      <c r="T69" s="331">
        <f t="shared" si="64"/>
        <v>0</v>
      </c>
      <c r="U69" s="331">
        <f t="shared" si="64"/>
        <v>0</v>
      </c>
      <c r="V69" s="331">
        <f t="shared" si="64"/>
        <v>0</v>
      </c>
      <c r="W69" s="331">
        <f t="shared" si="64"/>
        <v>-9859</v>
      </c>
      <c r="X69" s="331">
        <v>76000</v>
      </c>
      <c r="Y69" s="331">
        <f t="shared" si="64"/>
        <v>0</v>
      </c>
      <c r="Z69" s="331">
        <f t="shared" si="64"/>
        <v>0</v>
      </c>
      <c r="AA69" s="331">
        <f t="shared" si="64"/>
        <v>76000</v>
      </c>
      <c r="AB69" s="331">
        <f t="shared" si="64"/>
        <v>66141</v>
      </c>
      <c r="AC69" s="331">
        <f t="shared" si="64"/>
        <v>22356</v>
      </c>
      <c r="AD69" s="331">
        <f t="shared" si="64"/>
        <v>0</v>
      </c>
      <c r="AE69" s="331">
        <f t="shared" si="64"/>
        <v>22356</v>
      </c>
      <c r="AF69" s="331">
        <f t="shared" si="64"/>
        <v>-99</v>
      </c>
      <c r="AG69" s="331">
        <f t="shared" si="64"/>
        <v>0</v>
      </c>
      <c r="AH69" s="974">
        <f t="shared" si="64"/>
        <v>88398</v>
      </c>
      <c r="AI69" s="970">
        <v>-0.01</v>
      </c>
      <c r="AJ69" s="727">
        <f t="shared" si="64"/>
        <v>0.17</v>
      </c>
      <c r="AK69" s="727">
        <f t="shared" si="64"/>
        <v>0</v>
      </c>
      <c r="AL69" s="727">
        <f t="shared" si="64"/>
        <v>0</v>
      </c>
      <c r="AM69" s="727">
        <f t="shared" si="64"/>
        <v>0</v>
      </c>
      <c r="AN69" s="727">
        <f t="shared" si="64"/>
        <v>0</v>
      </c>
      <c r="AO69" s="236">
        <f t="shared" si="64"/>
        <v>0.16</v>
      </c>
      <c r="AP69" s="571">
        <f t="shared" si="64"/>
        <v>5624029</v>
      </c>
      <c r="AQ69" s="331">
        <f t="shared" si="64"/>
        <v>4026220</v>
      </c>
      <c r="AR69" s="331">
        <f t="shared" si="64"/>
        <v>147000</v>
      </c>
      <c r="AS69" s="331">
        <f t="shared" si="64"/>
        <v>1410548</v>
      </c>
      <c r="AT69" s="331">
        <f t="shared" si="64"/>
        <v>40261</v>
      </c>
      <c r="AU69" s="331">
        <f t="shared" si="64"/>
        <v>0</v>
      </c>
      <c r="AV69" s="236">
        <f t="shared" si="64"/>
        <v>6.7284000000000006</v>
      </c>
      <c r="AW69" s="784">
        <f t="shared" si="64"/>
        <v>0</v>
      </c>
      <c r="AX69" s="782">
        <f t="shared" si="64"/>
        <v>0</v>
      </c>
      <c r="AY69" s="782">
        <f t="shared" si="64"/>
        <v>0</v>
      </c>
      <c r="AZ69" s="782">
        <f t="shared" si="64"/>
        <v>0</v>
      </c>
      <c r="BA69" s="782">
        <f t="shared" si="64"/>
        <v>0</v>
      </c>
      <c r="BB69" s="782">
        <f t="shared" si="64"/>
        <v>0</v>
      </c>
      <c r="BC69" s="779">
        <f t="shared" si="64"/>
        <v>0</v>
      </c>
    </row>
    <row r="70" spans="1:55" ht="12.95" customHeight="1" x14ac:dyDescent="0.25">
      <c r="A70" s="188">
        <v>14</v>
      </c>
      <c r="B70" s="229">
        <v>5412</v>
      </c>
      <c r="C70" s="230">
        <v>600099130</v>
      </c>
      <c r="D70" s="189">
        <v>70698066</v>
      </c>
      <c r="E70" s="231" t="s">
        <v>357</v>
      </c>
      <c r="F70" s="189">
        <v>3111</v>
      </c>
      <c r="G70" s="231" t="s">
        <v>288</v>
      </c>
      <c r="H70" s="192" t="s">
        <v>260</v>
      </c>
      <c r="I70" s="536">
        <v>1556952</v>
      </c>
      <c r="J70" s="494">
        <v>1155009</v>
      </c>
      <c r="K70" s="494">
        <v>0</v>
      </c>
      <c r="L70" s="394">
        <v>390393</v>
      </c>
      <c r="M70" s="394">
        <v>11550</v>
      </c>
      <c r="N70" s="307">
        <v>0</v>
      </c>
      <c r="O70" s="734">
        <v>1.9355</v>
      </c>
      <c r="P70" s="579">
        <f>X70*-1</f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1"/>
        <v>0</v>
      </c>
      <c r="X70" s="434">
        <v>0</v>
      </c>
      <c r="Y70" s="434">
        <v>0</v>
      </c>
      <c r="Z70" s="434">
        <v>0</v>
      </c>
      <c r="AA70" s="434">
        <f>X70+Y70+Z70</f>
        <v>0</v>
      </c>
      <c r="AB70" s="434">
        <f>W70+AA70</f>
        <v>0</v>
      </c>
      <c r="AC70" s="435">
        <f t="shared" ref="AC70:AC73" si="65">ROUND((W70+X70+Y70)*33.8%,0)</f>
        <v>0</v>
      </c>
      <c r="AD70" s="434">
        <v>0</v>
      </c>
      <c r="AE70" s="434">
        <f t="shared" si="2"/>
        <v>0</v>
      </c>
      <c r="AF70" s="435">
        <f>ROUND(W70*1%,0)</f>
        <v>0</v>
      </c>
      <c r="AG70" s="14">
        <v>0</v>
      </c>
      <c r="AH70" s="434">
        <f t="shared" ref="AH70:AH73" si="66">AB70+AE70+AF70+AG70</f>
        <v>0</v>
      </c>
      <c r="AI70" s="870">
        <v>0</v>
      </c>
      <c r="AJ70" s="433">
        <v>0</v>
      </c>
      <c r="AK70" s="433">
        <v>0</v>
      </c>
      <c r="AL70" s="433">
        <v>0</v>
      </c>
      <c r="AM70" s="433">
        <v>0</v>
      </c>
      <c r="AN70" s="433">
        <v>0</v>
      </c>
      <c r="AO70" s="535">
        <f>SUM(AI70:AN70)</f>
        <v>0</v>
      </c>
      <c r="AP70" s="579">
        <f>I70+AH70</f>
        <v>1556952</v>
      </c>
      <c r="AQ70" s="434">
        <f>J70+W70</f>
        <v>1155009</v>
      </c>
      <c r="AR70" s="512">
        <f>K70+AA70</f>
        <v>0</v>
      </c>
      <c r="AS70" s="434">
        <f>L70+AE70</f>
        <v>390393</v>
      </c>
      <c r="AT70" s="434">
        <f t="shared" ref="AT70:AU73" si="67">M70+AF70</f>
        <v>11550</v>
      </c>
      <c r="AU70" s="434">
        <f t="shared" si="67"/>
        <v>0</v>
      </c>
      <c r="AV70" s="535">
        <f>O70+AO70</f>
        <v>1.9355</v>
      </c>
      <c r="AW70" s="517">
        <f t="shared" si="3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ht="12.95" customHeight="1" x14ac:dyDescent="0.25">
      <c r="A71" s="188">
        <v>14</v>
      </c>
      <c r="B71" s="229">
        <v>5412</v>
      </c>
      <c r="C71" s="230">
        <v>600099130</v>
      </c>
      <c r="D71" s="189">
        <v>70698066</v>
      </c>
      <c r="E71" s="231" t="s">
        <v>357</v>
      </c>
      <c r="F71" s="189">
        <v>3117</v>
      </c>
      <c r="G71" s="231" t="s">
        <v>278</v>
      </c>
      <c r="H71" s="192" t="s">
        <v>260</v>
      </c>
      <c r="I71" s="517">
        <v>2192363</v>
      </c>
      <c r="J71" s="432">
        <v>1626382</v>
      </c>
      <c r="K71" s="494">
        <v>0</v>
      </c>
      <c r="L71" s="394">
        <v>549717</v>
      </c>
      <c r="M71" s="394">
        <v>16264</v>
      </c>
      <c r="N71" s="307">
        <v>0</v>
      </c>
      <c r="O71" s="685">
        <v>2.3969</v>
      </c>
      <c r="P71" s="579">
        <f>X71*-1</f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1"/>
        <v>0</v>
      </c>
      <c r="X71" s="434">
        <v>0</v>
      </c>
      <c r="Y71" s="434">
        <v>0</v>
      </c>
      <c r="Z71" s="434">
        <v>0</v>
      </c>
      <c r="AA71" s="434">
        <f>X71+Y71+Z71</f>
        <v>0</v>
      </c>
      <c r="AB71" s="434">
        <f>W71+AA71</f>
        <v>0</v>
      </c>
      <c r="AC71" s="435">
        <f t="shared" si="65"/>
        <v>0</v>
      </c>
      <c r="AD71" s="434">
        <v>0</v>
      </c>
      <c r="AE71" s="434">
        <f t="shared" si="2"/>
        <v>0</v>
      </c>
      <c r="AF71" s="435">
        <f>ROUND(W71*1%,0)</f>
        <v>0</v>
      </c>
      <c r="AG71" s="14">
        <v>0</v>
      </c>
      <c r="AH71" s="434">
        <f t="shared" si="66"/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>SUM(AI71:AN71)</f>
        <v>0</v>
      </c>
      <c r="AP71" s="579">
        <f>I71+AH71</f>
        <v>2192363</v>
      </c>
      <c r="AQ71" s="434">
        <f>J71+W71</f>
        <v>1626382</v>
      </c>
      <c r="AR71" s="512">
        <f>K71+AA71</f>
        <v>0</v>
      </c>
      <c r="AS71" s="434">
        <f>L71+AE71</f>
        <v>549717</v>
      </c>
      <c r="AT71" s="434">
        <f t="shared" si="67"/>
        <v>16264</v>
      </c>
      <c r="AU71" s="434">
        <f t="shared" si="67"/>
        <v>0</v>
      </c>
      <c r="AV71" s="535">
        <f>O71+AO71</f>
        <v>2.3969</v>
      </c>
      <c r="AW71" s="517">
        <f t="shared" si="3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ht="12.95" customHeight="1" x14ac:dyDescent="0.25">
      <c r="A72" s="188">
        <v>14</v>
      </c>
      <c r="B72" s="229">
        <v>5412</v>
      </c>
      <c r="C72" s="230">
        <v>600099130</v>
      </c>
      <c r="D72" s="189">
        <v>70698066</v>
      </c>
      <c r="E72" s="231" t="s">
        <v>357</v>
      </c>
      <c r="F72" s="189">
        <v>3117</v>
      </c>
      <c r="G72" s="231" t="s">
        <v>282</v>
      </c>
      <c r="H72" s="192" t="s">
        <v>261</v>
      </c>
      <c r="I72" s="517">
        <v>341780</v>
      </c>
      <c r="J72" s="432">
        <v>253546</v>
      </c>
      <c r="K72" s="494">
        <v>0</v>
      </c>
      <c r="L72" s="394">
        <v>85699</v>
      </c>
      <c r="M72" s="394">
        <v>2535</v>
      </c>
      <c r="N72" s="307">
        <v>0</v>
      </c>
      <c r="O72" s="685">
        <v>0.64</v>
      </c>
      <c r="P72" s="579">
        <f>X72*-1</f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1"/>
        <v>0</v>
      </c>
      <c r="X72" s="434">
        <v>0</v>
      </c>
      <c r="Y72" s="434">
        <v>0</v>
      </c>
      <c r="Z72" s="434">
        <v>0</v>
      </c>
      <c r="AA72" s="434">
        <f>X72+Y72+Z72</f>
        <v>0</v>
      </c>
      <c r="AB72" s="434">
        <f>W72+AA72</f>
        <v>0</v>
      </c>
      <c r="AC72" s="435">
        <f t="shared" si="65"/>
        <v>0</v>
      </c>
      <c r="AD72" s="434">
        <v>0</v>
      </c>
      <c r="AE72" s="434">
        <f t="shared" si="2"/>
        <v>0</v>
      </c>
      <c r="AF72" s="435">
        <f>ROUND(W72*1%,0)</f>
        <v>0</v>
      </c>
      <c r="AG72" s="14">
        <v>0</v>
      </c>
      <c r="AH72" s="434">
        <f t="shared" si="66"/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>SUM(AI72:AN72)</f>
        <v>0</v>
      </c>
      <c r="AP72" s="579">
        <f>I72+AH72</f>
        <v>341780</v>
      </c>
      <c r="AQ72" s="434">
        <f>J72+W72</f>
        <v>253546</v>
      </c>
      <c r="AR72" s="512">
        <f>K72+AA72</f>
        <v>0</v>
      </c>
      <c r="AS72" s="434">
        <f>L72+AE72</f>
        <v>85699</v>
      </c>
      <c r="AT72" s="434">
        <f t="shared" si="67"/>
        <v>2535</v>
      </c>
      <c r="AU72" s="434">
        <f t="shared" si="67"/>
        <v>0</v>
      </c>
      <c r="AV72" s="535">
        <f>O72+AO72</f>
        <v>0.64</v>
      </c>
      <c r="AW72" s="517">
        <f t="shared" si="3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ht="12.95" customHeight="1" x14ac:dyDescent="0.25">
      <c r="A73" s="188">
        <v>14</v>
      </c>
      <c r="B73" s="229">
        <v>5412</v>
      </c>
      <c r="C73" s="230">
        <v>600099130</v>
      </c>
      <c r="D73" s="189">
        <v>70698066</v>
      </c>
      <c r="E73" s="231" t="s">
        <v>357</v>
      </c>
      <c r="F73" s="189">
        <v>3143</v>
      </c>
      <c r="G73" s="231" t="s">
        <v>784</v>
      </c>
      <c r="H73" s="192" t="s">
        <v>260</v>
      </c>
      <c r="I73" s="517">
        <v>317610</v>
      </c>
      <c r="J73" s="432">
        <v>235616</v>
      </c>
      <c r="K73" s="494">
        <v>0</v>
      </c>
      <c r="L73" s="394">
        <v>79638</v>
      </c>
      <c r="M73" s="394">
        <v>2356</v>
      </c>
      <c r="N73" s="307">
        <v>0</v>
      </c>
      <c r="O73" s="685">
        <v>0.5</v>
      </c>
      <c r="P73" s="579">
        <f>X73*-1</f>
        <v>0</v>
      </c>
      <c r="Q73" s="434">
        <v>0</v>
      </c>
      <c r="R73" s="434">
        <v>0</v>
      </c>
      <c r="S73" s="434">
        <v>0</v>
      </c>
      <c r="T73" s="434">
        <v>0</v>
      </c>
      <c r="U73" s="434">
        <v>0</v>
      </c>
      <c r="V73" s="434">
        <v>0</v>
      </c>
      <c r="W73" s="434">
        <f t="shared" si="1"/>
        <v>0</v>
      </c>
      <c r="X73" s="434">
        <v>0</v>
      </c>
      <c r="Y73" s="434">
        <v>0</v>
      </c>
      <c r="Z73" s="434">
        <v>0</v>
      </c>
      <c r="AA73" s="434">
        <f>X73+Y73+Z73</f>
        <v>0</v>
      </c>
      <c r="AB73" s="434">
        <f>W73+AA73</f>
        <v>0</v>
      </c>
      <c r="AC73" s="435">
        <f t="shared" si="65"/>
        <v>0</v>
      </c>
      <c r="AD73" s="434">
        <v>0</v>
      </c>
      <c r="AE73" s="434">
        <f t="shared" si="2"/>
        <v>0</v>
      </c>
      <c r="AF73" s="435">
        <f>ROUND(W73*1%,0)</f>
        <v>0</v>
      </c>
      <c r="AG73" s="14">
        <v>0</v>
      </c>
      <c r="AH73" s="434">
        <f t="shared" si="66"/>
        <v>0</v>
      </c>
      <c r="AI73" s="870">
        <v>0</v>
      </c>
      <c r="AJ73" s="433">
        <v>0</v>
      </c>
      <c r="AK73" s="433">
        <v>0</v>
      </c>
      <c r="AL73" s="433">
        <v>0</v>
      </c>
      <c r="AM73" s="433">
        <v>0</v>
      </c>
      <c r="AN73" s="433">
        <v>0</v>
      </c>
      <c r="AO73" s="535">
        <f>SUM(AI73:AN73)</f>
        <v>0</v>
      </c>
      <c r="AP73" s="579">
        <f>I73+AH73</f>
        <v>317610</v>
      </c>
      <c r="AQ73" s="434">
        <f>J73+W73</f>
        <v>235616</v>
      </c>
      <c r="AR73" s="512">
        <f>K73+AA73</f>
        <v>0</v>
      </c>
      <c r="AS73" s="434">
        <f>L73+AE73</f>
        <v>79638</v>
      </c>
      <c r="AT73" s="434">
        <f t="shared" si="67"/>
        <v>2356</v>
      </c>
      <c r="AU73" s="434">
        <f t="shared" si="67"/>
        <v>0</v>
      </c>
      <c r="AV73" s="535">
        <f>O73+AO73</f>
        <v>0.5</v>
      </c>
      <c r="AW73" s="517">
        <f t="shared" si="3"/>
        <v>0</v>
      </c>
      <c r="AX73" s="432">
        <v>0</v>
      </c>
      <c r="AY73" s="432">
        <v>0</v>
      </c>
      <c r="AZ73" s="432">
        <v>0</v>
      </c>
      <c r="BA73" s="432">
        <v>0</v>
      </c>
      <c r="BB73" s="432">
        <v>0</v>
      </c>
      <c r="BC73" s="600">
        <v>0</v>
      </c>
    </row>
    <row r="74" spans="1:55" ht="12.95" customHeight="1" x14ac:dyDescent="0.25">
      <c r="A74" s="232">
        <v>14</v>
      </c>
      <c r="B74" s="233">
        <v>5412</v>
      </c>
      <c r="C74" s="234">
        <v>600099130</v>
      </c>
      <c r="D74" s="233">
        <v>70698066</v>
      </c>
      <c r="E74" s="235" t="s">
        <v>358</v>
      </c>
      <c r="F74" s="199"/>
      <c r="G74" s="237"/>
      <c r="H74" s="200"/>
      <c r="I74" s="571">
        <v>4408705</v>
      </c>
      <c r="J74" s="331">
        <v>3270553</v>
      </c>
      <c r="K74" s="331">
        <v>0</v>
      </c>
      <c r="L74" s="331">
        <v>1105447</v>
      </c>
      <c r="M74" s="331">
        <v>32705</v>
      </c>
      <c r="N74" s="331">
        <v>0</v>
      </c>
      <c r="O74" s="691">
        <v>5.4723999999999995</v>
      </c>
      <c r="P74" s="571">
        <f t="shared" ref="P74:BC74" si="68">SUM(P70:P73)</f>
        <v>0</v>
      </c>
      <c r="Q74" s="331">
        <f t="shared" si="68"/>
        <v>0</v>
      </c>
      <c r="R74" s="331">
        <f t="shared" si="68"/>
        <v>0</v>
      </c>
      <c r="S74" s="331">
        <f t="shared" si="68"/>
        <v>0</v>
      </c>
      <c r="T74" s="331">
        <f t="shared" si="68"/>
        <v>0</v>
      </c>
      <c r="U74" s="331">
        <f t="shared" si="68"/>
        <v>0</v>
      </c>
      <c r="V74" s="331">
        <f t="shared" si="68"/>
        <v>0</v>
      </c>
      <c r="W74" s="331">
        <f t="shared" si="68"/>
        <v>0</v>
      </c>
      <c r="X74" s="331">
        <v>0</v>
      </c>
      <c r="Y74" s="331">
        <f t="shared" si="68"/>
        <v>0</v>
      </c>
      <c r="Z74" s="331">
        <f t="shared" si="68"/>
        <v>0</v>
      </c>
      <c r="AA74" s="331">
        <f t="shared" si="68"/>
        <v>0</v>
      </c>
      <c r="AB74" s="331">
        <f t="shared" si="68"/>
        <v>0</v>
      </c>
      <c r="AC74" s="331">
        <f t="shared" si="68"/>
        <v>0</v>
      </c>
      <c r="AD74" s="331">
        <f t="shared" si="68"/>
        <v>0</v>
      </c>
      <c r="AE74" s="331">
        <f t="shared" si="68"/>
        <v>0</v>
      </c>
      <c r="AF74" s="331">
        <f t="shared" si="68"/>
        <v>0</v>
      </c>
      <c r="AG74" s="331">
        <f t="shared" si="68"/>
        <v>0</v>
      </c>
      <c r="AH74" s="974">
        <f t="shared" si="68"/>
        <v>0</v>
      </c>
      <c r="AI74" s="970">
        <v>0</v>
      </c>
      <c r="AJ74" s="727">
        <f t="shared" si="68"/>
        <v>0</v>
      </c>
      <c r="AK74" s="727">
        <f t="shared" si="68"/>
        <v>0</v>
      </c>
      <c r="AL74" s="727">
        <f t="shared" si="68"/>
        <v>0</v>
      </c>
      <c r="AM74" s="727">
        <f t="shared" si="68"/>
        <v>0</v>
      </c>
      <c r="AN74" s="727">
        <f t="shared" si="68"/>
        <v>0</v>
      </c>
      <c r="AO74" s="236">
        <f t="shared" si="68"/>
        <v>0</v>
      </c>
      <c r="AP74" s="571">
        <f t="shared" si="68"/>
        <v>4408705</v>
      </c>
      <c r="AQ74" s="331">
        <f t="shared" si="68"/>
        <v>3270553</v>
      </c>
      <c r="AR74" s="331">
        <f t="shared" si="68"/>
        <v>0</v>
      </c>
      <c r="AS74" s="331">
        <f t="shared" si="68"/>
        <v>1105447</v>
      </c>
      <c r="AT74" s="331">
        <f t="shared" si="68"/>
        <v>32705</v>
      </c>
      <c r="AU74" s="331">
        <f t="shared" si="68"/>
        <v>0</v>
      </c>
      <c r="AV74" s="236">
        <f t="shared" si="68"/>
        <v>5.4723999999999995</v>
      </c>
      <c r="AW74" s="784">
        <f t="shared" si="68"/>
        <v>0</v>
      </c>
      <c r="AX74" s="782">
        <f t="shared" si="68"/>
        <v>0</v>
      </c>
      <c r="AY74" s="782">
        <f t="shared" si="68"/>
        <v>0</v>
      </c>
      <c r="AZ74" s="782">
        <f t="shared" si="68"/>
        <v>0</v>
      </c>
      <c r="BA74" s="782">
        <f t="shared" si="68"/>
        <v>0</v>
      </c>
      <c r="BB74" s="782">
        <f t="shared" si="68"/>
        <v>0</v>
      </c>
      <c r="BC74" s="779">
        <f t="shared" si="68"/>
        <v>0</v>
      </c>
    </row>
    <row r="75" spans="1:55" ht="12.95" customHeight="1" x14ac:dyDescent="0.25">
      <c r="A75" s="188">
        <v>15</v>
      </c>
      <c r="B75" s="229">
        <v>5418</v>
      </c>
      <c r="C75" s="230">
        <v>600098508</v>
      </c>
      <c r="D75" s="189">
        <v>70156573</v>
      </c>
      <c r="E75" s="231" t="s">
        <v>359</v>
      </c>
      <c r="F75" s="189">
        <v>3111</v>
      </c>
      <c r="G75" s="231" t="s">
        <v>288</v>
      </c>
      <c r="H75" s="192" t="s">
        <v>260</v>
      </c>
      <c r="I75" s="536">
        <v>4616133</v>
      </c>
      <c r="J75" s="494">
        <v>3424431</v>
      </c>
      <c r="K75" s="494">
        <v>0</v>
      </c>
      <c r="L75" s="394">
        <v>1157458</v>
      </c>
      <c r="M75" s="394">
        <v>34244</v>
      </c>
      <c r="N75" s="307">
        <v>0</v>
      </c>
      <c r="O75" s="734">
        <v>5.6440000000000001</v>
      </c>
      <c r="P75" s="579">
        <f>X75*-1</f>
        <v>0</v>
      </c>
      <c r="Q75" s="434">
        <v>0</v>
      </c>
      <c r="R75" s="434">
        <v>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1"/>
        <v>0</v>
      </c>
      <c r="X75" s="434">
        <v>0</v>
      </c>
      <c r="Y75" s="434">
        <v>0</v>
      </c>
      <c r="Z75" s="434">
        <v>0</v>
      </c>
      <c r="AA75" s="434">
        <f>X75+Y75+Z75</f>
        <v>0</v>
      </c>
      <c r="AB75" s="434">
        <f>W75+AA75</f>
        <v>0</v>
      </c>
      <c r="AC75" s="435">
        <f t="shared" ref="AC75:AC76" si="69">ROUND((W75+X75+Y75)*33.8%,0)</f>
        <v>0</v>
      </c>
      <c r="AD75" s="434">
        <v>0</v>
      </c>
      <c r="AE75" s="434">
        <f t="shared" si="2"/>
        <v>0</v>
      </c>
      <c r="AF75" s="435">
        <f>ROUND(W75*1%,0)</f>
        <v>0</v>
      </c>
      <c r="AG75" s="14">
        <v>0</v>
      </c>
      <c r="AH75" s="434">
        <f t="shared" ref="AH75:AH76" si="70">AB75+AE75+AF75+AG75</f>
        <v>0</v>
      </c>
      <c r="AI75" s="870">
        <v>0</v>
      </c>
      <c r="AJ75" s="433">
        <v>0</v>
      </c>
      <c r="AK75" s="433">
        <v>0</v>
      </c>
      <c r="AL75" s="433">
        <v>0</v>
      </c>
      <c r="AM75" s="433">
        <v>0</v>
      </c>
      <c r="AN75" s="433">
        <v>0</v>
      </c>
      <c r="AO75" s="535">
        <f>SUM(AI75:AN75)</f>
        <v>0</v>
      </c>
      <c r="AP75" s="579">
        <f>I75+AH75</f>
        <v>4616133</v>
      </c>
      <c r="AQ75" s="434">
        <f>J75+W75</f>
        <v>3424431</v>
      </c>
      <c r="AR75" s="512">
        <f>K75+AA75</f>
        <v>0</v>
      </c>
      <c r="AS75" s="434">
        <f t="shared" ref="AS75:AU76" si="71">L75+AE75</f>
        <v>1157458</v>
      </c>
      <c r="AT75" s="434">
        <f t="shared" si="71"/>
        <v>34244</v>
      </c>
      <c r="AU75" s="434">
        <f t="shared" si="71"/>
        <v>0</v>
      </c>
      <c r="AV75" s="535">
        <f>O75+AO75</f>
        <v>5.6440000000000001</v>
      </c>
      <c r="AW75" s="517">
        <f t="shared" si="3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ht="12.95" customHeight="1" x14ac:dyDescent="0.25">
      <c r="A76" s="188">
        <v>15</v>
      </c>
      <c r="B76" s="229">
        <v>5418</v>
      </c>
      <c r="C76" s="230">
        <v>600098508</v>
      </c>
      <c r="D76" s="189">
        <v>70156573</v>
      </c>
      <c r="E76" s="231" t="s">
        <v>359</v>
      </c>
      <c r="F76" s="189">
        <v>3111</v>
      </c>
      <c r="G76" s="231" t="s">
        <v>282</v>
      </c>
      <c r="H76" s="192" t="s">
        <v>261</v>
      </c>
      <c r="I76" s="517">
        <v>1010466</v>
      </c>
      <c r="J76" s="432">
        <v>749604</v>
      </c>
      <c r="K76" s="494">
        <v>0</v>
      </c>
      <c r="L76" s="394">
        <v>253366</v>
      </c>
      <c r="M76" s="394">
        <v>7496</v>
      </c>
      <c r="N76" s="307">
        <v>0</v>
      </c>
      <c r="O76" s="685">
        <v>1.8900000000000001</v>
      </c>
      <c r="P76" s="579">
        <f>X76*-1</f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0</v>
      </c>
      <c r="V76" s="434">
        <v>0</v>
      </c>
      <c r="W76" s="434">
        <f t="shared" si="1"/>
        <v>0</v>
      </c>
      <c r="X76" s="434">
        <v>0</v>
      </c>
      <c r="Y76" s="434">
        <v>0</v>
      </c>
      <c r="Z76" s="434">
        <v>0</v>
      </c>
      <c r="AA76" s="434">
        <f>X76+Y76+Z76</f>
        <v>0</v>
      </c>
      <c r="AB76" s="434">
        <f>W76+AA76</f>
        <v>0</v>
      </c>
      <c r="AC76" s="435">
        <f t="shared" si="69"/>
        <v>0</v>
      </c>
      <c r="AD76" s="434">
        <v>0</v>
      </c>
      <c r="AE76" s="434">
        <f t="shared" si="2"/>
        <v>0</v>
      </c>
      <c r="AF76" s="435">
        <f>ROUND(W76*1%,0)</f>
        <v>0</v>
      </c>
      <c r="AG76" s="14">
        <v>0</v>
      </c>
      <c r="AH76" s="434">
        <f t="shared" si="70"/>
        <v>0</v>
      </c>
      <c r="AI76" s="870">
        <v>0</v>
      </c>
      <c r="AJ76" s="433">
        <v>0</v>
      </c>
      <c r="AK76" s="433">
        <v>0</v>
      </c>
      <c r="AL76" s="433">
        <v>0</v>
      </c>
      <c r="AM76" s="433">
        <v>0</v>
      </c>
      <c r="AN76" s="433">
        <v>0</v>
      </c>
      <c r="AO76" s="535">
        <f>SUM(AI76:AN76)</f>
        <v>0</v>
      </c>
      <c r="AP76" s="579">
        <f>I76+AH76</f>
        <v>1010466</v>
      </c>
      <c r="AQ76" s="434">
        <f>J76+W76</f>
        <v>749604</v>
      </c>
      <c r="AR76" s="512">
        <f>K76+AA76</f>
        <v>0</v>
      </c>
      <c r="AS76" s="434">
        <f t="shared" si="71"/>
        <v>253366</v>
      </c>
      <c r="AT76" s="434">
        <f t="shared" si="71"/>
        <v>7496</v>
      </c>
      <c r="AU76" s="434">
        <f t="shared" si="71"/>
        <v>0</v>
      </c>
      <c r="AV76" s="535">
        <f>O76+AO76</f>
        <v>1.8900000000000001</v>
      </c>
      <c r="AW76" s="517">
        <f t="shared" si="3"/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ht="12.95" customHeight="1" x14ac:dyDescent="0.25">
      <c r="A77" s="232">
        <v>15</v>
      </c>
      <c r="B77" s="233">
        <v>5418</v>
      </c>
      <c r="C77" s="234">
        <v>600098508</v>
      </c>
      <c r="D77" s="233">
        <v>70156573</v>
      </c>
      <c r="E77" s="235" t="s">
        <v>360</v>
      </c>
      <c r="F77" s="199"/>
      <c r="G77" s="237"/>
      <c r="H77" s="200"/>
      <c r="I77" s="571">
        <v>5626599</v>
      </c>
      <c r="J77" s="331">
        <v>4174035</v>
      </c>
      <c r="K77" s="331">
        <v>0</v>
      </c>
      <c r="L77" s="331">
        <v>1410824</v>
      </c>
      <c r="M77" s="331">
        <v>41740</v>
      </c>
      <c r="N77" s="331">
        <v>0</v>
      </c>
      <c r="O77" s="691">
        <v>7.5340000000000007</v>
      </c>
      <c r="P77" s="571">
        <f t="shared" ref="P77:BC77" si="72">SUM(P75:P76)</f>
        <v>0</v>
      </c>
      <c r="Q77" s="331">
        <f t="shared" si="72"/>
        <v>0</v>
      </c>
      <c r="R77" s="331">
        <f t="shared" si="72"/>
        <v>0</v>
      </c>
      <c r="S77" s="331">
        <f t="shared" si="72"/>
        <v>0</v>
      </c>
      <c r="T77" s="331">
        <f t="shared" si="72"/>
        <v>0</v>
      </c>
      <c r="U77" s="331">
        <f t="shared" si="72"/>
        <v>0</v>
      </c>
      <c r="V77" s="331">
        <f t="shared" si="72"/>
        <v>0</v>
      </c>
      <c r="W77" s="331">
        <f t="shared" si="72"/>
        <v>0</v>
      </c>
      <c r="X77" s="331">
        <v>0</v>
      </c>
      <c r="Y77" s="331">
        <f t="shared" si="72"/>
        <v>0</v>
      </c>
      <c r="Z77" s="331">
        <f t="shared" si="72"/>
        <v>0</v>
      </c>
      <c r="AA77" s="331">
        <f t="shared" si="72"/>
        <v>0</v>
      </c>
      <c r="AB77" s="331">
        <f t="shared" si="72"/>
        <v>0</v>
      </c>
      <c r="AC77" s="331">
        <f t="shared" si="72"/>
        <v>0</v>
      </c>
      <c r="AD77" s="331">
        <f t="shared" si="72"/>
        <v>0</v>
      </c>
      <c r="AE77" s="331">
        <f t="shared" si="72"/>
        <v>0</v>
      </c>
      <c r="AF77" s="331">
        <f t="shared" si="72"/>
        <v>0</v>
      </c>
      <c r="AG77" s="331">
        <f t="shared" si="72"/>
        <v>0</v>
      </c>
      <c r="AH77" s="974">
        <f t="shared" si="72"/>
        <v>0</v>
      </c>
      <c r="AI77" s="970">
        <v>0</v>
      </c>
      <c r="AJ77" s="727">
        <f t="shared" si="72"/>
        <v>0</v>
      </c>
      <c r="AK77" s="727">
        <f t="shared" si="72"/>
        <v>0</v>
      </c>
      <c r="AL77" s="727">
        <f t="shared" si="72"/>
        <v>0</v>
      </c>
      <c r="AM77" s="727">
        <f t="shared" si="72"/>
        <v>0</v>
      </c>
      <c r="AN77" s="727">
        <f t="shared" si="72"/>
        <v>0</v>
      </c>
      <c r="AO77" s="236">
        <f t="shared" si="72"/>
        <v>0</v>
      </c>
      <c r="AP77" s="571">
        <f t="shared" si="72"/>
        <v>5626599</v>
      </c>
      <c r="AQ77" s="331">
        <f t="shared" si="72"/>
        <v>4174035</v>
      </c>
      <c r="AR77" s="331">
        <f t="shared" si="72"/>
        <v>0</v>
      </c>
      <c r="AS77" s="331">
        <f t="shared" si="72"/>
        <v>1410824</v>
      </c>
      <c r="AT77" s="331">
        <f t="shared" si="72"/>
        <v>41740</v>
      </c>
      <c r="AU77" s="331">
        <f t="shared" si="72"/>
        <v>0</v>
      </c>
      <c r="AV77" s="236">
        <f t="shared" si="72"/>
        <v>7.5340000000000007</v>
      </c>
      <c r="AW77" s="784">
        <f t="shared" si="72"/>
        <v>0</v>
      </c>
      <c r="AX77" s="782">
        <f t="shared" si="72"/>
        <v>0</v>
      </c>
      <c r="AY77" s="782">
        <f t="shared" si="72"/>
        <v>0</v>
      </c>
      <c r="AZ77" s="782">
        <f t="shared" si="72"/>
        <v>0</v>
      </c>
      <c r="BA77" s="782">
        <f t="shared" si="72"/>
        <v>0</v>
      </c>
      <c r="BB77" s="782">
        <f t="shared" si="72"/>
        <v>0</v>
      </c>
      <c r="BC77" s="779">
        <f t="shared" si="72"/>
        <v>0</v>
      </c>
    </row>
    <row r="78" spans="1:55" ht="12.95" customHeight="1" x14ac:dyDescent="0.25">
      <c r="A78" s="188">
        <v>16</v>
      </c>
      <c r="B78" s="229">
        <v>5417</v>
      </c>
      <c r="C78" s="230">
        <v>600099113</v>
      </c>
      <c r="D78" s="189">
        <v>70156565</v>
      </c>
      <c r="E78" s="231" t="s">
        <v>361</v>
      </c>
      <c r="F78" s="189">
        <v>3117</v>
      </c>
      <c r="G78" s="231" t="s">
        <v>278</v>
      </c>
      <c r="H78" s="192" t="s">
        <v>260</v>
      </c>
      <c r="I78" s="536">
        <v>5364494</v>
      </c>
      <c r="J78" s="494">
        <v>3954780</v>
      </c>
      <c r="K78" s="494">
        <v>25000</v>
      </c>
      <c r="L78" s="394">
        <v>1345166</v>
      </c>
      <c r="M78" s="394">
        <v>39548</v>
      </c>
      <c r="N78" s="307">
        <v>0</v>
      </c>
      <c r="O78" s="734">
        <v>6.1065000000000005</v>
      </c>
      <c r="P78" s="579">
        <f>X78*-1</f>
        <v>25000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1"/>
        <v>25000</v>
      </c>
      <c r="X78" s="434">
        <v>-25000</v>
      </c>
      <c r="Y78" s="434">
        <v>0</v>
      </c>
      <c r="Z78" s="434">
        <v>0</v>
      </c>
      <c r="AA78" s="434">
        <f>X78+Y78+Z78</f>
        <v>-25000</v>
      </c>
      <c r="AB78" s="434">
        <f>W78+AA78</f>
        <v>0</v>
      </c>
      <c r="AC78" s="435">
        <f t="shared" ref="AC78:AC80" si="73">ROUND((W78+X78+Y78)*33.8%,0)</f>
        <v>0</v>
      </c>
      <c r="AD78" s="434">
        <v>0</v>
      </c>
      <c r="AE78" s="434">
        <f t="shared" si="2"/>
        <v>0</v>
      </c>
      <c r="AF78" s="435">
        <f>ROUND(W78*1%,0)</f>
        <v>250</v>
      </c>
      <c r="AG78" s="14">
        <v>0</v>
      </c>
      <c r="AH78" s="434">
        <f t="shared" ref="AH78:AH80" si="74">AB78+AE78+AF78+AG78</f>
        <v>250</v>
      </c>
      <c r="AI78" s="870">
        <v>0.03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>SUM(AI78:AN78)</f>
        <v>0.03</v>
      </c>
      <c r="AP78" s="579">
        <f>I78+AH78</f>
        <v>5364744</v>
      </c>
      <c r="AQ78" s="434">
        <f>J78+W78</f>
        <v>3979780</v>
      </c>
      <c r="AR78" s="512">
        <f>K78+AA78</f>
        <v>0</v>
      </c>
      <c r="AS78" s="434">
        <f>L78+AE78</f>
        <v>1345166</v>
      </c>
      <c r="AT78" s="434">
        <f t="shared" ref="AT78:AU80" si="75">M78+AF78</f>
        <v>39798</v>
      </c>
      <c r="AU78" s="434">
        <f t="shared" si="75"/>
        <v>0</v>
      </c>
      <c r="AV78" s="535">
        <f>O78+AO78</f>
        <v>6.1365000000000007</v>
      </c>
      <c r="AW78" s="517">
        <f t="shared" si="3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ht="12.95" customHeight="1" x14ac:dyDescent="0.25">
      <c r="A79" s="188">
        <v>16</v>
      </c>
      <c r="B79" s="229">
        <v>5417</v>
      </c>
      <c r="C79" s="230">
        <v>600099113</v>
      </c>
      <c r="D79" s="189">
        <v>70156565</v>
      </c>
      <c r="E79" s="231" t="s">
        <v>361</v>
      </c>
      <c r="F79" s="189">
        <v>3117</v>
      </c>
      <c r="G79" s="231" t="s">
        <v>282</v>
      </c>
      <c r="H79" s="192" t="s">
        <v>261</v>
      </c>
      <c r="I79" s="517">
        <v>1616916</v>
      </c>
      <c r="J79" s="432">
        <v>1199493</v>
      </c>
      <c r="K79" s="494">
        <v>0</v>
      </c>
      <c r="L79" s="394">
        <v>405428</v>
      </c>
      <c r="M79" s="394">
        <v>11995</v>
      </c>
      <c r="N79" s="307">
        <v>0</v>
      </c>
      <c r="O79" s="685">
        <v>2.86</v>
      </c>
      <c r="P79" s="579">
        <f>X79*-1</f>
        <v>0</v>
      </c>
      <c r="Q79" s="434">
        <v>0</v>
      </c>
      <c r="R79" s="434">
        <v>17660</v>
      </c>
      <c r="S79" s="434">
        <v>0</v>
      </c>
      <c r="T79" s="434">
        <v>0</v>
      </c>
      <c r="U79" s="434">
        <v>0</v>
      </c>
      <c r="V79" s="434">
        <v>0</v>
      </c>
      <c r="W79" s="434">
        <f t="shared" si="1"/>
        <v>17660</v>
      </c>
      <c r="X79" s="434">
        <v>0</v>
      </c>
      <c r="Y79" s="434">
        <v>0</v>
      </c>
      <c r="Z79" s="434">
        <v>0</v>
      </c>
      <c r="AA79" s="434">
        <f>X79+Y79+Z79</f>
        <v>0</v>
      </c>
      <c r="AB79" s="434">
        <f>W79+AA79</f>
        <v>17660</v>
      </c>
      <c r="AC79" s="435">
        <f t="shared" si="73"/>
        <v>5969</v>
      </c>
      <c r="AD79" s="434">
        <v>0</v>
      </c>
      <c r="AE79" s="434">
        <f t="shared" si="2"/>
        <v>5969</v>
      </c>
      <c r="AF79" s="435">
        <f>ROUND(W79*1%,0)</f>
        <v>177</v>
      </c>
      <c r="AG79" s="14">
        <v>0</v>
      </c>
      <c r="AH79" s="434">
        <f t="shared" si="74"/>
        <v>23806</v>
      </c>
      <c r="AI79" s="870">
        <v>0</v>
      </c>
      <c r="AJ79" s="433">
        <v>0.03</v>
      </c>
      <c r="AK79" s="433">
        <v>0</v>
      </c>
      <c r="AL79" s="433">
        <v>0</v>
      </c>
      <c r="AM79" s="433">
        <v>0</v>
      </c>
      <c r="AN79" s="433">
        <v>0</v>
      </c>
      <c r="AO79" s="535">
        <f>SUM(AI79:AN79)</f>
        <v>0.03</v>
      </c>
      <c r="AP79" s="579">
        <f>I79+AH79</f>
        <v>1640722</v>
      </c>
      <c r="AQ79" s="434">
        <f>J79+W79</f>
        <v>1217153</v>
      </c>
      <c r="AR79" s="512">
        <f>K79+AA79</f>
        <v>0</v>
      </c>
      <c r="AS79" s="434">
        <f>L79+AE79</f>
        <v>411397</v>
      </c>
      <c r="AT79" s="434">
        <f t="shared" si="75"/>
        <v>12172</v>
      </c>
      <c r="AU79" s="434">
        <f t="shared" si="75"/>
        <v>0</v>
      </c>
      <c r="AV79" s="535">
        <f>O79+AO79</f>
        <v>2.8899999999999997</v>
      </c>
      <c r="AW79" s="517">
        <f t="shared" si="3"/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600">
        <v>0</v>
      </c>
    </row>
    <row r="80" spans="1:55" ht="12.95" customHeight="1" x14ac:dyDescent="0.25">
      <c r="A80" s="188">
        <v>16</v>
      </c>
      <c r="B80" s="229">
        <v>5417</v>
      </c>
      <c r="C80" s="230">
        <v>600099113</v>
      </c>
      <c r="D80" s="189">
        <v>70156565</v>
      </c>
      <c r="E80" s="231" t="s">
        <v>361</v>
      </c>
      <c r="F80" s="189">
        <v>3143</v>
      </c>
      <c r="G80" s="231" t="s">
        <v>784</v>
      </c>
      <c r="H80" s="192" t="s">
        <v>260</v>
      </c>
      <c r="I80" s="517">
        <v>929694</v>
      </c>
      <c r="J80" s="432">
        <v>689684</v>
      </c>
      <c r="K80" s="494">
        <v>0</v>
      </c>
      <c r="L80" s="394">
        <v>233113</v>
      </c>
      <c r="M80" s="394">
        <v>6897</v>
      </c>
      <c r="N80" s="307">
        <v>0</v>
      </c>
      <c r="O80" s="685">
        <v>1.3838999999999999</v>
      </c>
      <c r="P80" s="579">
        <f>X80*-1</f>
        <v>0</v>
      </c>
      <c r="Q80" s="434">
        <v>0</v>
      </c>
      <c r="R80" s="434">
        <v>0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ref="W80:W132" si="76">SUM(P80:V80)</f>
        <v>0</v>
      </c>
      <c r="X80" s="434">
        <v>0</v>
      </c>
      <c r="Y80" s="434">
        <v>0</v>
      </c>
      <c r="Z80" s="434">
        <v>0</v>
      </c>
      <c r="AA80" s="434">
        <f>X80+Y80+Z80</f>
        <v>0</v>
      </c>
      <c r="AB80" s="434">
        <f>W80+AA80</f>
        <v>0</v>
      </c>
      <c r="AC80" s="435">
        <f t="shared" si="73"/>
        <v>0</v>
      </c>
      <c r="AD80" s="434">
        <v>0</v>
      </c>
      <c r="AE80" s="434">
        <f t="shared" ref="AE80:AE132" si="77">AC80+AD80</f>
        <v>0</v>
      </c>
      <c r="AF80" s="435">
        <f>ROUND(W80*1%,0)</f>
        <v>0</v>
      </c>
      <c r="AG80" s="14">
        <v>0</v>
      </c>
      <c r="AH80" s="434">
        <f t="shared" si="74"/>
        <v>0</v>
      </c>
      <c r="AI80" s="870">
        <v>0</v>
      </c>
      <c r="AJ80" s="433">
        <v>0</v>
      </c>
      <c r="AK80" s="433">
        <v>0</v>
      </c>
      <c r="AL80" s="433">
        <v>0</v>
      </c>
      <c r="AM80" s="433">
        <v>0</v>
      </c>
      <c r="AN80" s="433">
        <v>0</v>
      </c>
      <c r="AO80" s="535">
        <f>SUM(AI80:AN80)</f>
        <v>0</v>
      </c>
      <c r="AP80" s="579">
        <f>I80+AH80</f>
        <v>929694</v>
      </c>
      <c r="AQ80" s="434">
        <f>J80+W80</f>
        <v>689684</v>
      </c>
      <c r="AR80" s="512">
        <f>K80+AA80</f>
        <v>0</v>
      </c>
      <c r="AS80" s="434">
        <f>L80+AE80</f>
        <v>233113</v>
      </c>
      <c r="AT80" s="434">
        <f t="shared" si="75"/>
        <v>6897</v>
      </c>
      <c r="AU80" s="434">
        <f t="shared" si="75"/>
        <v>0</v>
      </c>
      <c r="AV80" s="535">
        <f>O80+AO80</f>
        <v>1.3838999999999999</v>
      </c>
      <c r="AW80" s="517">
        <f t="shared" ref="AW80:AW132" si="78">SUM(AX80:BB80)</f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600">
        <v>0</v>
      </c>
    </row>
    <row r="81" spans="1:55" ht="12.95" customHeight="1" x14ac:dyDescent="0.25">
      <c r="A81" s="232">
        <v>16</v>
      </c>
      <c r="B81" s="233">
        <v>5417</v>
      </c>
      <c r="C81" s="234">
        <v>600099113</v>
      </c>
      <c r="D81" s="233">
        <v>70156565</v>
      </c>
      <c r="E81" s="235" t="s">
        <v>362</v>
      </c>
      <c r="F81" s="199"/>
      <c r="G81" s="237"/>
      <c r="H81" s="200"/>
      <c r="I81" s="572">
        <v>7911104</v>
      </c>
      <c r="J81" s="332">
        <v>5843957</v>
      </c>
      <c r="K81" s="332">
        <v>25000</v>
      </c>
      <c r="L81" s="332">
        <v>1983707</v>
      </c>
      <c r="M81" s="332">
        <v>58440</v>
      </c>
      <c r="N81" s="332">
        <v>0</v>
      </c>
      <c r="O81" s="692">
        <v>10.3504</v>
      </c>
      <c r="P81" s="572">
        <f t="shared" ref="P81:BC81" si="79">SUM(P78:P80)</f>
        <v>25000</v>
      </c>
      <c r="Q81" s="332">
        <f t="shared" si="79"/>
        <v>0</v>
      </c>
      <c r="R81" s="332">
        <f t="shared" si="79"/>
        <v>17660</v>
      </c>
      <c r="S81" s="332">
        <f t="shared" si="79"/>
        <v>0</v>
      </c>
      <c r="T81" s="332">
        <f t="shared" si="79"/>
        <v>0</v>
      </c>
      <c r="U81" s="332">
        <f t="shared" si="79"/>
        <v>0</v>
      </c>
      <c r="V81" s="332">
        <f t="shared" si="79"/>
        <v>0</v>
      </c>
      <c r="W81" s="332">
        <f t="shared" si="79"/>
        <v>42660</v>
      </c>
      <c r="X81" s="332">
        <v>-25000</v>
      </c>
      <c r="Y81" s="332">
        <f t="shared" si="79"/>
        <v>0</v>
      </c>
      <c r="Z81" s="332">
        <f t="shared" si="79"/>
        <v>0</v>
      </c>
      <c r="AA81" s="332">
        <f t="shared" si="79"/>
        <v>-25000</v>
      </c>
      <c r="AB81" s="332">
        <f t="shared" si="79"/>
        <v>17660</v>
      </c>
      <c r="AC81" s="332">
        <f t="shared" si="79"/>
        <v>5969</v>
      </c>
      <c r="AD81" s="332">
        <f t="shared" si="79"/>
        <v>0</v>
      </c>
      <c r="AE81" s="332">
        <f t="shared" si="79"/>
        <v>5969</v>
      </c>
      <c r="AF81" s="332">
        <f t="shared" si="79"/>
        <v>427</v>
      </c>
      <c r="AG81" s="332">
        <f t="shared" si="79"/>
        <v>0</v>
      </c>
      <c r="AH81" s="975">
        <f t="shared" si="79"/>
        <v>24056</v>
      </c>
      <c r="AI81" s="971">
        <v>0.03</v>
      </c>
      <c r="AJ81" s="736">
        <f t="shared" si="79"/>
        <v>0.03</v>
      </c>
      <c r="AK81" s="736">
        <f t="shared" si="79"/>
        <v>0</v>
      </c>
      <c r="AL81" s="736">
        <f t="shared" si="79"/>
        <v>0</v>
      </c>
      <c r="AM81" s="736">
        <f t="shared" si="79"/>
        <v>0</v>
      </c>
      <c r="AN81" s="736">
        <f t="shared" si="79"/>
        <v>0</v>
      </c>
      <c r="AO81" s="241">
        <f t="shared" si="79"/>
        <v>0.06</v>
      </c>
      <c r="AP81" s="572">
        <f t="shared" si="79"/>
        <v>7935160</v>
      </c>
      <c r="AQ81" s="332">
        <f t="shared" si="79"/>
        <v>5886617</v>
      </c>
      <c r="AR81" s="332">
        <f t="shared" si="79"/>
        <v>0</v>
      </c>
      <c r="AS81" s="332">
        <f t="shared" si="79"/>
        <v>1989676</v>
      </c>
      <c r="AT81" s="332">
        <f t="shared" si="79"/>
        <v>58867</v>
      </c>
      <c r="AU81" s="332">
        <f t="shared" si="79"/>
        <v>0</v>
      </c>
      <c r="AV81" s="241">
        <f t="shared" si="79"/>
        <v>10.410400000000001</v>
      </c>
      <c r="AW81" s="785">
        <f t="shared" si="79"/>
        <v>0</v>
      </c>
      <c r="AX81" s="783">
        <f t="shared" si="79"/>
        <v>0</v>
      </c>
      <c r="AY81" s="783">
        <f t="shared" si="79"/>
        <v>0</v>
      </c>
      <c r="AZ81" s="783">
        <f t="shared" si="79"/>
        <v>0</v>
      </c>
      <c r="BA81" s="783">
        <f t="shared" si="79"/>
        <v>0</v>
      </c>
      <c r="BB81" s="783">
        <f t="shared" si="79"/>
        <v>0</v>
      </c>
      <c r="BC81" s="780">
        <f t="shared" si="79"/>
        <v>0</v>
      </c>
    </row>
    <row r="82" spans="1:55" ht="12.95" customHeight="1" x14ac:dyDescent="0.25">
      <c r="A82" s="188">
        <v>17</v>
      </c>
      <c r="B82" s="229">
        <v>5420</v>
      </c>
      <c r="C82" s="230">
        <v>600098745</v>
      </c>
      <c r="D82" s="189">
        <v>75016249</v>
      </c>
      <c r="E82" s="231" t="s">
        <v>363</v>
      </c>
      <c r="F82" s="189">
        <v>3111</v>
      </c>
      <c r="G82" s="231" t="s">
        <v>288</v>
      </c>
      <c r="H82" s="192" t="s">
        <v>260</v>
      </c>
      <c r="I82" s="536">
        <v>3280698</v>
      </c>
      <c r="J82" s="494">
        <v>2433752</v>
      </c>
      <c r="K82" s="494">
        <v>0</v>
      </c>
      <c r="L82" s="394">
        <v>822608</v>
      </c>
      <c r="M82" s="394">
        <v>24338</v>
      </c>
      <c r="N82" s="307">
        <v>0</v>
      </c>
      <c r="O82" s="734">
        <v>4.0644999999999998</v>
      </c>
      <c r="P82" s="579">
        <f>X82*-1</f>
        <v>0</v>
      </c>
      <c r="Q82" s="434">
        <v>0</v>
      </c>
      <c r="R82" s="434">
        <v>0</v>
      </c>
      <c r="S82" s="434">
        <v>0</v>
      </c>
      <c r="T82" s="434">
        <v>0</v>
      </c>
      <c r="U82" s="434">
        <v>0</v>
      </c>
      <c r="V82" s="434">
        <v>0</v>
      </c>
      <c r="W82" s="434">
        <f t="shared" si="76"/>
        <v>0</v>
      </c>
      <c r="X82" s="434">
        <v>0</v>
      </c>
      <c r="Y82" s="434">
        <v>0</v>
      </c>
      <c r="Z82" s="434">
        <v>0</v>
      </c>
      <c r="AA82" s="434">
        <f>X82+Y82+Z82</f>
        <v>0</v>
      </c>
      <c r="AB82" s="434">
        <f>W82+AA82</f>
        <v>0</v>
      </c>
      <c r="AC82" s="435">
        <f t="shared" ref="AC82:AC83" si="80">ROUND((W82+X82+Y82)*33.8%,0)</f>
        <v>0</v>
      </c>
      <c r="AD82" s="434">
        <v>0</v>
      </c>
      <c r="AE82" s="434">
        <f t="shared" si="77"/>
        <v>0</v>
      </c>
      <c r="AF82" s="435">
        <f>ROUND(W82*1%,0)</f>
        <v>0</v>
      </c>
      <c r="AG82" s="14">
        <v>0</v>
      </c>
      <c r="AH82" s="434">
        <f t="shared" ref="AH82:AH83" si="81">AB82+AE82+AF82+AG82</f>
        <v>0</v>
      </c>
      <c r="AI82" s="870">
        <v>0</v>
      </c>
      <c r="AJ82" s="433">
        <v>0</v>
      </c>
      <c r="AK82" s="433">
        <v>0</v>
      </c>
      <c r="AL82" s="433">
        <v>0</v>
      </c>
      <c r="AM82" s="433">
        <v>0</v>
      </c>
      <c r="AN82" s="433">
        <v>0</v>
      </c>
      <c r="AO82" s="535">
        <f>SUM(AI82:AN82)</f>
        <v>0</v>
      </c>
      <c r="AP82" s="579">
        <f>I82+AH82</f>
        <v>3280698</v>
      </c>
      <c r="AQ82" s="434">
        <f>J82+W82</f>
        <v>2433752</v>
      </c>
      <c r="AR82" s="512">
        <f>K82+AA82</f>
        <v>0</v>
      </c>
      <c r="AS82" s="434">
        <f t="shared" ref="AS82:AU83" si="82">L82+AE82</f>
        <v>822608</v>
      </c>
      <c r="AT82" s="434">
        <f t="shared" si="82"/>
        <v>24338</v>
      </c>
      <c r="AU82" s="434">
        <f t="shared" si="82"/>
        <v>0</v>
      </c>
      <c r="AV82" s="535">
        <f>O82+AO82</f>
        <v>4.0644999999999998</v>
      </c>
      <c r="AW82" s="517">
        <f t="shared" si="78"/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600">
        <v>0</v>
      </c>
    </row>
    <row r="83" spans="1:55" ht="12.95" customHeight="1" x14ac:dyDescent="0.25">
      <c r="A83" s="188">
        <v>17</v>
      </c>
      <c r="B83" s="229">
        <v>5420</v>
      </c>
      <c r="C83" s="230">
        <v>600098745</v>
      </c>
      <c r="D83" s="189">
        <v>75016249</v>
      </c>
      <c r="E83" s="231" t="s">
        <v>363</v>
      </c>
      <c r="F83" s="189">
        <v>3111</v>
      </c>
      <c r="G83" s="231" t="s">
        <v>282</v>
      </c>
      <c r="H83" s="192" t="s">
        <v>261</v>
      </c>
      <c r="I83" s="517">
        <v>401213</v>
      </c>
      <c r="J83" s="432">
        <v>297636</v>
      </c>
      <c r="K83" s="494">
        <v>0</v>
      </c>
      <c r="L83" s="394">
        <v>100601</v>
      </c>
      <c r="M83" s="394">
        <v>2976</v>
      </c>
      <c r="N83" s="307">
        <v>0</v>
      </c>
      <c r="O83" s="685">
        <v>0.75</v>
      </c>
      <c r="P83" s="579">
        <f>X83*-1</f>
        <v>0</v>
      </c>
      <c r="Q83" s="434">
        <v>0</v>
      </c>
      <c r="R83" s="434">
        <v>84515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si="76"/>
        <v>84515</v>
      </c>
      <c r="X83" s="434">
        <v>0</v>
      </c>
      <c r="Y83" s="434">
        <v>0</v>
      </c>
      <c r="Z83" s="434">
        <v>0</v>
      </c>
      <c r="AA83" s="434">
        <f>X83+Y83+Z83</f>
        <v>0</v>
      </c>
      <c r="AB83" s="434">
        <f>W83+AA83</f>
        <v>84515</v>
      </c>
      <c r="AC83" s="435">
        <f t="shared" si="80"/>
        <v>28566</v>
      </c>
      <c r="AD83" s="434">
        <v>0</v>
      </c>
      <c r="AE83" s="434">
        <f t="shared" si="77"/>
        <v>28566</v>
      </c>
      <c r="AF83" s="435">
        <f>ROUND(W83*1%,0)</f>
        <v>845</v>
      </c>
      <c r="AG83" s="14">
        <v>0</v>
      </c>
      <c r="AH83" s="434">
        <f t="shared" si="81"/>
        <v>113926</v>
      </c>
      <c r="AI83" s="870">
        <v>0</v>
      </c>
      <c r="AJ83" s="433">
        <v>0.21</v>
      </c>
      <c r="AK83" s="433">
        <v>0</v>
      </c>
      <c r="AL83" s="433">
        <v>0</v>
      </c>
      <c r="AM83" s="433">
        <v>0</v>
      </c>
      <c r="AN83" s="433">
        <v>0</v>
      </c>
      <c r="AO83" s="535">
        <f>SUM(AI83:AN83)</f>
        <v>0.21</v>
      </c>
      <c r="AP83" s="579">
        <f>I83+AH83</f>
        <v>515139</v>
      </c>
      <c r="AQ83" s="434">
        <f>J83+W83</f>
        <v>382151</v>
      </c>
      <c r="AR83" s="512">
        <f>K83+AA83</f>
        <v>0</v>
      </c>
      <c r="AS83" s="434">
        <f t="shared" si="82"/>
        <v>129167</v>
      </c>
      <c r="AT83" s="434">
        <f t="shared" si="82"/>
        <v>3821</v>
      </c>
      <c r="AU83" s="434">
        <f t="shared" si="82"/>
        <v>0</v>
      </c>
      <c r="AV83" s="535">
        <f>O83+AO83</f>
        <v>0.96</v>
      </c>
      <c r="AW83" s="517">
        <f t="shared" si="78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ht="12.95" customHeight="1" x14ac:dyDescent="0.25">
      <c r="A84" s="232">
        <v>17</v>
      </c>
      <c r="B84" s="233">
        <v>5420</v>
      </c>
      <c r="C84" s="234">
        <v>600098745</v>
      </c>
      <c r="D84" s="233">
        <v>75016249</v>
      </c>
      <c r="E84" s="235" t="s">
        <v>364</v>
      </c>
      <c r="F84" s="199"/>
      <c r="G84" s="237"/>
      <c r="H84" s="200"/>
      <c r="I84" s="571">
        <v>3681911</v>
      </c>
      <c r="J84" s="331">
        <v>2731388</v>
      </c>
      <c r="K84" s="331">
        <v>0</v>
      </c>
      <c r="L84" s="331">
        <v>923209</v>
      </c>
      <c r="M84" s="331">
        <v>27314</v>
      </c>
      <c r="N84" s="331">
        <v>0</v>
      </c>
      <c r="O84" s="691">
        <v>4.8144999999999998</v>
      </c>
      <c r="P84" s="571">
        <f t="shared" ref="P84:BC84" si="83">SUM(P82:P83)</f>
        <v>0</v>
      </c>
      <c r="Q84" s="331">
        <f t="shared" si="83"/>
        <v>0</v>
      </c>
      <c r="R84" s="331">
        <f t="shared" si="83"/>
        <v>84515</v>
      </c>
      <c r="S84" s="331">
        <f t="shared" si="83"/>
        <v>0</v>
      </c>
      <c r="T84" s="331">
        <f t="shared" si="83"/>
        <v>0</v>
      </c>
      <c r="U84" s="331">
        <f t="shared" si="83"/>
        <v>0</v>
      </c>
      <c r="V84" s="331">
        <f t="shared" si="83"/>
        <v>0</v>
      </c>
      <c r="W84" s="331">
        <f t="shared" si="83"/>
        <v>84515</v>
      </c>
      <c r="X84" s="331">
        <v>0</v>
      </c>
      <c r="Y84" s="331">
        <f t="shared" si="83"/>
        <v>0</v>
      </c>
      <c r="Z84" s="331">
        <f t="shared" si="83"/>
        <v>0</v>
      </c>
      <c r="AA84" s="331">
        <f t="shared" si="83"/>
        <v>0</v>
      </c>
      <c r="AB84" s="331">
        <f t="shared" si="83"/>
        <v>84515</v>
      </c>
      <c r="AC84" s="331">
        <f t="shared" si="83"/>
        <v>28566</v>
      </c>
      <c r="AD84" s="331">
        <f t="shared" si="83"/>
        <v>0</v>
      </c>
      <c r="AE84" s="331">
        <f t="shared" si="83"/>
        <v>28566</v>
      </c>
      <c r="AF84" s="331">
        <f t="shared" si="83"/>
        <v>845</v>
      </c>
      <c r="AG84" s="331">
        <f t="shared" si="83"/>
        <v>0</v>
      </c>
      <c r="AH84" s="974">
        <f t="shared" si="83"/>
        <v>113926</v>
      </c>
      <c r="AI84" s="970">
        <v>0</v>
      </c>
      <c r="AJ84" s="727">
        <f t="shared" si="83"/>
        <v>0.21</v>
      </c>
      <c r="AK84" s="727">
        <f t="shared" si="83"/>
        <v>0</v>
      </c>
      <c r="AL84" s="727">
        <f t="shared" si="83"/>
        <v>0</v>
      </c>
      <c r="AM84" s="727">
        <f t="shared" si="83"/>
        <v>0</v>
      </c>
      <c r="AN84" s="727">
        <f t="shared" si="83"/>
        <v>0</v>
      </c>
      <c r="AO84" s="236">
        <f t="shared" si="83"/>
        <v>0.21</v>
      </c>
      <c r="AP84" s="571">
        <f t="shared" si="83"/>
        <v>3795837</v>
      </c>
      <c r="AQ84" s="331">
        <f t="shared" si="83"/>
        <v>2815903</v>
      </c>
      <c r="AR84" s="331">
        <f t="shared" si="83"/>
        <v>0</v>
      </c>
      <c r="AS84" s="331">
        <f t="shared" si="83"/>
        <v>951775</v>
      </c>
      <c r="AT84" s="331">
        <f t="shared" si="83"/>
        <v>28159</v>
      </c>
      <c r="AU84" s="331">
        <f t="shared" si="83"/>
        <v>0</v>
      </c>
      <c r="AV84" s="236">
        <f t="shared" si="83"/>
        <v>5.0244999999999997</v>
      </c>
      <c r="AW84" s="784">
        <f t="shared" si="83"/>
        <v>0</v>
      </c>
      <c r="AX84" s="782">
        <f t="shared" si="83"/>
        <v>0</v>
      </c>
      <c r="AY84" s="782">
        <f t="shared" si="83"/>
        <v>0</v>
      </c>
      <c r="AZ84" s="782">
        <f t="shared" si="83"/>
        <v>0</v>
      </c>
      <c r="BA84" s="782">
        <f t="shared" si="83"/>
        <v>0</v>
      </c>
      <c r="BB84" s="782">
        <f t="shared" si="83"/>
        <v>0</v>
      </c>
      <c r="BC84" s="779">
        <f t="shared" si="83"/>
        <v>0</v>
      </c>
    </row>
    <row r="85" spans="1:55" ht="12.95" customHeight="1" x14ac:dyDescent="0.25">
      <c r="A85" s="188">
        <v>18</v>
      </c>
      <c r="B85" s="229">
        <v>5419</v>
      </c>
      <c r="C85" s="230">
        <v>600099261</v>
      </c>
      <c r="D85" s="189">
        <v>70946752</v>
      </c>
      <c r="E85" s="231" t="s">
        <v>365</v>
      </c>
      <c r="F85" s="189">
        <v>3113</v>
      </c>
      <c r="G85" s="231" t="s">
        <v>292</v>
      </c>
      <c r="H85" s="192" t="s">
        <v>260</v>
      </c>
      <c r="I85" s="536">
        <v>12222726</v>
      </c>
      <c r="J85" s="494">
        <v>9050430</v>
      </c>
      <c r="K85" s="494">
        <v>17000</v>
      </c>
      <c r="L85" s="394">
        <v>3064792</v>
      </c>
      <c r="M85" s="394">
        <v>90504</v>
      </c>
      <c r="N85" s="307">
        <v>0</v>
      </c>
      <c r="O85" s="734">
        <v>13.9346</v>
      </c>
      <c r="P85" s="579">
        <f>X85*-1</f>
        <v>6400</v>
      </c>
      <c r="Q85" s="434">
        <v>0</v>
      </c>
      <c r="R85" s="434">
        <v>0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si="76"/>
        <v>6400</v>
      </c>
      <c r="X85" s="434">
        <v>-6400</v>
      </c>
      <c r="Y85" s="434">
        <v>0</v>
      </c>
      <c r="Z85" s="434">
        <v>0</v>
      </c>
      <c r="AA85" s="434">
        <f>X85+Y85+Z85</f>
        <v>-6400</v>
      </c>
      <c r="AB85" s="434">
        <f>W85+AA85</f>
        <v>0</v>
      </c>
      <c r="AC85" s="435">
        <f t="shared" ref="AC85:AC87" si="84">ROUND((W85+X85+Y85)*33.8%,0)</f>
        <v>0</v>
      </c>
      <c r="AD85" s="434">
        <v>0</v>
      </c>
      <c r="AE85" s="434">
        <f t="shared" si="77"/>
        <v>0</v>
      </c>
      <c r="AF85" s="435">
        <f>ROUND(W85*1%,0)</f>
        <v>64</v>
      </c>
      <c r="AG85" s="14">
        <v>0</v>
      </c>
      <c r="AH85" s="434">
        <f t="shared" ref="AH85:AH87" si="85">AB85+AE85+AF85+AG85</f>
        <v>64</v>
      </c>
      <c r="AI85" s="870">
        <v>0</v>
      </c>
      <c r="AJ85" s="433">
        <v>0</v>
      </c>
      <c r="AK85" s="433">
        <v>0</v>
      </c>
      <c r="AL85" s="433">
        <v>0</v>
      </c>
      <c r="AM85" s="433">
        <v>0</v>
      </c>
      <c r="AN85" s="433">
        <v>0</v>
      </c>
      <c r="AO85" s="535">
        <f>SUM(AI85:AN85)</f>
        <v>0</v>
      </c>
      <c r="AP85" s="579">
        <f>I85+AH85</f>
        <v>12222790</v>
      </c>
      <c r="AQ85" s="434">
        <f>J85+W85</f>
        <v>9056830</v>
      </c>
      <c r="AR85" s="512">
        <f>K85+AA85</f>
        <v>10600</v>
      </c>
      <c r="AS85" s="434">
        <f>L85+AE85</f>
        <v>3064792</v>
      </c>
      <c r="AT85" s="434">
        <f t="shared" ref="AT85:AU87" si="86">M85+AF85</f>
        <v>90568</v>
      </c>
      <c r="AU85" s="434">
        <f t="shared" si="86"/>
        <v>0</v>
      </c>
      <c r="AV85" s="535">
        <f>O85+AO85</f>
        <v>13.9346</v>
      </c>
      <c r="AW85" s="517">
        <f t="shared" si="78"/>
        <v>0</v>
      </c>
      <c r="AX85" s="432">
        <v>0</v>
      </c>
      <c r="AY85" s="432">
        <v>0</v>
      </c>
      <c r="AZ85" s="432">
        <v>0</v>
      </c>
      <c r="BA85" s="432">
        <v>0</v>
      </c>
      <c r="BB85" s="432">
        <v>0</v>
      </c>
      <c r="BC85" s="600">
        <v>0</v>
      </c>
    </row>
    <row r="86" spans="1:55" ht="12.95" customHeight="1" x14ac:dyDescent="0.25">
      <c r="A86" s="188">
        <v>18</v>
      </c>
      <c r="B86" s="229">
        <v>5419</v>
      </c>
      <c r="C86" s="230">
        <v>600099261</v>
      </c>
      <c r="D86" s="189">
        <v>70946752</v>
      </c>
      <c r="E86" s="231" t="s">
        <v>365</v>
      </c>
      <c r="F86" s="189">
        <v>3113</v>
      </c>
      <c r="G86" s="231" t="s">
        <v>282</v>
      </c>
      <c r="H86" s="192" t="s">
        <v>261</v>
      </c>
      <c r="I86" s="517">
        <v>1455413</v>
      </c>
      <c r="J86" s="432">
        <v>1079683</v>
      </c>
      <c r="K86" s="494">
        <v>0</v>
      </c>
      <c r="L86" s="394">
        <v>364933</v>
      </c>
      <c r="M86" s="394">
        <v>10797</v>
      </c>
      <c r="N86" s="307">
        <v>0</v>
      </c>
      <c r="O86" s="685">
        <v>2.75</v>
      </c>
      <c r="P86" s="579">
        <f>X86*-1</f>
        <v>0</v>
      </c>
      <c r="Q86" s="434">
        <v>0</v>
      </c>
      <c r="R86" s="434">
        <v>26214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76"/>
        <v>26214</v>
      </c>
      <c r="X86" s="434">
        <v>0</v>
      </c>
      <c r="Y86" s="434">
        <v>0</v>
      </c>
      <c r="Z86" s="434">
        <v>0</v>
      </c>
      <c r="AA86" s="434">
        <f>X86+Y86+Z86</f>
        <v>0</v>
      </c>
      <c r="AB86" s="434">
        <f>W86+AA86</f>
        <v>26214</v>
      </c>
      <c r="AC86" s="435">
        <f t="shared" si="84"/>
        <v>8860</v>
      </c>
      <c r="AD86" s="434">
        <v>0</v>
      </c>
      <c r="AE86" s="434">
        <f t="shared" si="77"/>
        <v>8860</v>
      </c>
      <c r="AF86" s="435">
        <f>ROUND(W86*1%,0)</f>
        <v>262</v>
      </c>
      <c r="AG86" s="14">
        <v>0</v>
      </c>
      <c r="AH86" s="434">
        <f t="shared" si="85"/>
        <v>35336</v>
      </c>
      <c r="AI86" s="870">
        <v>0</v>
      </c>
      <c r="AJ86" s="433">
        <v>0.13</v>
      </c>
      <c r="AK86" s="433">
        <v>0</v>
      </c>
      <c r="AL86" s="433">
        <v>0</v>
      </c>
      <c r="AM86" s="433">
        <v>0</v>
      </c>
      <c r="AN86" s="433">
        <v>0</v>
      </c>
      <c r="AO86" s="535">
        <f>SUM(AI86:AN86)</f>
        <v>0.13</v>
      </c>
      <c r="AP86" s="579">
        <f>I86+AH86</f>
        <v>1490749</v>
      </c>
      <c r="AQ86" s="434">
        <f>J86+W86</f>
        <v>1105897</v>
      </c>
      <c r="AR86" s="512">
        <f>K86+AA86</f>
        <v>0</v>
      </c>
      <c r="AS86" s="434">
        <f>L86+AE86</f>
        <v>373793</v>
      </c>
      <c r="AT86" s="434">
        <f t="shared" si="86"/>
        <v>11059</v>
      </c>
      <c r="AU86" s="434">
        <f t="shared" si="86"/>
        <v>0</v>
      </c>
      <c r="AV86" s="535">
        <f>O86+AO86</f>
        <v>2.88</v>
      </c>
      <c r="AW86" s="517">
        <f t="shared" si="78"/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ht="12.95" customHeight="1" x14ac:dyDescent="0.25">
      <c r="A87" s="188">
        <v>18</v>
      </c>
      <c r="B87" s="229">
        <v>5419</v>
      </c>
      <c r="C87" s="230">
        <v>600099261</v>
      </c>
      <c r="D87" s="189">
        <v>70946752</v>
      </c>
      <c r="E87" s="231" t="s">
        <v>365</v>
      </c>
      <c r="F87" s="189">
        <v>3143</v>
      </c>
      <c r="G87" s="231" t="s">
        <v>784</v>
      </c>
      <c r="H87" s="192" t="s">
        <v>260</v>
      </c>
      <c r="I87" s="517">
        <v>672858</v>
      </c>
      <c r="J87" s="432">
        <v>494190</v>
      </c>
      <c r="K87" s="494">
        <v>5000</v>
      </c>
      <c r="L87" s="394">
        <v>168726</v>
      </c>
      <c r="M87" s="394">
        <v>4942</v>
      </c>
      <c r="N87" s="307">
        <v>0</v>
      </c>
      <c r="O87" s="685">
        <v>0.91669999999999996</v>
      </c>
      <c r="P87" s="579">
        <f>X87*-1</f>
        <v>5000</v>
      </c>
      <c r="Q87" s="434">
        <v>0</v>
      </c>
      <c r="R87" s="434">
        <v>0</v>
      </c>
      <c r="S87" s="434">
        <v>0</v>
      </c>
      <c r="T87" s="434">
        <v>0</v>
      </c>
      <c r="U87" s="434">
        <v>0</v>
      </c>
      <c r="V87" s="434">
        <v>0</v>
      </c>
      <c r="W87" s="434">
        <f t="shared" si="76"/>
        <v>5000</v>
      </c>
      <c r="X87" s="434">
        <v>-5000</v>
      </c>
      <c r="Y87" s="434">
        <v>0</v>
      </c>
      <c r="Z87" s="434">
        <v>0</v>
      </c>
      <c r="AA87" s="434">
        <f>X87+Y87+Z87</f>
        <v>-5000</v>
      </c>
      <c r="AB87" s="434">
        <f>W87+AA87</f>
        <v>0</v>
      </c>
      <c r="AC87" s="435">
        <f t="shared" si="84"/>
        <v>0</v>
      </c>
      <c r="AD87" s="434">
        <v>0</v>
      </c>
      <c r="AE87" s="434">
        <f t="shared" si="77"/>
        <v>0</v>
      </c>
      <c r="AF87" s="435">
        <f>ROUND(W87*1%,0)</f>
        <v>50</v>
      </c>
      <c r="AG87" s="14">
        <v>0</v>
      </c>
      <c r="AH87" s="434">
        <f t="shared" si="85"/>
        <v>50</v>
      </c>
      <c r="AI87" s="870">
        <v>0</v>
      </c>
      <c r="AJ87" s="433">
        <v>0</v>
      </c>
      <c r="AK87" s="433">
        <v>0</v>
      </c>
      <c r="AL87" s="433">
        <v>0</v>
      </c>
      <c r="AM87" s="433">
        <v>0</v>
      </c>
      <c r="AN87" s="433">
        <v>0</v>
      </c>
      <c r="AO87" s="535">
        <f>SUM(AI87:AN87)</f>
        <v>0</v>
      </c>
      <c r="AP87" s="579">
        <f>I87+AH87</f>
        <v>672908</v>
      </c>
      <c r="AQ87" s="434">
        <f>J87+W87</f>
        <v>499190</v>
      </c>
      <c r="AR87" s="512">
        <f>K87+AA87</f>
        <v>0</v>
      </c>
      <c r="AS87" s="434">
        <f>L87+AE87</f>
        <v>168726</v>
      </c>
      <c r="AT87" s="434">
        <f t="shared" si="86"/>
        <v>4992</v>
      </c>
      <c r="AU87" s="434">
        <f t="shared" si="86"/>
        <v>0</v>
      </c>
      <c r="AV87" s="535">
        <f>O87+AO87</f>
        <v>0.91669999999999996</v>
      </c>
      <c r="AW87" s="517">
        <f t="shared" si="78"/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600">
        <v>0</v>
      </c>
    </row>
    <row r="88" spans="1:55" ht="12.95" customHeight="1" x14ac:dyDescent="0.25">
      <c r="A88" s="232">
        <v>18</v>
      </c>
      <c r="B88" s="233">
        <v>5419</v>
      </c>
      <c r="C88" s="234">
        <v>600099261</v>
      </c>
      <c r="D88" s="233">
        <v>70946752</v>
      </c>
      <c r="E88" s="235" t="s">
        <v>366</v>
      </c>
      <c r="F88" s="199"/>
      <c r="G88" s="237"/>
      <c r="H88" s="200"/>
      <c r="I88" s="572">
        <v>14350997</v>
      </c>
      <c r="J88" s="332">
        <v>10624303</v>
      </c>
      <c r="K88" s="332">
        <v>22000</v>
      </c>
      <c r="L88" s="332">
        <v>3598451</v>
      </c>
      <c r="M88" s="332">
        <v>106243</v>
      </c>
      <c r="N88" s="332">
        <v>0</v>
      </c>
      <c r="O88" s="692">
        <v>17.601299999999998</v>
      </c>
      <c r="P88" s="572">
        <f t="shared" ref="P88:BC88" si="87">SUM(P85:P87)</f>
        <v>11400</v>
      </c>
      <c r="Q88" s="332">
        <f t="shared" si="87"/>
        <v>0</v>
      </c>
      <c r="R88" s="332">
        <f t="shared" si="87"/>
        <v>26214</v>
      </c>
      <c r="S88" s="332">
        <f t="shared" si="87"/>
        <v>0</v>
      </c>
      <c r="T88" s="332">
        <f t="shared" si="87"/>
        <v>0</v>
      </c>
      <c r="U88" s="332">
        <f t="shared" si="87"/>
        <v>0</v>
      </c>
      <c r="V88" s="332">
        <f t="shared" si="87"/>
        <v>0</v>
      </c>
      <c r="W88" s="332">
        <f t="shared" si="87"/>
        <v>37614</v>
      </c>
      <c r="X88" s="332">
        <v>-11400</v>
      </c>
      <c r="Y88" s="332">
        <f t="shared" si="87"/>
        <v>0</v>
      </c>
      <c r="Z88" s="332">
        <f t="shared" si="87"/>
        <v>0</v>
      </c>
      <c r="AA88" s="332">
        <f t="shared" si="87"/>
        <v>-11400</v>
      </c>
      <c r="AB88" s="332">
        <f t="shared" si="87"/>
        <v>26214</v>
      </c>
      <c r="AC88" s="332">
        <f t="shared" si="87"/>
        <v>8860</v>
      </c>
      <c r="AD88" s="332">
        <f t="shared" si="87"/>
        <v>0</v>
      </c>
      <c r="AE88" s="332">
        <f t="shared" si="87"/>
        <v>8860</v>
      </c>
      <c r="AF88" s="332">
        <f t="shared" si="87"/>
        <v>376</v>
      </c>
      <c r="AG88" s="332">
        <f t="shared" si="87"/>
        <v>0</v>
      </c>
      <c r="AH88" s="975">
        <f t="shared" si="87"/>
        <v>35450</v>
      </c>
      <c r="AI88" s="971">
        <v>0</v>
      </c>
      <c r="AJ88" s="736">
        <f t="shared" si="87"/>
        <v>0.13</v>
      </c>
      <c r="AK88" s="736">
        <f t="shared" si="87"/>
        <v>0</v>
      </c>
      <c r="AL88" s="736">
        <f t="shared" si="87"/>
        <v>0</v>
      </c>
      <c r="AM88" s="736">
        <f t="shared" si="87"/>
        <v>0</v>
      </c>
      <c r="AN88" s="736">
        <f t="shared" si="87"/>
        <v>0</v>
      </c>
      <c r="AO88" s="241">
        <f t="shared" si="87"/>
        <v>0.13</v>
      </c>
      <c r="AP88" s="572">
        <f t="shared" si="87"/>
        <v>14386447</v>
      </c>
      <c r="AQ88" s="332">
        <f t="shared" si="87"/>
        <v>10661917</v>
      </c>
      <c r="AR88" s="332">
        <f t="shared" si="87"/>
        <v>10600</v>
      </c>
      <c r="AS88" s="332">
        <f t="shared" si="87"/>
        <v>3607311</v>
      </c>
      <c r="AT88" s="332">
        <f t="shared" si="87"/>
        <v>106619</v>
      </c>
      <c r="AU88" s="332">
        <f t="shared" si="87"/>
        <v>0</v>
      </c>
      <c r="AV88" s="241">
        <f t="shared" si="87"/>
        <v>17.731299999999997</v>
      </c>
      <c r="AW88" s="785">
        <f t="shared" si="87"/>
        <v>0</v>
      </c>
      <c r="AX88" s="783">
        <f t="shared" si="87"/>
        <v>0</v>
      </c>
      <c r="AY88" s="783">
        <f t="shared" si="87"/>
        <v>0</v>
      </c>
      <c r="AZ88" s="783">
        <f t="shared" si="87"/>
        <v>0</v>
      </c>
      <c r="BA88" s="783">
        <f t="shared" si="87"/>
        <v>0</v>
      </c>
      <c r="BB88" s="783">
        <f t="shared" si="87"/>
        <v>0</v>
      </c>
      <c r="BC88" s="780">
        <f t="shared" si="87"/>
        <v>0</v>
      </c>
    </row>
    <row r="89" spans="1:55" ht="12.95" customHeight="1" x14ac:dyDescent="0.25">
      <c r="A89" s="188">
        <v>19</v>
      </c>
      <c r="B89" s="229">
        <v>5425</v>
      </c>
      <c r="C89" s="238">
        <v>600099521</v>
      </c>
      <c r="D89" s="189">
        <v>854859</v>
      </c>
      <c r="E89" s="231" t="s">
        <v>367</v>
      </c>
      <c r="F89" s="189">
        <v>3233</v>
      </c>
      <c r="G89" s="231" t="s">
        <v>368</v>
      </c>
      <c r="H89" s="192" t="s">
        <v>261</v>
      </c>
      <c r="I89" s="536">
        <v>2458182</v>
      </c>
      <c r="J89" s="494">
        <v>1823576</v>
      </c>
      <c r="K89" s="494">
        <v>0</v>
      </c>
      <c r="L89" s="394">
        <v>616370</v>
      </c>
      <c r="M89" s="394">
        <v>18236</v>
      </c>
      <c r="N89" s="307">
        <v>0</v>
      </c>
      <c r="O89" s="734">
        <v>3.09</v>
      </c>
      <c r="P89" s="579">
        <f>X89*-1</f>
        <v>0</v>
      </c>
      <c r="Q89" s="434">
        <v>0</v>
      </c>
      <c r="R89" s="434">
        <v>0</v>
      </c>
      <c r="S89" s="434">
        <v>0</v>
      </c>
      <c r="T89" s="434">
        <v>0</v>
      </c>
      <c r="U89" s="434">
        <v>0</v>
      </c>
      <c r="V89" s="434">
        <v>0</v>
      </c>
      <c r="W89" s="434">
        <f t="shared" si="76"/>
        <v>0</v>
      </c>
      <c r="X89" s="434">
        <v>0</v>
      </c>
      <c r="Y89" s="434">
        <v>0</v>
      </c>
      <c r="Z89" s="434">
        <v>0</v>
      </c>
      <c r="AA89" s="434">
        <f>X89+Y89+Z89</f>
        <v>0</v>
      </c>
      <c r="AB89" s="434">
        <f>W89+AA89</f>
        <v>0</v>
      </c>
      <c r="AC89" s="435">
        <f>ROUND((W89+X89+Y89)*33.8%,0)</f>
        <v>0</v>
      </c>
      <c r="AD89" s="434">
        <v>0</v>
      </c>
      <c r="AE89" s="434">
        <f t="shared" si="77"/>
        <v>0</v>
      </c>
      <c r="AF89" s="435">
        <f>ROUND(W89*1%,0)</f>
        <v>0</v>
      </c>
      <c r="AG89" s="14">
        <v>0</v>
      </c>
      <c r="AH89" s="434">
        <f>AB89+AE89+AF89+AG89</f>
        <v>0</v>
      </c>
      <c r="AI89" s="870">
        <v>0</v>
      </c>
      <c r="AJ89" s="433">
        <v>0</v>
      </c>
      <c r="AK89" s="433">
        <v>0</v>
      </c>
      <c r="AL89" s="433">
        <v>0</v>
      </c>
      <c r="AM89" s="433">
        <v>0</v>
      </c>
      <c r="AN89" s="433">
        <v>0</v>
      </c>
      <c r="AO89" s="535">
        <f>SUM(AI89:AN89)</f>
        <v>0</v>
      </c>
      <c r="AP89" s="579">
        <f>I89+AH89</f>
        <v>2458182</v>
      </c>
      <c r="AQ89" s="434">
        <f>J89+W89</f>
        <v>1823576</v>
      </c>
      <c r="AR89" s="512">
        <f>K89+AA89</f>
        <v>0</v>
      </c>
      <c r="AS89" s="434">
        <f>L89+AE89</f>
        <v>616370</v>
      </c>
      <c r="AT89" s="434">
        <f>M89+AF89</f>
        <v>18236</v>
      </c>
      <c r="AU89" s="434">
        <f>N89+AG89</f>
        <v>0</v>
      </c>
      <c r="AV89" s="535">
        <f>O89+AO89</f>
        <v>3.09</v>
      </c>
      <c r="AW89" s="517">
        <f t="shared" si="78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ht="12.95" customHeight="1" x14ac:dyDescent="0.25">
      <c r="A90" s="232">
        <v>19</v>
      </c>
      <c r="B90" s="233">
        <v>5425</v>
      </c>
      <c r="C90" s="234">
        <v>600099521</v>
      </c>
      <c r="D90" s="233">
        <v>854859</v>
      </c>
      <c r="E90" s="235" t="s">
        <v>369</v>
      </c>
      <c r="F90" s="199"/>
      <c r="G90" s="237"/>
      <c r="H90" s="200"/>
      <c r="I90" s="571">
        <v>2458182</v>
      </c>
      <c r="J90" s="331">
        <v>1823576</v>
      </c>
      <c r="K90" s="331">
        <v>0</v>
      </c>
      <c r="L90" s="331">
        <v>616370</v>
      </c>
      <c r="M90" s="331">
        <v>18236</v>
      </c>
      <c r="N90" s="331">
        <v>0</v>
      </c>
      <c r="O90" s="691">
        <v>3.09</v>
      </c>
      <c r="P90" s="571">
        <f t="shared" ref="P90:BC90" si="88">SUM(P89)</f>
        <v>0</v>
      </c>
      <c r="Q90" s="331">
        <f t="shared" si="88"/>
        <v>0</v>
      </c>
      <c r="R90" s="331">
        <f t="shared" si="88"/>
        <v>0</v>
      </c>
      <c r="S90" s="331">
        <f t="shared" si="88"/>
        <v>0</v>
      </c>
      <c r="T90" s="331">
        <f t="shared" si="88"/>
        <v>0</v>
      </c>
      <c r="U90" s="331">
        <f t="shared" si="88"/>
        <v>0</v>
      </c>
      <c r="V90" s="331">
        <f t="shared" si="88"/>
        <v>0</v>
      </c>
      <c r="W90" s="331">
        <f t="shared" si="88"/>
        <v>0</v>
      </c>
      <c r="X90" s="331">
        <v>0</v>
      </c>
      <c r="Y90" s="331">
        <f t="shared" si="88"/>
        <v>0</v>
      </c>
      <c r="Z90" s="331">
        <f t="shared" si="88"/>
        <v>0</v>
      </c>
      <c r="AA90" s="331">
        <f t="shared" si="88"/>
        <v>0</v>
      </c>
      <c r="AB90" s="331">
        <f t="shared" si="88"/>
        <v>0</v>
      </c>
      <c r="AC90" s="331">
        <f t="shared" si="88"/>
        <v>0</v>
      </c>
      <c r="AD90" s="331">
        <f t="shared" si="88"/>
        <v>0</v>
      </c>
      <c r="AE90" s="331">
        <f t="shared" si="88"/>
        <v>0</v>
      </c>
      <c r="AF90" s="331">
        <f t="shared" si="88"/>
        <v>0</v>
      </c>
      <c r="AG90" s="331">
        <f t="shared" si="88"/>
        <v>0</v>
      </c>
      <c r="AH90" s="974">
        <f t="shared" si="88"/>
        <v>0</v>
      </c>
      <c r="AI90" s="970">
        <v>0</v>
      </c>
      <c r="AJ90" s="727">
        <f t="shared" si="88"/>
        <v>0</v>
      </c>
      <c r="AK90" s="727">
        <f t="shared" si="88"/>
        <v>0</v>
      </c>
      <c r="AL90" s="727">
        <f t="shared" si="88"/>
        <v>0</v>
      </c>
      <c r="AM90" s="727">
        <f t="shared" si="88"/>
        <v>0</v>
      </c>
      <c r="AN90" s="727">
        <f t="shared" si="88"/>
        <v>0</v>
      </c>
      <c r="AO90" s="236">
        <f t="shared" si="88"/>
        <v>0</v>
      </c>
      <c r="AP90" s="571">
        <f t="shared" si="88"/>
        <v>2458182</v>
      </c>
      <c r="AQ90" s="331">
        <f t="shared" si="88"/>
        <v>1823576</v>
      </c>
      <c r="AR90" s="331">
        <f t="shared" si="88"/>
        <v>0</v>
      </c>
      <c r="AS90" s="331">
        <f t="shared" si="88"/>
        <v>616370</v>
      </c>
      <c r="AT90" s="331">
        <f t="shared" si="88"/>
        <v>18236</v>
      </c>
      <c r="AU90" s="331">
        <f t="shared" si="88"/>
        <v>0</v>
      </c>
      <c r="AV90" s="236">
        <f t="shared" si="88"/>
        <v>3.09</v>
      </c>
      <c r="AW90" s="784">
        <f t="shared" si="88"/>
        <v>0</v>
      </c>
      <c r="AX90" s="782">
        <f t="shared" si="88"/>
        <v>0</v>
      </c>
      <c r="AY90" s="782">
        <f t="shared" si="88"/>
        <v>0</v>
      </c>
      <c r="AZ90" s="782">
        <f t="shared" si="88"/>
        <v>0</v>
      </c>
      <c r="BA90" s="782">
        <f t="shared" si="88"/>
        <v>0</v>
      </c>
      <c r="BB90" s="782">
        <f t="shared" si="88"/>
        <v>0</v>
      </c>
      <c r="BC90" s="779">
        <f t="shared" si="88"/>
        <v>0</v>
      </c>
    </row>
    <row r="91" spans="1:55" ht="12.95" customHeight="1" x14ac:dyDescent="0.25">
      <c r="A91" s="188">
        <v>20</v>
      </c>
      <c r="B91" s="229">
        <v>5426</v>
      </c>
      <c r="C91" s="230">
        <v>600098761</v>
      </c>
      <c r="D91" s="189">
        <v>72742615</v>
      </c>
      <c r="E91" s="231" t="s">
        <v>370</v>
      </c>
      <c r="F91" s="189">
        <v>3111</v>
      </c>
      <c r="G91" s="231" t="s">
        <v>288</v>
      </c>
      <c r="H91" s="192" t="s">
        <v>260</v>
      </c>
      <c r="I91" s="536">
        <v>6369516</v>
      </c>
      <c r="J91" s="494">
        <v>4725160</v>
      </c>
      <c r="K91" s="494">
        <v>0</v>
      </c>
      <c r="L91" s="394">
        <v>1597104</v>
      </c>
      <c r="M91" s="394">
        <v>47252</v>
      </c>
      <c r="N91" s="307">
        <v>0</v>
      </c>
      <c r="O91" s="734">
        <v>8</v>
      </c>
      <c r="P91" s="579">
        <f>X91*-1</f>
        <v>0</v>
      </c>
      <c r="Q91" s="434">
        <v>0</v>
      </c>
      <c r="R91" s="434">
        <v>0</v>
      </c>
      <c r="S91" s="434">
        <v>0</v>
      </c>
      <c r="T91" s="434">
        <v>0</v>
      </c>
      <c r="U91" s="434">
        <v>0</v>
      </c>
      <c r="V91" s="434">
        <v>0</v>
      </c>
      <c r="W91" s="434">
        <f t="shared" si="76"/>
        <v>0</v>
      </c>
      <c r="X91" s="434">
        <v>0</v>
      </c>
      <c r="Y91" s="434">
        <v>0</v>
      </c>
      <c r="Z91" s="434">
        <v>0</v>
      </c>
      <c r="AA91" s="434">
        <f>X91+Y91+Z91</f>
        <v>0</v>
      </c>
      <c r="AB91" s="434">
        <f>W91+AA91</f>
        <v>0</v>
      </c>
      <c r="AC91" s="435">
        <f t="shared" ref="AC91:AC92" si="89">ROUND((W91+X91+Y91)*33.8%,0)</f>
        <v>0</v>
      </c>
      <c r="AD91" s="434">
        <v>0</v>
      </c>
      <c r="AE91" s="434">
        <f t="shared" si="77"/>
        <v>0</v>
      </c>
      <c r="AF91" s="435">
        <f>ROUND(W91*1%,0)</f>
        <v>0</v>
      </c>
      <c r="AG91" s="14">
        <v>0</v>
      </c>
      <c r="AH91" s="434">
        <f t="shared" ref="AH91:AH92" si="90">AB91+AE91+AF91+AG91</f>
        <v>0</v>
      </c>
      <c r="AI91" s="870">
        <v>0</v>
      </c>
      <c r="AJ91" s="433">
        <v>0</v>
      </c>
      <c r="AK91" s="433">
        <v>0</v>
      </c>
      <c r="AL91" s="433">
        <v>0</v>
      </c>
      <c r="AM91" s="433">
        <v>0</v>
      </c>
      <c r="AN91" s="433">
        <v>0</v>
      </c>
      <c r="AO91" s="535">
        <f>SUM(AI91:AN91)</f>
        <v>0</v>
      </c>
      <c r="AP91" s="579">
        <f>I91+AH91</f>
        <v>6369516</v>
      </c>
      <c r="AQ91" s="434">
        <f>J91+W91</f>
        <v>4725160</v>
      </c>
      <c r="AR91" s="512">
        <f>K91+AA91</f>
        <v>0</v>
      </c>
      <c r="AS91" s="434">
        <f t="shared" ref="AS91:AU92" si="91">L91+AE91</f>
        <v>1597104</v>
      </c>
      <c r="AT91" s="434">
        <f t="shared" si="91"/>
        <v>47252</v>
      </c>
      <c r="AU91" s="434">
        <f t="shared" si="91"/>
        <v>0</v>
      </c>
      <c r="AV91" s="535">
        <f>O91+AO91</f>
        <v>8</v>
      </c>
      <c r="AW91" s="517">
        <f t="shared" si="78"/>
        <v>0</v>
      </c>
      <c r="AX91" s="432">
        <v>0</v>
      </c>
      <c r="AY91" s="432">
        <v>0</v>
      </c>
      <c r="AZ91" s="432">
        <v>0</v>
      </c>
      <c r="BA91" s="432">
        <v>0</v>
      </c>
      <c r="BB91" s="432">
        <v>0</v>
      </c>
      <c r="BC91" s="600">
        <v>0</v>
      </c>
    </row>
    <row r="92" spans="1:55" ht="12.95" customHeight="1" x14ac:dyDescent="0.25">
      <c r="A92" s="188">
        <v>20</v>
      </c>
      <c r="B92" s="229">
        <v>5426</v>
      </c>
      <c r="C92" s="230">
        <v>600098761</v>
      </c>
      <c r="D92" s="189">
        <v>72742615</v>
      </c>
      <c r="E92" s="231" t="s">
        <v>370</v>
      </c>
      <c r="F92" s="189">
        <v>3111</v>
      </c>
      <c r="G92" s="239" t="s">
        <v>282</v>
      </c>
      <c r="H92" s="192" t="s">
        <v>261</v>
      </c>
      <c r="I92" s="517">
        <v>1408792</v>
      </c>
      <c r="J92" s="432">
        <v>1045098</v>
      </c>
      <c r="K92" s="494">
        <v>0</v>
      </c>
      <c r="L92" s="394">
        <v>353243</v>
      </c>
      <c r="M92" s="394">
        <v>10451</v>
      </c>
      <c r="N92" s="307">
        <v>0</v>
      </c>
      <c r="O92" s="685">
        <v>2.6</v>
      </c>
      <c r="P92" s="579">
        <f>X92*-1</f>
        <v>0</v>
      </c>
      <c r="Q92" s="434">
        <v>0</v>
      </c>
      <c r="R92" s="434">
        <v>-216083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76"/>
        <v>-216083</v>
      </c>
      <c r="X92" s="434">
        <v>0</v>
      </c>
      <c r="Y92" s="434">
        <v>0</v>
      </c>
      <c r="Z92" s="434">
        <v>0</v>
      </c>
      <c r="AA92" s="434">
        <f>X92+Y92+Z92</f>
        <v>0</v>
      </c>
      <c r="AB92" s="434">
        <f>W92+AA92</f>
        <v>-216083</v>
      </c>
      <c r="AC92" s="435">
        <f t="shared" si="89"/>
        <v>-73036</v>
      </c>
      <c r="AD92" s="434">
        <v>0</v>
      </c>
      <c r="AE92" s="434">
        <f t="shared" si="77"/>
        <v>-73036</v>
      </c>
      <c r="AF92" s="435">
        <f>ROUND(W92*1%,0)</f>
        <v>-2161</v>
      </c>
      <c r="AG92" s="14">
        <v>0</v>
      </c>
      <c r="AH92" s="434">
        <f t="shared" si="90"/>
        <v>-291280</v>
      </c>
      <c r="AI92" s="870">
        <v>0</v>
      </c>
      <c r="AJ92" s="433">
        <v>-0.53</v>
      </c>
      <c r="AK92" s="433">
        <v>0</v>
      </c>
      <c r="AL92" s="433">
        <v>0</v>
      </c>
      <c r="AM92" s="433">
        <v>0</v>
      </c>
      <c r="AN92" s="433">
        <v>0</v>
      </c>
      <c r="AO92" s="535">
        <f>SUM(AI92:AN92)</f>
        <v>-0.53</v>
      </c>
      <c r="AP92" s="579">
        <f>I92+AH92</f>
        <v>1117512</v>
      </c>
      <c r="AQ92" s="434">
        <f>J92+W92</f>
        <v>829015</v>
      </c>
      <c r="AR92" s="512">
        <f>K92+AA92</f>
        <v>0</v>
      </c>
      <c r="AS92" s="434">
        <f t="shared" si="91"/>
        <v>280207</v>
      </c>
      <c r="AT92" s="434">
        <f t="shared" si="91"/>
        <v>8290</v>
      </c>
      <c r="AU92" s="434">
        <f t="shared" si="91"/>
        <v>0</v>
      </c>
      <c r="AV92" s="535">
        <f>O92+AO92</f>
        <v>2.0700000000000003</v>
      </c>
      <c r="AW92" s="517">
        <f t="shared" si="78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ht="12.95" customHeight="1" x14ac:dyDescent="0.25">
      <c r="A93" s="232">
        <v>20</v>
      </c>
      <c r="B93" s="233">
        <v>5426</v>
      </c>
      <c r="C93" s="234">
        <v>600098761</v>
      </c>
      <c r="D93" s="233">
        <v>72742615</v>
      </c>
      <c r="E93" s="235" t="s">
        <v>371</v>
      </c>
      <c r="F93" s="199"/>
      <c r="G93" s="237"/>
      <c r="H93" s="200"/>
      <c r="I93" s="572">
        <v>7778308</v>
      </c>
      <c r="J93" s="332">
        <v>5770258</v>
      </c>
      <c r="K93" s="332">
        <v>0</v>
      </c>
      <c r="L93" s="332">
        <v>1950347</v>
      </c>
      <c r="M93" s="332">
        <v>57703</v>
      </c>
      <c r="N93" s="332">
        <v>0</v>
      </c>
      <c r="O93" s="692">
        <v>10.6</v>
      </c>
      <c r="P93" s="572">
        <f t="shared" ref="P93:BC93" si="92">SUM(P91:P92)</f>
        <v>0</v>
      </c>
      <c r="Q93" s="332">
        <f t="shared" si="92"/>
        <v>0</v>
      </c>
      <c r="R93" s="332">
        <f t="shared" si="92"/>
        <v>-216083</v>
      </c>
      <c r="S93" s="332">
        <f t="shared" si="92"/>
        <v>0</v>
      </c>
      <c r="T93" s="332">
        <f t="shared" si="92"/>
        <v>0</v>
      </c>
      <c r="U93" s="332">
        <f t="shared" si="92"/>
        <v>0</v>
      </c>
      <c r="V93" s="332">
        <f t="shared" si="92"/>
        <v>0</v>
      </c>
      <c r="W93" s="332">
        <f t="shared" si="92"/>
        <v>-216083</v>
      </c>
      <c r="X93" s="332">
        <v>0</v>
      </c>
      <c r="Y93" s="332">
        <f t="shared" si="92"/>
        <v>0</v>
      </c>
      <c r="Z93" s="332">
        <f t="shared" si="92"/>
        <v>0</v>
      </c>
      <c r="AA93" s="332">
        <f t="shared" si="92"/>
        <v>0</v>
      </c>
      <c r="AB93" s="332">
        <f t="shared" si="92"/>
        <v>-216083</v>
      </c>
      <c r="AC93" s="332">
        <f t="shared" si="92"/>
        <v>-73036</v>
      </c>
      <c r="AD93" s="332">
        <f t="shared" si="92"/>
        <v>0</v>
      </c>
      <c r="AE93" s="332">
        <f t="shared" si="92"/>
        <v>-73036</v>
      </c>
      <c r="AF93" s="332">
        <f t="shared" si="92"/>
        <v>-2161</v>
      </c>
      <c r="AG93" s="332">
        <f t="shared" si="92"/>
        <v>0</v>
      </c>
      <c r="AH93" s="975">
        <f t="shared" si="92"/>
        <v>-291280</v>
      </c>
      <c r="AI93" s="971">
        <v>0</v>
      </c>
      <c r="AJ93" s="736">
        <f t="shared" si="92"/>
        <v>-0.53</v>
      </c>
      <c r="AK93" s="736">
        <f t="shared" si="92"/>
        <v>0</v>
      </c>
      <c r="AL93" s="736">
        <f t="shared" si="92"/>
        <v>0</v>
      </c>
      <c r="AM93" s="736">
        <f t="shared" si="92"/>
        <v>0</v>
      </c>
      <c r="AN93" s="736">
        <f t="shared" si="92"/>
        <v>0</v>
      </c>
      <c r="AO93" s="241">
        <f t="shared" si="92"/>
        <v>-0.53</v>
      </c>
      <c r="AP93" s="572">
        <f t="shared" si="92"/>
        <v>7487028</v>
      </c>
      <c r="AQ93" s="332">
        <f t="shared" si="92"/>
        <v>5554175</v>
      </c>
      <c r="AR93" s="332">
        <f t="shared" si="92"/>
        <v>0</v>
      </c>
      <c r="AS93" s="332">
        <f t="shared" si="92"/>
        <v>1877311</v>
      </c>
      <c r="AT93" s="332">
        <f t="shared" si="92"/>
        <v>55542</v>
      </c>
      <c r="AU93" s="332">
        <f t="shared" si="92"/>
        <v>0</v>
      </c>
      <c r="AV93" s="241">
        <f t="shared" si="92"/>
        <v>10.07</v>
      </c>
      <c r="AW93" s="785">
        <f t="shared" si="92"/>
        <v>0</v>
      </c>
      <c r="AX93" s="783">
        <f t="shared" si="92"/>
        <v>0</v>
      </c>
      <c r="AY93" s="783">
        <f t="shared" si="92"/>
        <v>0</v>
      </c>
      <c r="AZ93" s="783">
        <f t="shared" si="92"/>
        <v>0</v>
      </c>
      <c r="BA93" s="783">
        <f t="shared" si="92"/>
        <v>0</v>
      </c>
      <c r="BB93" s="783">
        <f t="shared" si="92"/>
        <v>0</v>
      </c>
      <c r="BC93" s="780">
        <f t="shared" si="92"/>
        <v>0</v>
      </c>
    </row>
    <row r="94" spans="1:55" ht="12.95" customHeight="1" x14ac:dyDescent="0.25">
      <c r="A94" s="188">
        <v>21</v>
      </c>
      <c r="B94" s="229">
        <v>5423</v>
      </c>
      <c r="C94" s="230">
        <v>600098516</v>
      </c>
      <c r="D94" s="189">
        <v>72742453</v>
      </c>
      <c r="E94" s="231" t="s">
        <v>372</v>
      </c>
      <c r="F94" s="189">
        <v>3111</v>
      </c>
      <c r="G94" s="231" t="s">
        <v>288</v>
      </c>
      <c r="H94" s="192" t="s">
        <v>260</v>
      </c>
      <c r="I94" s="536">
        <v>9725183</v>
      </c>
      <c r="J94" s="494">
        <v>7214528</v>
      </c>
      <c r="K94" s="494">
        <v>0</v>
      </c>
      <c r="L94" s="394">
        <v>2438510</v>
      </c>
      <c r="M94" s="394">
        <v>72145</v>
      </c>
      <c r="N94" s="307">
        <v>0</v>
      </c>
      <c r="O94" s="734">
        <v>11.935499999999999</v>
      </c>
      <c r="P94" s="579">
        <f>X94*-1</f>
        <v>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76"/>
        <v>0</v>
      </c>
      <c r="X94" s="434">
        <v>0</v>
      </c>
      <c r="Y94" s="434">
        <v>0</v>
      </c>
      <c r="Z94" s="434">
        <v>0</v>
      </c>
      <c r="AA94" s="434">
        <f>X94+Y94+Z94</f>
        <v>0</v>
      </c>
      <c r="AB94" s="434">
        <f>W94+AA94</f>
        <v>0</v>
      </c>
      <c r="AC94" s="435">
        <f t="shared" ref="AC94:AC95" si="93">ROUND((W94+X94+Y94)*33.8%,0)</f>
        <v>0</v>
      </c>
      <c r="AD94" s="434">
        <v>0</v>
      </c>
      <c r="AE94" s="434">
        <f t="shared" si="77"/>
        <v>0</v>
      </c>
      <c r="AF94" s="435">
        <f>ROUND(W94*1%,0)</f>
        <v>0</v>
      </c>
      <c r="AG94" s="14">
        <v>0</v>
      </c>
      <c r="AH94" s="434">
        <f t="shared" ref="AH94:AH95" si="94">AB94+AE94+AF94+AG94</f>
        <v>0</v>
      </c>
      <c r="AI94" s="870">
        <v>0</v>
      </c>
      <c r="AJ94" s="433">
        <v>0</v>
      </c>
      <c r="AK94" s="433">
        <v>0</v>
      </c>
      <c r="AL94" s="433">
        <v>0</v>
      </c>
      <c r="AM94" s="433">
        <v>0</v>
      </c>
      <c r="AN94" s="433">
        <v>0</v>
      </c>
      <c r="AO94" s="535">
        <f>SUM(AI94:AN94)</f>
        <v>0</v>
      </c>
      <c r="AP94" s="579">
        <f>I94+AH94</f>
        <v>9725183</v>
      </c>
      <c r="AQ94" s="434">
        <f>J94+W94</f>
        <v>7214528</v>
      </c>
      <c r="AR94" s="512">
        <f>K94+AA94</f>
        <v>0</v>
      </c>
      <c r="AS94" s="434">
        <f t="shared" ref="AS94:AU95" si="95">L94+AE94</f>
        <v>2438510</v>
      </c>
      <c r="AT94" s="434">
        <f t="shared" si="95"/>
        <v>72145</v>
      </c>
      <c r="AU94" s="434">
        <f t="shared" si="95"/>
        <v>0</v>
      </c>
      <c r="AV94" s="535">
        <f>O94+AO94</f>
        <v>11.935499999999999</v>
      </c>
      <c r="AW94" s="517">
        <f t="shared" si="78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ht="12.95" customHeight="1" x14ac:dyDescent="0.25">
      <c r="A95" s="188">
        <v>21</v>
      </c>
      <c r="B95" s="229">
        <v>5423</v>
      </c>
      <c r="C95" s="230">
        <v>600098516</v>
      </c>
      <c r="D95" s="189">
        <v>72742453</v>
      </c>
      <c r="E95" s="231" t="s">
        <v>372</v>
      </c>
      <c r="F95" s="189">
        <v>3111</v>
      </c>
      <c r="G95" s="231" t="s">
        <v>282</v>
      </c>
      <c r="H95" s="192" t="s">
        <v>261</v>
      </c>
      <c r="I95" s="517">
        <v>2006063</v>
      </c>
      <c r="J95" s="432">
        <v>1488177</v>
      </c>
      <c r="K95" s="494">
        <v>0</v>
      </c>
      <c r="L95" s="394">
        <v>503004</v>
      </c>
      <c r="M95" s="394">
        <v>14882</v>
      </c>
      <c r="N95" s="307">
        <v>0</v>
      </c>
      <c r="O95" s="685">
        <v>3.75</v>
      </c>
      <c r="P95" s="579">
        <f>X95*-1</f>
        <v>0</v>
      </c>
      <c r="Q95" s="434">
        <v>0</v>
      </c>
      <c r="R95" s="434">
        <v>-396847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76"/>
        <v>-396847</v>
      </c>
      <c r="X95" s="434">
        <v>0</v>
      </c>
      <c r="Y95" s="434">
        <v>0</v>
      </c>
      <c r="Z95" s="434">
        <v>0</v>
      </c>
      <c r="AA95" s="434">
        <f>X95+Y95+Z95</f>
        <v>0</v>
      </c>
      <c r="AB95" s="434">
        <f>W95+AA95</f>
        <v>-396847</v>
      </c>
      <c r="AC95" s="435">
        <f t="shared" si="93"/>
        <v>-134134</v>
      </c>
      <c r="AD95" s="434">
        <v>0</v>
      </c>
      <c r="AE95" s="434">
        <f t="shared" si="77"/>
        <v>-134134</v>
      </c>
      <c r="AF95" s="435">
        <f>ROUND(W95*1%,0)</f>
        <v>-3968</v>
      </c>
      <c r="AG95" s="14">
        <v>0</v>
      </c>
      <c r="AH95" s="434">
        <f t="shared" si="94"/>
        <v>-534949</v>
      </c>
      <c r="AI95" s="870">
        <v>0</v>
      </c>
      <c r="AJ95" s="433">
        <v>-0.92</v>
      </c>
      <c r="AK95" s="433">
        <v>0</v>
      </c>
      <c r="AL95" s="433">
        <v>0</v>
      </c>
      <c r="AM95" s="433">
        <v>0</v>
      </c>
      <c r="AN95" s="433">
        <v>0</v>
      </c>
      <c r="AO95" s="535">
        <f>SUM(AI95:AN95)</f>
        <v>-0.92</v>
      </c>
      <c r="AP95" s="579">
        <f>I95+AH95</f>
        <v>1471114</v>
      </c>
      <c r="AQ95" s="434">
        <f>J95+W95</f>
        <v>1091330</v>
      </c>
      <c r="AR95" s="512">
        <f>K95+AA95</f>
        <v>0</v>
      </c>
      <c r="AS95" s="434">
        <f t="shared" si="95"/>
        <v>368870</v>
      </c>
      <c r="AT95" s="434">
        <f t="shared" si="95"/>
        <v>10914</v>
      </c>
      <c r="AU95" s="434">
        <f t="shared" si="95"/>
        <v>0</v>
      </c>
      <c r="AV95" s="535">
        <f>O95+AO95</f>
        <v>2.83</v>
      </c>
      <c r="AW95" s="517">
        <f t="shared" si="78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ht="12.95" customHeight="1" x14ac:dyDescent="0.25">
      <c r="A96" s="232">
        <v>21</v>
      </c>
      <c r="B96" s="233">
        <v>5423</v>
      </c>
      <c r="C96" s="234">
        <v>600098516</v>
      </c>
      <c r="D96" s="233">
        <v>72742453</v>
      </c>
      <c r="E96" s="235" t="s">
        <v>373</v>
      </c>
      <c r="F96" s="199"/>
      <c r="G96" s="237"/>
      <c r="H96" s="200"/>
      <c r="I96" s="571">
        <v>11731246</v>
      </c>
      <c r="J96" s="331">
        <v>8702705</v>
      </c>
      <c r="K96" s="331">
        <v>0</v>
      </c>
      <c r="L96" s="331">
        <v>2941514</v>
      </c>
      <c r="M96" s="331">
        <v>87027</v>
      </c>
      <c r="N96" s="331">
        <v>0</v>
      </c>
      <c r="O96" s="691">
        <v>15.685499999999999</v>
      </c>
      <c r="P96" s="571">
        <f t="shared" ref="P96:BC96" si="96">SUM(P94:P95)</f>
        <v>0</v>
      </c>
      <c r="Q96" s="331">
        <f t="shared" si="96"/>
        <v>0</v>
      </c>
      <c r="R96" s="331">
        <f t="shared" si="96"/>
        <v>-396847</v>
      </c>
      <c r="S96" s="331">
        <f t="shared" si="96"/>
        <v>0</v>
      </c>
      <c r="T96" s="331">
        <f t="shared" si="96"/>
        <v>0</v>
      </c>
      <c r="U96" s="331">
        <f t="shared" si="96"/>
        <v>0</v>
      </c>
      <c r="V96" s="331">
        <f t="shared" si="96"/>
        <v>0</v>
      </c>
      <c r="W96" s="331">
        <f t="shared" si="96"/>
        <v>-396847</v>
      </c>
      <c r="X96" s="331">
        <v>0</v>
      </c>
      <c r="Y96" s="331">
        <f t="shared" si="96"/>
        <v>0</v>
      </c>
      <c r="Z96" s="331">
        <f t="shared" si="96"/>
        <v>0</v>
      </c>
      <c r="AA96" s="331">
        <f t="shared" si="96"/>
        <v>0</v>
      </c>
      <c r="AB96" s="331">
        <f t="shared" si="96"/>
        <v>-396847</v>
      </c>
      <c r="AC96" s="331">
        <f t="shared" si="96"/>
        <v>-134134</v>
      </c>
      <c r="AD96" s="331">
        <f t="shared" si="96"/>
        <v>0</v>
      </c>
      <c r="AE96" s="331">
        <f t="shared" si="96"/>
        <v>-134134</v>
      </c>
      <c r="AF96" s="331">
        <f t="shared" si="96"/>
        <v>-3968</v>
      </c>
      <c r="AG96" s="331">
        <f t="shared" si="96"/>
        <v>0</v>
      </c>
      <c r="AH96" s="974">
        <f t="shared" si="96"/>
        <v>-534949</v>
      </c>
      <c r="AI96" s="970">
        <v>0</v>
      </c>
      <c r="AJ96" s="727">
        <f t="shared" si="96"/>
        <v>-0.92</v>
      </c>
      <c r="AK96" s="727">
        <f t="shared" si="96"/>
        <v>0</v>
      </c>
      <c r="AL96" s="727">
        <f t="shared" si="96"/>
        <v>0</v>
      </c>
      <c r="AM96" s="727">
        <f t="shared" si="96"/>
        <v>0</v>
      </c>
      <c r="AN96" s="727">
        <f t="shared" si="96"/>
        <v>0</v>
      </c>
      <c r="AO96" s="236">
        <f t="shared" si="96"/>
        <v>-0.92</v>
      </c>
      <c r="AP96" s="571">
        <f t="shared" si="96"/>
        <v>11196297</v>
      </c>
      <c r="AQ96" s="331">
        <f t="shared" si="96"/>
        <v>8305858</v>
      </c>
      <c r="AR96" s="331">
        <f t="shared" si="96"/>
        <v>0</v>
      </c>
      <c r="AS96" s="331">
        <f t="shared" si="96"/>
        <v>2807380</v>
      </c>
      <c r="AT96" s="331">
        <f t="shared" si="96"/>
        <v>83059</v>
      </c>
      <c r="AU96" s="331">
        <f t="shared" si="96"/>
        <v>0</v>
      </c>
      <c r="AV96" s="236">
        <f t="shared" si="96"/>
        <v>14.765499999999999</v>
      </c>
      <c r="AW96" s="784">
        <f t="shared" si="96"/>
        <v>0</v>
      </c>
      <c r="AX96" s="782">
        <f t="shared" si="96"/>
        <v>0</v>
      </c>
      <c r="AY96" s="782">
        <f t="shared" si="96"/>
        <v>0</v>
      </c>
      <c r="AZ96" s="782">
        <f t="shared" si="96"/>
        <v>0</v>
      </c>
      <c r="BA96" s="782">
        <f t="shared" si="96"/>
        <v>0</v>
      </c>
      <c r="BB96" s="782">
        <f t="shared" si="96"/>
        <v>0</v>
      </c>
      <c r="BC96" s="779">
        <f t="shared" si="96"/>
        <v>0</v>
      </c>
    </row>
    <row r="97" spans="1:55" ht="12.95" customHeight="1" x14ac:dyDescent="0.25">
      <c r="A97" s="188">
        <v>22</v>
      </c>
      <c r="B97" s="229">
        <v>5422</v>
      </c>
      <c r="C97" s="230">
        <v>600099181</v>
      </c>
      <c r="D97" s="189">
        <v>854751</v>
      </c>
      <c r="E97" s="231" t="s">
        <v>374</v>
      </c>
      <c r="F97" s="189">
        <v>3113</v>
      </c>
      <c r="G97" s="231" t="s">
        <v>292</v>
      </c>
      <c r="H97" s="192" t="s">
        <v>260</v>
      </c>
      <c r="I97" s="536">
        <v>39380383</v>
      </c>
      <c r="J97" s="494">
        <v>28795065</v>
      </c>
      <c r="K97" s="494">
        <v>422000</v>
      </c>
      <c r="L97" s="394">
        <v>9875367</v>
      </c>
      <c r="M97" s="394">
        <v>287951</v>
      </c>
      <c r="N97" s="307">
        <v>0</v>
      </c>
      <c r="O97" s="734">
        <v>39.01</v>
      </c>
      <c r="P97" s="579">
        <f>X97*-1</f>
        <v>80000</v>
      </c>
      <c r="Q97" s="434">
        <v>0</v>
      </c>
      <c r="R97" s="434">
        <v>0</v>
      </c>
      <c r="S97" s="434">
        <v>0</v>
      </c>
      <c r="T97" s="434">
        <v>0</v>
      </c>
      <c r="U97" s="434">
        <v>0</v>
      </c>
      <c r="V97" s="434">
        <v>0</v>
      </c>
      <c r="W97" s="434">
        <f t="shared" si="76"/>
        <v>80000</v>
      </c>
      <c r="X97" s="434">
        <v>-80000</v>
      </c>
      <c r="Y97" s="434">
        <v>0</v>
      </c>
      <c r="Z97" s="434">
        <v>0</v>
      </c>
      <c r="AA97" s="434">
        <f>X97+Y97+Z97</f>
        <v>-80000</v>
      </c>
      <c r="AB97" s="434">
        <f>W97+AA97</f>
        <v>0</v>
      </c>
      <c r="AC97" s="435">
        <f t="shared" ref="AC97:AC104" si="97">ROUND((W97+X97+Y97)*33.8%,0)</f>
        <v>0</v>
      </c>
      <c r="AD97" s="434">
        <v>0</v>
      </c>
      <c r="AE97" s="434">
        <f t="shared" si="77"/>
        <v>0</v>
      </c>
      <c r="AF97" s="435">
        <f>ROUND(W97*1%,0)</f>
        <v>800</v>
      </c>
      <c r="AG97" s="14">
        <v>0</v>
      </c>
      <c r="AH97" s="434">
        <f t="shared" ref="AH97:AH101" si="98">AB97+AE97+AF97+AG97</f>
        <v>800</v>
      </c>
      <c r="AI97" s="870">
        <v>0.11</v>
      </c>
      <c r="AJ97" s="433">
        <v>0</v>
      </c>
      <c r="AK97" s="433">
        <v>0</v>
      </c>
      <c r="AL97" s="433">
        <v>0</v>
      </c>
      <c r="AM97" s="433">
        <v>0</v>
      </c>
      <c r="AN97" s="433">
        <v>0</v>
      </c>
      <c r="AO97" s="535">
        <f>SUM(AI97:AN97)</f>
        <v>0.11</v>
      </c>
      <c r="AP97" s="579">
        <f>I97+AH97</f>
        <v>39381183</v>
      </c>
      <c r="AQ97" s="434">
        <f>J97+W97</f>
        <v>28875065</v>
      </c>
      <c r="AR97" s="512">
        <f>K97+AA97</f>
        <v>342000</v>
      </c>
      <c r="AS97" s="434">
        <f>L97+AE97</f>
        <v>9875367</v>
      </c>
      <c r="AT97" s="434">
        <f t="shared" ref="AT97:AU101" si="99">M97+AF97</f>
        <v>288751</v>
      </c>
      <c r="AU97" s="434">
        <f t="shared" si="99"/>
        <v>0</v>
      </c>
      <c r="AV97" s="535">
        <f>O97+AO97</f>
        <v>39.119999999999997</v>
      </c>
      <c r="AW97" s="517">
        <f t="shared" si="78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600">
        <v>0</v>
      </c>
    </row>
    <row r="98" spans="1:55" ht="12.95" customHeight="1" x14ac:dyDescent="0.25">
      <c r="A98" s="188">
        <v>22</v>
      </c>
      <c r="B98" s="229">
        <v>5422</v>
      </c>
      <c r="C98" s="230">
        <v>600099181</v>
      </c>
      <c r="D98" s="189">
        <v>854751</v>
      </c>
      <c r="E98" s="231" t="s">
        <v>374</v>
      </c>
      <c r="F98" s="189">
        <v>3113</v>
      </c>
      <c r="G98" s="231" t="s">
        <v>789</v>
      </c>
      <c r="H98" s="192" t="s">
        <v>260</v>
      </c>
      <c r="I98" s="536">
        <v>445519</v>
      </c>
      <c r="J98" s="494">
        <v>330504</v>
      </c>
      <c r="K98" s="494">
        <v>0</v>
      </c>
      <c r="L98" s="394">
        <v>111710</v>
      </c>
      <c r="M98" s="394">
        <v>3305</v>
      </c>
      <c r="N98" s="307">
        <v>0</v>
      </c>
      <c r="O98" s="734">
        <v>0.6</v>
      </c>
      <c r="P98" s="579">
        <f>X98*-1</f>
        <v>0</v>
      </c>
      <c r="Q98" s="434">
        <v>0</v>
      </c>
      <c r="R98" s="434">
        <v>0</v>
      </c>
      <c r="S98" s="434">
        <v>0</v>
      </c>
      <c r="T98" s="434">
        <v>0</v>
      </c>
      <c r="U98" s="434">
        <v>0</v>
      </c>
      <c r="V98" s="434">
        <v>0</v>
      </c>
      <c r="W98" s="434">
        <f t="shared" si="76"/>
        <v>0</v>
      </c>
      <c r="X98" s="434">
        <v>0</v>
      </c>
      <c r="Y98" s="434">
        <v>0</v>
      </c>
      <c r="Z98" s="434">
        <v>0</v>
      </c>
      <c r="AA98" s="434">
        <f>X98+Y98+Z98</f>
        <v>0</v>
      </c>
      <c r="AB98" s="434">
        <f>W98+AA98</f>
        <v>0</v>
      </c>
      <c r="AC98" s="435">
        <f t="shared" si="97"/>
        <v>0</v>
      </c>
      <c r="AD98" s="434">
        <v>0</v>
      </c>
      <c r="AE98" s="434">
        <f t="shared" si="77"/>
        <v>0</v>
      </c>
      <c r="AF98" s="435">
        <f>ROUND(W98*1%,0)</f>
        <v>0</v>
      </c>
      <c r="AG98" s="14">
        <v>0</v>
      </c>
      <c r="AH98" s="434">
        <f t="shared" si="98"/>
        <v>0</v>
      </c>
      <c r="AI98" s="870">
        <v>0</v>
      </c>
      <c r="AJ98" s="433">
        <v>0</v>
      </c>
      <c r="AK98" s="433">
        <v>0</v>
      </c>
      <c r="AL98" s="433">
        <v>0</v>
      </c>
      <c r="AM98" s="433">
        <v>0</v>
      </c>
      <c r="AN98" s="433">
        <v>0</v>
      </c>
      <c r="AO98" s="535">
        <f>SUM(AI98:AN98)</f>
        <v>0</v>
      </c>
      <c r="AP98" s="579">
        <f>I98+AH98</f>
        <v>445519</v>
      </c>
      <c r="AQ98" s="434">
        <f>J98+W98</f>
        <v>330504</v>
      </c>
      <c r="AR98" s="512">
        <f>K98+AA98</f>
        <v>0</v>
      </c>
      <c r="AS98" s="434">
        <f>L98+AE98</f>
        <v>111710</v>
      </c>
      <c r="AT98" s="434">
        <f t="shared" si="99"/>
        <v>3305</v>
      </c>
      <c r="AU98" s="434">
        <f t="shared" si="99"/>
        <v>0</v>
      </c>
      <c r="AV98" s="535">
        <f>O98+AO98</f>
        <v>0.6</v>
      </c>
      <c r="AW98" s="517">
        <f t="shared" si="78"/>
        <v>0</v>
      </c>
      <c r="AX98" s="432">
        <v>0</v>
      </c>
      <c r="AY98" s="432">
        <v>0</v>
      </c>
      <c r="AZ98" s="432">
        <v>0</v>
      </c>
      <c r="BA98" s="432">
        <v>0</v>
      </c>
      <c r="BB98" s="432">
        <v>0</v>
      </c>
      <c r="BC98" s="600">
        <v>0</v>
      </c>
    </row>
    <row r="99" spans="1:55" ht="12.95" customHeight="1" x14ac:dyDescent="0.25">
      <c r="A99" s="589">
        <v>22</v>
      </c>
      <c r="B99" s="597">
        <v>5422</v>
      </c>
      <c r="C99" s="598">
        <v>600099181</v>
      </c>
      <c r="D99" s="590">
        <v>854751</v>
      </c>
      <c r="E99" s="599" t="s">
        <v>374</v>
      </c>
      <c r="F99" s="590">
        <v>3113</v>
      </c>
      <c r="G99" s="278" t="s">
        <v>864</v>
      </c>
      <c r="H99" s="592" t="s">
        <v>260</v>
      </c>
      <c r="I99" s="1040">
        <v>0</v>
      </c>
      <c r="J99" s="646">
        <v>0</v>
      </c>
      <c r="K99" s="646">
        <v>0</v>
      </c>
      <c r="L99" s="588">
        <v>0</v>
      </c>
      <c r="M99" s="588">
        <v>0</v>
      </c>
      <c r="N99" s="1027">
        <v>0</v>
      </c>
      <c r="O99" s="1038">
        <v>0</v>
      </c>
      <c r="P99" s="579">
        <f>X99*-1</f>
        <v>0</v>
      </c>
      <c r="Q99" s="434">
        <v>0</v>
      </c>
      <c r="R99" s="434">
        <v>0</v>
      </c>
      <c r="S99" s="434">
        <v>0</v>
      </c>
      <c r="T99" s="434">
        <v>0</v>
      </c>
      <c r="U99" s="1028">
        <v>235670</v>
      </c>
      <c r="V99" s="434">
        <v>0</v>
      </c>
      <c r="W99" s="434">
        <f t="shared" si="76"/>
        <v>235670</v>
      </c>
      <c r="X99" s="434">
        <v>0</v>
      </c>
      <c r="Y99" s="434">
        <v>0</v>
      </c>
      <c r="Z99" s="434">
        <v>0</v>
      </c>
      <c r="AA99" s="434">
        <f>X99+Y99+Z99</f>
        <v>0</v>
      </c>
      <c r="AB99" s="434">
        <f>W99+AA99</f>
        <v>235670</v>
      </c>
      <c r="AC99" s="435">
        <f t="shared" si="97"/>
        <v>79656</v>
      </c>
      <c r="AD99" s="434">
        <v>0</v>
      </c>
      <c r="AE99" s="434">
        <f t="shared" si="77"/>
        <v>79656</v>
      </c>
      <c r="AF99" s="435">
        <f>ROUND(W99*1%,0)</f>
        <v>2357</v>
      </c>
      <c r="AG99" s="14">
        <v>0</v>
      </c>
      <c r="AH99" s="434">
        <f t="shared" si="98"/>
        <v>317683</v>
      </c>
      <c r="AI99" s="870">
        <v>0</v>
      </c>
      <c r="AJ99" s="433">
        <v>0</v>
      </c>
      <c r="AK99" s="433">
        <v>0</v>
      </c>
      <c r="AL99" s="433">
        <v>0</v>
      </c>
      <c r="AM99" s="1039">
        <v>0.56000000000000005</v>
      </c>
      <c r="AN99" s="433">
        <v>0</v>
      </c>
      <c r="AO99" s="535">
        <f>SUM(AI99:AN99)</f>
        <v>0.56000000000000005</v>
      </c>
      <c r="AP99" s="579">
        <f>I99+AH99</f>
        <v>317683</v>
      </c>
      <c r="AQ99" s="434">
        <f>J99+W99</f>
        <v>235670</v>
      </c>
      <c r="AR99" s="512">
        <f>K99+AA99</f>
        <v>0</v>
      </c>
      <c r="AS99" s="434">
        <f>L99+AE99</f>
        <v>79656</v>
      </c>
      <c r="AT99" s="434">
        <f t="shared" si="99"/>
        <v>2357</v>
      </c>
      <c r="AU99" s="434">
        <f t="shared" si="99"/>
        <v>0</v>
      </c>
      <c r="AV99" s="535">
        <f>O99+AO99</f>
        <v>0.56000000000000005</v>
      </c>
      <c r="AW99" s="517">
        <f t="shared" si="78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ht="12.95" customHeight="1" x14ac:dyDescent="0.25">
      <c r="A100" s="188">
        <v>22</v>
      </c>
      <c r="B100" s="229">
        <v>5422</v>
      </c>
      <c r="C100" s="230">
        <v>600099181</v>
      </c>
      <c r="D100" s="189">
        <v>854751</v>
      </c>
      <c r="E100" s="231" t="s">
        <v>374</v>
      </c>
      <c r="F100" s="189">
        <v>3113</v>
      </c>
      <c r="G100" s="231" t="s">
        <v>282</v>
      </c>
      <c r="H100" s="192" t="s">
        <v>261</v>
      </c>
      <c r="I100" s="517">
        <v>5210288</v>
      </c>
      <c r="J100" s="432">
        <v>3865199</v>
      </c>
      <c r="K100" s="494">
        <v>0</v>
      </c>
      <c r="L100" s="394">
        <v>1306437</v>
      </c>
      <c r="M100" s="394">
        <v>38652</v>
      </c>
      <c r="N100" s="307">
        <v>0</v>
      </c>
      <c r="O100" s="685">
        <v>9.59</v>
      </c>
      <c r="P100" s="579">
        <f>X100*-1</f>
        <v>0</v>
      </c>
      <c r="Q100" s="434">
        <v>0</v>
      </c>
      <c r="R100" s="434">
        <v>99215</v>
      </c>
      <c r="S100" s="434">
        <v>0</v>
      </c>
      <c r="T100" s="434">
        <v>0</v>
      </c>
      <c r="U100" s="434">
        <v>0</v>
      </c>
      <c r="V100" s="434">
        <v>0</v>
      </c>
      <c r="W100" s="434">
        <f t="shared" si="76"/>
        <v>99215</v>
      </c>
      <c r="X100" s="434">
        <v>0</v>
      </c>
      <c r="Y100" s="434">
        <v>0</v>
      </c>
      <c r="Z100" s="434">
        <v>0</v>
      </c>
      <c r="AA100" s="434">
        <f>X100+Y100+Z100</f>
        <v>0</v>
      </c>
      <c r="AB100" s="434">
        <f>W100+AA100</f>
        <v>99215</v>
      </c>
      <c r="AC100" s="435">
        <f t="shared" si="97"/>
        <v>33535</v>
      </c>
      <c r="AD100" s="434">
        <v>0</v>
      </c>
      <c r="AE100" s="434">
        <f t="shared" si="77"/>
        <v>33535</v>
      </c>
      <c r="AF100" s="435">
        <f>ROUND(W100*1%,0)</f>
        <v>992</v>
      </c>
      <c r="AG100" s="14">
        <v>0</v>
      </c>
      <c r="AH100" s="434">
        <f t="shared" si="98"/>
        <v>133742</v>
      </c>
      <c r="AI100" s="870">
        <v>0</v>
      </c>
      <c r="AJ100" s="433">
        <v>0.19</v>
      </c>
      <c r="AK100" s="433">
        <v>0</v>
      </c>
      <c r="AL100" s="433">
        <v>0</v>
      </c>
      <c r="AM100" s="433">
        <v>0</v>
      </c>
      <c r="AN100" s="433">
        <v>0</v>
      </c>
      <c r="AO100" s="535">
        <f>SUM(AI100:AN100)</f>
        <v>0.19</v>
      </c>
      <c r="AP100" s="579">
        <f>I100+AH100</f>
        <v>5344030</v>
      </c>
      <c r="AQ100" s="434">
        <f>J100+W100</f>
        <v>3964414</v>
      </c>
      <c r="AR100" s="512">
        <f>K100+AA100</f>
        <v>0</v>
      </c>
      <c r="AS100" s="434">
        <f>L100+AE100</f>
        <v>1339972</v>
      </c>
      <c r="AT100" s="434">
        <f t="shared" si="99"/>
        <v>39644</v>
      </c>
      <c r="AU100" s="434">
        <f t="shared" si="99"/>
        <v>0</v>
      </c>
      <c r="AV100" s="535">
        <f>O100+AO100</f>
        <v>9.7799999999999994</v>
      </c>
      <c r="AW100" s="517">
        <f t="shared" si="78"/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ht="12.95" customHeight="1" x14ac:dyDescent="0.25">
      <c r="A101" s="188">
        <v>22</v>
      </c>
      <c r="B101" s="229">
        <v>5422</v>
      </c>
      <c r="C101" s="230">
        <v>600099181</v>
      </c>
      <c r="D101" s="189">
        <v>854751</v>
      </c>
      <c r="E101" s="231" t="s">
        <v>374</v>
      </c>
      <c r="F101" s="189">
        <v>3143</v>
      </c>
      <c r="G101" s="231" t="s">
        <v>785</v>
      </c>
      <c r="H101" s="192" t="s">
        <v>260</v>
      </c>
      <c r="I101" s="517">
        <v>2848511</v>
      </c>
      <c r="J101" s="432">
        <v>2113139</v>
      </c>
      <c r="K101" s="494">
        <v>0</v>
      </c>
      <c r="L101" s="394">
        <v>714241</v>
      </c>
      <c r="M101" s="394">
        <v>21131</v>
      </c>
      <c r="N101" s="307">
        <v>0</v>
      </c>
      <c r="O101" s="685">
        <v>3.9464000000000001</v>
      </c>
      <c r="P101" s="579">
        <f>X101*-1</f>
        <v>0</v>
      </c>
      <c r="Q101" s="434">
        <v>0</v>
      </c>
      <c r="R101" s="434">
        <v>0</v>
      </c>
      <c r="S101" s="434">
        <v>0</v>
      </c>
      <c r="T101" s="434">
        <v>0</v>
      </c>
      <c r="U101" s="434">
        <v>0</v>
      </c>
      <c r="V101" s="434">
        <v>0</v>
      </c>
      <c r="W101" s="434">
        <f t="shared" si="76"/>
        <v>0</v>
      </c>
      <c r="X101" s="434">
        <v>0</v>
      </c>
      <c r="Y101" s="434">
        <v>0</v>
      </c>
      <c r="Z101" s="434">
        <v>0</v>
      </c>
      <c r="AA101" s="434">
        <f>X101+Y101+Z101</f>
        <v>0</v>
      </c>
      <c r="AB101" s="434">
        <f>W101+AA101</f>
        <v>0</v>
      </c>
      <c r="AC101" s="435">
        <f t="shared" si="97"/>
        <v>0</v>
      </c>
      <c r="AD101" s="434">
        <v>0</v>
      </c>
      <c r="AE101" s="434">
        <f t="shared" si="77"/>
        <v>0</v>
      </c>
      <c r="AF101" s="435">
        <f>ROUND(W101*1%,0)</f>
        <v>0</v>
      </c>
      <c r="AG101" s="14">
        <v>0</v>
      </c>
      <c r="AH101" s="434">
        <f t="shared" si="98"/>
        <v>0</v>
      </c>
      <c r="AI101" s="870">
        <v>0</v>
      </c>
      <c r="AJ101" s="433">
        <v>0</v>
      </c>
      <c r="AK101" s="433">
        <v>0</v>
      </c>
      <c r="AL101" s="433">
        <v>0</v>
      </c>
      <c r="AM101" s="433">
        <v>0</v>
      </c>
      <c r="AN101" s="433">
        <v>0</v>
      </c>
      <c r="AO101" s="535">
        <f>SUM(AI101:AN101)</f>
        <v>0</v>
      </c>
      <c r="AP101" s="579">
        <f>I101+AH101</f>
        <v>2848511</v>
      </c>
      <c r="AQ101" s="434">
        <f>J101+W101</f>
        <v>2113139</v>
      </c>
      <c r="AR101" s="512">
        <f>K101+AA101</f>
        <v>0</v>
      </c>
      <c r="AS101" s="434">
        <f>L101+AE101</f>
        <v>714241</v>
      </c>
      <c r="AT101" s="434">
        <f t="shared" si="99"/>
        <v>21131</v>
      </c>
      <c r="AU101" s="434">
        <f t="shared" si="99"/>
        <v>0</v>
      </c>
      <c r="AV101" s="535">
        <f>O101+AO101</f>
        <v>3.9464000000000001</v>
      </c>
      <c r="AW101" s="517">
        <f t="shared" si="78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600">
        <v>0</v>
      </c>
    </row>
    <row r="102" spans="1:55" ht="12.95" customHeight="1" x14ac:dyDescent="0.25">
      <c r="A102" s="232">
        <v>22</v>
      </c>
      <c r="B102" s="233">
        <v>5422</v>
      </c>
      <c r="C102" s="234">
        <v>600099181</v>
      </c>
      <c r="D102" s="233">
        <v>854751</v>
      </c>
      <c r="E102" s="235" t="s">
        <v>375</v>
      </c>
      <c r="F102" s="199"/>
      <c r="G102" s="237"/>
      <c r="H102" s="200"/>
      <c r="I102" s="571">
        <v>47884701</v>
      </c>
      <c r="J102" s="331">
        <v>35103907</v>
      </c>
      <c r="K102" s="331">
        <v>422000</v>
      </c>
      <c r="L102" s="331">
        <v>12007755</v>
      </c>
      <c r="M102" s="331">
        <v>351039</v>
      </c>
      <c r="N102" s="331">
        <v>0</v>
      </c>
      <c r="O102" s="691">
        <v>53.1464</v>
      </c>
      <c r="P102" s="571">
        <f t="shared" ref="P102:BC102" si="100">SUM(P97:P101)</f>
        <v>80000</v>
      </c>
      <c r="Q102" s="331">
        <f t="shared" si="100"/>
        <v>0</v>
      </c>
      <c r="R102" s="331">
        <f t="shared" si="100"/>
        <v>99215</v>
      </c>
      <c r="S102" s="331">
        <f t="shared" si="100"/>
        <v>0</v>
      </c>
      <c r="T102" s="331">
        <f t="shared" si="100"/>
        <v>0</v>
      </c>
      <c r="U102" s="331">
        <f t="shared" si="100"/>
        <v>235670</v>
      </c>
      <c r="V102" s="331">
        <f t="shared" si="100"/>
        <v>0</v>
      </c>
      <c r="W102" s="331">
        <f t="shared" si="100"/>
        <v>414885</v>
      </c>
      <c r="X102" s="331">
        <v>-80000</v>
      </c>
      <c r="Y102" s="331">
        <f t="shared" si="100"/>
        <v>0</v>
      </c>
      <c r="Z102" s="331">
        <f t="shared" si="100"/>
        <v>0</v>
      </c>
      <c r="AA102" s="331">
        <f t="shared" si="100"/>
        <v>-80000</v>
      </c>
      <c r="AB102" s="331">
        <f t="shared" si="100"/>
        <v>334885</v>
      </c>
      <c r="AC102" s="331">
        <f t="shared" si="100"/>
        <v>113191</v>
      </c>
      <c r="AD102" s="331">
        <f t="shared" si="100"/>
        <v>0</v>
      </c>
      <c r="AE102" s="331">
        <f t="shared" si="100"/>
        <v>113191</v>
      </c>
      <c r="AF102" s="331">
        <f t="shared" si="100"/>
        <v>4149</v>
      </c>
      <c r="AG102" s="331">
        <f t="shared" si="100"/>
        <v>0</v>
      </c>
      <c r="AH102" s="974">
        <f t="shared" si="100"/>
        <v>452225</v>
      </c>
      <c r="AI102" s="970">
        <v>0.11</v>
      </c>
      <c r="AJ102" s="727">
        <f t="shared" si="100"/>
        <v>0.19</v>
      </c>
      <c r="AK102" s="727">
        <f t="shared" si="100"/>
        <v>0</v>
      </c>
      <c r="AL102" s="727">
        <f t="shared" si="100"/>
        <v>0</v>
      </c>
      <c r="AM102" s="727">
        <f t="shared" si="100"/>
        <v>0.56000000000000005</v>
      </c>
      <c r="AN102" s="727">
        <f t="shared" si="100"/>
        <v>0</v>
      </c>
      <c r="AO102" s="236">
        <f t="shared" si="100"/>
        <v>0.8600000000000001</v>
      </c>
      <c r="AP102" s="571">
        <f t="shared" si="100"/>
        <v>48336926</v>
      </c>
      <c r="AQ102" s="331">
        <f t="shared" si="100"/>
        <v>35518792</v>
      </c>
      <c r="AR102" s="331">
        <f t="shared" si="100"/>
        <v>342000</v>
      </c>
      <c r="AS102" s="331">
        <f t="shared" si="100"/>
        <v>12120946</v>
      </c>
      <c r="AT102" s="331">
        <f t="shared" si="100"/>
        <v>355188</v>
      </c>
      <c r="AU102" s="331">
        <f t="shared" si="100"/>
        <v>0</v>
      </c>
      <c r="AV102" s="236">
        <f t="shared" si="100"/>
        <v>54.006399999999999</v>
      </c>
      <c r="AW102" s="784">
        <f t="shared" si="100"/>
        <v>0</v>
      </c>
      <c r="AX102" s="782">
        <f t="shared" si="100"/>
        <v>0</v>
      </c>
      <c r="AY102" s="782">
        <f t="shared" si="100"/>
        <v>0</v>
      </c>
      <c r="AZ102" s="782">
        <f t="shared" si="100"/>
        <v>0</v>
      </c>
      <c r="BA102" s="782">
        <f t="shared" si="100"/>
        <v>0</v>
      </c>
      <c r="BB102" s="782">
        <f t="shared" si="100"/>
        <v>0</v>
      </c>
      <c r="BC102" s="779">
        <f t="shared" si="100"/>
        <v>0</v>
      </c>
    </row>
    <row r="103" spans="1:55" ht="12.95" customHeight="1" x14ac:dyDescent="0.25">
      <c r="A103" s="188">
        <v>23</v>
      </c>
      <c r="B103" s="229">
        <v>5424</v>
      </c>
      <c r="C103" s="230">
        <v>600099431</v>
      </c>
      <c r="D103" s="189">
        <v>72742372</v>
      </c>
      <c r="E103" s="231" t="s">
        <v>376</v>
      </c>
      <c r="F103" s="189">
        <v>3114</v>
      </c>
      <c r="G103" s="239" t="s">
        <v>505</v>
      </c>
      <c r="H103" s="192" t="s">
        <v>260</v>
      </c>
      <c r="I103" s="536">
        <v>5828646</v>
      </c>
      <c r="J103" s="494">
        <v>4323922</v>
      </c>
      <c r="K103" s="494">
        <v>0</v>
      </c>
      <c r="L103" s="394">
        <v>1461485</v>
      </c>
      <c r="M103" s="394">
        <v>43239</v>
      </c>
      <c r="N103" s="307">
        <v>0</v>
      </c>
      <c r="O103" s="734">
        <v>5.2725999999999997</v>
      </c>
      <c r="P103" s="579">
        <f>X103*-1</f>
        <v>0</v>
      </c>
      <c r="Q103" s="434">
        <v>0</v>
      </c>
      <c r="R103" s="434">
        <v>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76"/>
        <v>0</v>
      </c>
      <c r="X103" s="434">
        <v>0</v>
      </c>
      <c r="Y103" s="434">
        <v>0</v>
      </c>
      <c r="Z103" s="434">
        <v>0</v>
      </c>
      <c r="AA103" s="434">
        <f>X103+Y103+Z103</f>
        <v>0</v>
      </c>
      <c r="AB103" s="434">
        <f>W103+AA103</f>
        <v>0</v>
      </c>
      <c r="AC103" s="435">
        <f t="shared" si="97"/>
        <v>0</v>
      </c>
      <c r="AD103" s="434">
        <v>0</v>
      </c>
      <c r="AE103" s="434">
        <f t="shared" si="77"/>
        <v>0</v>
      </c>
      <c r="AF103" s="435">
        <f>ROUND(W103*1%,0)</f>
        <v>0</v>
      </c>
      <c r="AG103" s="14">
        <v>0</v>
      </c>
      <c r="AH103" s="434">
        <f t="shared" ref="AH103:AH104" si="101">AB103+AE103+AF103+AG103</f>
        <v>0</v>
      </c>
      <c r="AI103" s="870">
        <v>0</v>
      </c>
      <c r="AJ103" s="433">
        <v>0</v>
      </c>
      <c r="AK103" s="433">
        <v>0</v>
      </c>
      <c r="AL103" s="433">
        <v>0</v>
      </c>
      <c r="AM103" s="433">
        <v>0</v>
      </c>
      <c r="AN103" s="433">
        <v>0</v>
      </c>
      <c r="AO103" s="535">
        <f>SUM(AI103:AN103)</f>
        <v>0</v>
      </c>
      <c r="AP103" s="579">
        <f>I103+AH103</f>
        <v>5828646</v>
      </c>
      <c r="AQ103" s="434">
        <f>J103+W103</f>
        <v>4323922</v>
      </c>
      <c r="AR103" s="512">
        <f>K103+AA103</f>
        <v>0</v>
      </c>
      <c r="AS103" s="434">
        <f t="shared" ref="AS103:AU104" si="102">L103+AE103</f>
        <v>1461485</v>
      </c>
      <c r="AT103" s="434">
        <f t="shared" si="102"/>
        <v>43239</v>
      </c>
      <c r="AU103" s="434">
        <f t="shared" si="102"/>
        <v>0</v>
      </c>
      <c r="AV103" s="535">
        <f>O103+AO103</f>
        <v>5.2725999999999997</v>
      </c>
      <c r="AW103" s="517">
        <f t="shared" si="78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600">
        <v>0</v>
      </c>
    </row>
    <row r="104" spans="1:55" ht="12.95" customHeight="1" x14ac:dyDescent="0.25">
      <c r="A104" s="188">
        <v>23</v>
      </c>
      <c r="B104" s="229">
        <v>5424</v>
      </c>
      <c r="C104" s="230">
        <v>600099431</v>
      </c>
      <c r="D104" s="189">
        <v>72742372</v>
      </c>
      <c r="E104" s="231" t="s">
        <v>376</v>
      </c>
      <c r="F104" s="189">
        <v>3114</v>
      </c>
      <c r="G104" s="239" t="s">
        <v>277</v>
      </c>
      <c r="H104" s="192" t="s">
        <v>260</v>
      </c>
      <c r="I104" s="517">
        <v>603899</v>
      </c>
      <c r="J104" s="432">
        <v>447996</v>
      </c>
      <c r="K104" s="494">
        <v>0</v>
      </c>
      <c r="L104" s="394">
        <v>151423</v>
      </c>
      <c r="M104" s="394">
        <v>4480</v>
      </c>
      <c r="N104" s="307">
        <v>0</v>
      </c>
      <c r="O104" s="685">
        <v>1</v>
      </c>
      <c r="P104" s="579">
        <f>X104*-1</f>
        <v>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76"/>
        <v>0</v>
      </c>
      <c r="X104" s="434">
        <v>0</v>
      </c>
      <c r="Y104" s="434">
        <v>0</v>
      </c>
      <c r="Z104" s="434">
        <v>0</v>
      </c>
      <c r="AA104" s="434">
        <f>X104+Y104+Z104</f>
        <v>0</v>
      </c>
      <c r="AB104" s="434">
        <f>W104+AA104</f>
        <v>0</v>
      </c>
      <c r="AC104" s="435">
        <f t="shared" si="97"/>
        <v>0</v>
      </c>
      <c r="AD104" s="434">
        <v>0</v>
      </c>
      <c r="AE104" s="434">
        <f t="shared" si="77"/>
        <v>0</v>
      </c>
      <c r="AF104" s="435">
        <f>ROUND(W104*1%,0)</f>
        <v>0</v>
      </c>
      <c r="AG104" s="14">
        <v>0</v>
      </c>
      <c r="AH104" s="434">
        <f t="shared" si="101"/>
        <v>0</v>
      </c>
      <c r="AI104" s="870">
        <v>0</v>
      </c>
      <c r="AJ104" s="433">
        <v>0</v>
      </c>
      <c r="AK104" s="433">
        <v>0</v>
      </c>
      <c r="AL104" s="433">
        <v>0</v>
      </c>
      <c r="AM104" s="433">
        <v>0</v>
      </c>
      <c r="AN104" s="433">
        <v>0</v>
      </c>
      <c r="AO104" s="535">
        <f>SUM(AI104:AN104)</f>
        <v>0</v>
      </c>
      <c r="AP104" s="579">
        <f>I104+AH104</f>
        <v>603899</v>
      </c>
      <c r="AQ104" s="434">
        <f>J104+W104</f>
        <v>447996</v>
      </c>
      <c r="AR104" s="512">
        <f>K104+AA104</f>
        <v>0</v>
      </c>
      <c r="AS104" s="434">
        <f t="shared" si="102"/>
        <v>151423</v>
      </c>
      <c r="AT104" s="434">
        <f t="shared" si="102"/>
        <v>4480</v>
      </c>
      <c r="AU104" s="434">
        <f t="shared" si="102"/>
        <v>0</v>
      </c>
      <c r="AV104" s="535">
        <f>O104+AO104</f>
        <v>1</v>
      </c>
      <c r="AW104" s="517">
        <f t="shared" si="78"/>
        <v>0</v>
      </c>
      <c r="AX104" s="432">
        <v>0</v>
      </c>
      <c r="AY104" s="432">
        <v>0</v>
      </c>
      <c r="AZ104" s="432">
        <v>0</v>
      </c>
      <c r="BA104" s="432">
        <v>0</v>
      </c>
      <c r="BB104" s="432">
        <v>0</v>
      </c>
      <c r="BC104" s="600">
        <v>0</v>
      </c>
    </row>
    <row r="105" spans="1:55" ht="12.95" customHeight="1" x14ac:dyDescent="0.25">
      <c r="A105" s="232">
        <v>23</v>
      </c>
      <c r="B105" s="233">
        <v>5424</v>
      </c>
      <c r="C105" s="234">
        <v>600099431</v>
      </c>
      <c r="D105" s="233">
        <v>72742372</v>
      </c>
      <c r="E105" s="235" t="s">
        <v>377</v>
      </c>
      <c r="F105" s="199"/>
      <c r="G105" s="237"/>
      <c r="H105" s="200"/>
      <c r="I105" s="571">
        <v>6432545</v>
      </c>
      <c r="J105" s="331">
        <v>4771918</v>
      </c>
      <c r="K105" s="331">
        <v>0</v>
      </c>
      <c r="L105" s="331">
        <v>1612908</v>
      </c>
      <c r="M105" s="331">
        <v>47719</v>
      </c>
      <c r="N105" s="331">
        <v>0</v>
      </c>
      <c r="O105" s="691">
        <v>6.2725999999999997</v>
      </c>
      <c r="P105" s="571">
        <f t="shared" ref="P105:BC105" si="103">SUM(P103:P104)</f>
        <v>0</v>
      </c>
      <c r="Q105" s="331">
        <f t="shared" si="103"/>
        <v>0</v>
      </c>
      <c r="R105" s="331">
        <f t="shared" si="103"/>
        <v>0</v>
      </c>
      <c r="S105" s="331">
        <f t="shared" si="103"/>
        <v>0</v>
      </c>
      <c r="T105" s="331">
        <f t="shared" si="103"/>
        <v>0</v>
      </c>
      <c r="U105" s="331">
        <f t="shared" si="103"/>
        <v>0</v>
      </c>
      <c r="V105" s="331">
        <f t="shared" si="103"/>
        <v>0</v>
      </c>
      <c r="W105" s="331">
        <f t="shared" si="103"/>
        <v>0</v>
      </c>
      <c r="X105" s="331">
        <v>0</v>
      </c>
      <c r="Y105" s="331">
        <f t="shared" si="103"/>
        <v>0</v>
      </c>
      <c r="Z105" s="331">
        <f t="shared" si="103"/>
        <v>0</v>
      </c>
      <c r="AA105" s="331">
        <f t="shared" si="103"/>
        <v>0</v>
      </c>
      <c r="AB105" s="331">
        <f t="shared" si="103"/>
        <v>0</v>
      </c>
      <c r="AC105" s="331">
        <f t="shared" si="103"/>
        <v>0</v>
      </c>
      <c r="AD105" s="331">
        <f t="shared" si="103"/>
        <v>0</v>
      </c>
      <c r="AE105" s="331">
        <f t="shared" si="103"/>
        <v>0</v>
      </c>
      <c r="AF105" s="331">
        <f t="shared" si="103"/>
        <v>0</v>
      </c>
      <c r="AG105" s="331">
        <f t="shared" si="103"/>
        <v>0</v>
      </c>
      <c r="AH105" s="974">
        <f t="shared" si="103"/>
        <v>0</v>
      </c>
      <c r="AI105" s="970">
        <v>0</v>
      </c>
      <c r="AJ105" s="727">
        <f t="shared" si="103"/>
        <v>0</v>
      </c>
      <c r="AK105" s="727">
        <f t="shared" si="103"/>
        <v>0</v>
      </c>
      <c r="AL105" s="727">
        <f t="shared" si="103"/>
        <v>0</v>
      </c>
      <c r="AM105" s="727">
        <f t="shared" si="103"/>
        <v>0</v>
      </c>
      <c r="AN105" s="727">
        <f t="shared" si="103"/>
        <v>0</v>
      </c>
      <c r="AO105" s="236">
        <f t="shared" si="103"/>
        <v>0</v>
      </c>
      <c r="AP105" s="571">
        <f t="shared" si="103"/>
        <v>6432545</v>
      </c>
      <c r="AQ105" s="331">
        <f t="shared" si="103"/>
        <v>4771918</v>
      </c>
      <c r="AR105" s="331">
        <f t="shared" si="103"/>
        <v>0</v>
      </c>
      <c r="AS105" s="331">
        <f t="shared" si="103"/>
        <v>1612908</v>
      </c>
      <c r="AT105" s="331">
        <f t="shared" si="103"/>
        <v>47719</v>
      </c>
      <c r="AU105" s="331">
        <f t="shared" si="103"/>
        <v>0</v>
      </c>
      <c r="AV105" s="236">
        <f t="shared" si="103"/>
        <v>6.2725999999999997</v>
      </c>
      <c r="AW105" s="784">
        <f t="shared" si="103"/>
        <v>0</v>
      </c>
      <c r="AX105" s="782">
        <f t="shared" si="103"/>
        <v>0</v>
      </c>
      <c r="AY105" s="782">
        <f t="shared" si="103"/>
        <v>0</v>
      </c>
      <c r="AZ105" s="782">
        <f t="shared" si="103"/>
        <v>0</v>
      </c>
      <c r="BA105" s="782">
        <f t="shared" si="103"/>
        <v>0</v>
      </c>
      <c r="BB105" s="782">
        <f t="shared" si="103"/>
        <v>0</v>
      </c>
      <c r="BC105" s="779">
        <f t="shared" si="103"/>
        <v>0</v>
      </c>
    </row>
    <row r="106" spans="1:55" ht="12.95" customHeight="1" x14ac:dyDescent="0.25">
      <c r="A106" s="188">
        <v>24</v>
      </c>
      <c r="B106" s="229">
        <v>5427</v>
      </c>
      <c r="C106" s="230">
        <v>600099407</v>
      </c>
      <c r="D106" s="189">
        <v>72742534</v>
      </c>
      <c r="E106" s="231" t="s">
        <v>378</v>
      </c>
      <c r="F106" s="189">
        <v>3231</v>
      </c>
      <c r="G106" s="231" t="s">
        <v>379</v>
      </c>
      <c r="H106" s="192" t="s">
        <v>260</v>
      </c>
      <c r="I106" s="536">
        <v>13355368</v>
      </c>
      <c r="J106" s="494">
        <v>9907543</v>
      </c>
      <c r="K106" s="494">
        <v>0</v>
      </c>
      <c r="L106" s="394">
        <v>3348750</v>
      </c>
      <c r="M106" s="394">
        <v>99075</v>
      </c>
      <c r="N106" s="307">
        <v>0</v>
      </c>
      <c r="O106" s="734">
        <v>14.882099999999999</v>
      </c>
      <c r="P106" s="579">
        <f>X106*-1</f>
        <v>0</v>
      </c>
      <c r="Q106" s="434">
        <v>0</v>
      </c>
      <c r="R106" s="434">
        <v>0</v>
      </c>
      <c r="S106" s="434">
        <v>0</v>
      </c>
      <c r="T106" s="434">
        <v>0</v>
      </c>
      <c r="U106" s="434">
        <v>0</v>
      </c>
      <c r="V106" s="434">
        <v>0</v>
      </c>
      <c r="W106" s="434">
        <f t="shared" si="76"/>
        <v>0</v>
      </c>
      <c r="X106" s="434">
        <v>0</v>
      </c>
      <c r="Y106" s="434">
        <v>0</v>
      </c>
      <c r="Z106" s="434">
        <v>0</v>
      </c>
      <c r="AA106" s="434">
        <f>X106+Y106+Z106</f>
        <v>0</v>
      </c>
      <c r="AB106" s="434">
        <f>W106+AA106</f>
        <v>0</v>
      </c>
      <c r="AC106" s="435">
        <f t="shared" ref="AC106:AC107" si="104">ROUND((W106+X106+Y106)*33.8%,0)</f>
        <v>0</v>
      </c>
      <c r="AD106" s="434">
        <v>0</v>
      </c>
      <c r="AE106" s="434">
        <f t="shared" si="77"/>
        <v>0</v>
      </c>
      <c r="AF106" s="435">
        <f>ROUND(W106*1%,0)</f>
        <v>0</v>
      </c>
      <c r="AG106" s="14">
        <v>0</v>
      </c>
      <c r="AH106" s="434">
        <f t="shared" ref="AH106:AH107" si="105">AB106+AE106+AF106+AG106</f>
        <v>0</v>
      </c>
      <c r="AI106" s="870">
        <v>0</v>
      </c>
      <c r="AJ106" s="433">
        <v>0</v>
      </c>
      <c r="AK106" s="433">
        <v>0</v>
      </c>
      <c r="AL106" s="433">
        <v>0</v>
      </c>
      <c r="AM106" s="433">
        <v>0</v>
      </c>
      <c r="AN106" s="433">
        <v>0</v>
      </c>
      <c r="AO106" s="535">
        <f>SUM(AI106:AN106)</f>
        <v>0</v>
      </c>
      <c r="AP106" s="579">
        <f>I106+AH106</f>
        <v>13355368</v>
      </c>
      <c r="AQ106" s="434">
        <f>J106+W106</f>
        <v>9907543</v>
      </c>
      <c r="AR106" s="512">
        <f>K106+AA106</f>
        <v>0</v>
      </c>
      <c r="AS106" s="434">
        <f t="shared" ref="AS106:AU107" si="106">L106+AE106</f>
        <v>3348750</v>
      </c>
      <c r="AT106" s="434">
        <f t="shared" si="106"/>
        <v>99075</v>
      </c>
      <c r="AU106" s="434">
        <f t="shared" si="106"/>
        <v>0</v>
      </c>
      <c r="AV106" s="535">
        <f>O106+AO106</f>
        <v>14.882099999999999</v>
      </c>
      <c r="AW106" s="517">
        <f t="shared" si="78"/>
        <v>0</v>
      </c>
      <c r="AX106" s="432">
        <v>0</v>
      </c>
      <c r="AY106" s="432">
        <v>0</v>
      </c>
      <c r="AZ106" s="432">
        <v>0</v>
      </c>
      <c r="BA106" s="432">
        <v>0</v>
      </c>
      <c r="BB106" s="432">
        <v>0</v>
      </c>
      <c r="BC106" s="600">
        <v>0</v>
      </c>
    </row>
    <row r="107" spans="1:55" ht="12.95" customHeight="1" x14ac:dyDescent="0.25">
      <c r="A107" s="188">
        <v>24</v>
      </c>
      <c r="B107" s="229">
        <v>5427</v>
      </c>
      <c r="C107" s="230">
        <v>600099407</v>
      </c>
      <c r="D107" s="189">
        <v>72742534</v>
      </c>
      <c r="E107" s="231" t="s">
        <v>378</v>
      </c>
      <c r="F107" s="189">
        <v>3231</v>
      </c>
      <c r="G107" s="231" t="s">
        <v>282</v>
      </c>
      <c r="H107" s="192" t="s">
        <v>261</v>
      </c>
      <c r="I107" s="517">
        <v>0</v>
      </c>
      <c r="J107" s="432">
        <v>0</v>
      </c>
      <c r="K107" s="494">
        <v>0</v>
      </c>
      <c r="L107" s="394">
        <v>0</v>
      </c>
      <c r="M107" s="394">
        <v>0</v>
      </c>
      <c r="N107" s="307">
        <v>0</v>
      </c>
      <c r="O107" s="685">
        <v>0</v>
      </c>
      <c r="P107" s="579">
        <f>X107*-1</f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76"/>
        <v>0</v>
      </c>
      <c r="X107" s="434">
        <v>0</v>
      </c>
      <c r="Y107" s="434">
        <v>0</v>
      </c>
      <c r="Z107" s="434">
        <v>0</v>
      </c>
      <c r="AA107" s="434">
        <f>X107+Y107+Z107</f>
        <v>0</v>
      </c>
      <c r="AB107" s="434">
        <f>W107+AA107</f>
        <v>0</v>
      </c>
      <c r="AC107" s="435">
        <f t="shared" si="104"/>
        <v>0</v>
      </c>
      <c r="AD107" s="434">
        <v>0</v>
      </c>
      <c r="AE107" s="434">
        <f t="shared" si="77"/>
        <v>0</v>
      </c>
      <c r="AF107" s="435">
        <f>ROUND(W107*1%,0)</f>
        <v>0</v>
      </c>
      <c r="AG107" s="14">
        <v>0</v>
      </c>
      <c r="AH107" s="434">
        <f t="shared" si="105"/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>SUM(AI107:AN107)</f>
        <v>0</v>
      </c>
      <c r="AP107" s="579">
        <f>I107+AH107</f>
        <v>0</v>
      </c>
      <c r="AQ107" s="434">
        <f>J107+W107</f>
        <v>0</v>
      </c>
      <c r="AR107" s="512">
        <f>K107+AA107</f>
        <v>0</v>
      </c>
      <c r="AS107" s="434">
        <f t="shared" si="106"/>
        <v>0</v>
      </c>
      <c r="AT107" s="434">
        <f t="shared" si="106"/>
        <v>0</v>
      </c>
      <c r="AU107" s="434">
        <f t="shared" si="106"/>
        <v>0</v>
      </c>
      <c r="AV107" s="535">
        <f>O107+AO107</f>
        <v>0</v>
      </c>
      <c r="AW107" s="517">
        <f t="shared" si="78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ht="12.95" customHeight="1" x14ac:dyDescent="0.25">
      <c r="A108" s="232">
        <v>24</v>
      </c>
      <c r="B108" s="233">
        <v>5427</v>
      </c>
      <c r="C108" s="234">
        <v>600099407</v>
      </c>
      <c r="D108" s="233">
        <v>72742534</v>
      </c>
      <c r="E108" s="235" t="s">
        <v>380</v>
      </c>
      <c r="F108" s="199"/>
      <c r="G108" s="237"/>
      <c r="H108" s="200"/>
      <c r="I108" s="571">
        <v>13355368</v>
      </c>
      <c r="J108" s="331">
        <v>9907543</v>
      </c>
      <c r="K108" s="331">
        <v>0</v>
      </c>
      <c r="L108" s="331">
        <v>3348750</v>
      </c>
      <c r="M108" s="331">
        <v>99075</v>
      </c>
      <c r="N108" s="331">
        <v>0</v>
      </c>
      <c r="O108" s="691">
        <v>14.882099999999999</v>
      </c>
      <c r="P108" s="571">
        <f t="shared" ref="P108:BC108" si="107">SUM(P106:P107)</f>
        <v>0</v>
      </c>
      <c r="Q108" s="331">
        <f t="shared" si="107"/>
        <v>0</v>
      </c>
      <c r="R108" s="331">
        <f t="shared" si="107"/>
        <v>0</v>
      </c>
      <c r="S108" s="331">
        <f t="shared" si="107"/>
        <v>0</v>
      </c>
      <c r="T108" s="331">
        <f t="shared" si="107"/>
        <v>0</v>
      </c>
      <c r="U108" s="331">
        <f t="shared" si="107"/>
        <v>0</v>
      </c>
      <c r="V108" s="331">
        <f t="shared" si="107"/>
        <v>0</v>
      </c>
      <c r="W108" s="331">
        <f t="shared" si="107"/>
        <v>0</v>
      </c>
      <c r="X108" s="331">
        <v>0</v>
      </c>
      <c r="Y108" s="331">
        <f t="shared" si="107"/>
        <v>0</v>
      </c>
      <c r="Z108" s="331">
        <f t="shared" si="107"/>
        <v>0</v>
      </c>
      <c r="AA108" s="331">
        <f t="shared" si="107"/>
        <v>0</v>
      </c>
      <c r="AB108" s="331">
        <f t="shared" si="107"/>
        <v>0</v>
      </c>
      <c r="AC108" s="331">
        <f t="shared" si="107"/>
        <v>0</v>
      </c>
      <c r="AD108" s="331">
        <f t="shared" si="107"/>
        <v>0</v>
      </c>
      <c r="AE108" s="331">
        <f t="shared" si="107"/>
        <v>0</v>
      </c>
      <c r="AF108" s="331">
        <f t="shared" si="107"/>
        <v>0</v>
      </c>
      <c r="AG108" s="331">
        <f t="shared" si="107"/>
        <v>0</v>
      </c>
      <c r="AH108" s="974">
        <f t="shared" si="107"/>
        <v>0</v>
      </c>
      <c r="AI108" s="970">
        <v>0</v>
      </c>
      <c r="AJ108" s="727">
        <f t="shared" si="107"/>
        <v>0</v>
      </c>
      <c r="AK108" s="727">
        <f t="shared" si="107"/>
        <v>0</v>
      </c>
      <c r="AL108" s="727">
        <f t="shared" si="107"/>
        <v>0</v>
      </c>
      <c r="AM108" s="727">
        <f t="shared" si="107"/>
        <v>0</v>
      </c>
      <c r="AN108" s="727">
        <f t="shared" si="107"/>
        <v>0</v>
      </c>
      <c r="AO108" s="236">
        <f t="shared" si="107"/>
        <v>0</v>
      </c>
      <c r="AP108" s="571">
        <f t="shared" si="107"/>
        <v>13355368</v>
      </c>
      <c r="AQ108" s="331">
        <f t="shared" si="107"/>
        <v>9907543</v>
      </c>
      <c r="AR108" s="331">
        <f t="shared" si="107"/>
        <v>0</v>
      </c>
      <c r="AS108" s="331">
        <f t="shared" si="107"/>
        <v>3348750</v>
      </c>
      <c r="AT108" s="331">
        <f t="shared" si="107"/>
        <v>99075</v>
      </c>
      <c r="AU108" s="331">
        <f t="shared" si="107"/>
        <v>0</v>
      </c>
      <c r="AV108" s="236">
        <f t="shared" si="107"/>
        <v>14.882099999999999</v>
      </c>
      <c r="AW108" s="784">
        <f t="shared" si="107"/>
        <v>0</v>
      </c>
      <c r="AX108" s="782">
        <f t="shared" si="107"/>
        <v>0</v>
      </c>
      <c r="AY108" s="782">
        <f t="shared" si="107"/>
        <v>0</v>
      </c>
      <c r="AZ108" s="782">
        <f t="shared" si="107"/>
        <v>0</v>
      </c>
      <c r="BA108" s="782">
        <f t="shared" si="107"/>
        <v>0</v>
      </c>
      <c r="BB108" s="782">
        <f t="shared" si="107"/>
        <v>0</v>
      </c>
      <c r="BC108" s="779">
        <f t="shared" si="107"/>
        <v>0</v>
      </c>
    </row>
    <row r="109" spans="1:55" ht="12.95" customHeight="1" x14ac:dyDescent="0.25">
      <c r="A109" s="188">
        <v>25</v>
      </c>
      <c r="B109" s="229">
        <v>5432</v>
      </c>
      <c r="C109" s="230">
        <v>600099024</v>
      </c>
      <c r="D109" s="189">
        <v>71003819</v>
      </c>
      <c r="E109" s="231" t="s">
        <v>381</v>
      </c>
      <c r="F109" s="189">
        <v>3111</v>
      </c>
      <c r="G109" s="231" t="s">
        <v>288</v>
      </c>
      <c r="H109" s="192" t="s">
        <v>260</v>
      </c>
      <c r="I109" s="536">
        <v>1601977</v>
      </c>
      <c r="J109" s="494">
        <v>1183448</v>
      </c>
      <c r="K109" s="494">
        <v>5000</v>
      </c>
      <c r="L109" s="394">
        <v>401695</v>
      </c>
      <c r="M109" s="394">
        <v>11834</v>
      </c>
      <c r="N109" s="307">
        <v>0</v>
      </c>
      <c r="O109" s="734">
        <v>2</v>
      </c>
      <c r="P109" s="579">
        <f>X109*-1</f>
        <v>3000</v>
      </c>
      <c r="Q109" s="434">
        <v>0</v>
      </c>
      <c r="R109" s="434">
        <v>0</v>
      </c>
      <c r="S109" s="434">
        <v>0</v>
      </c>
      <c r="T109" s="434">
        <v>0</v>
      </c>
      <c r="U109" s="434">
        <v>0</v>
      </c>
      <c r="V109" s="434">
        <v>0</v>
      </c>
      <c r="W109" s="434">
        <f t="shared" si="76"/>
        <v>3000</v>
      </c>
      <c r="X109" s="434">
        <v>-3000</v>
      </c>
      <c r="Y109" s="434">
        <v>0</v>
      </c>
      <c r="Z109" s="434">
        <v>0</v>
      </c>
      <c r="AA109" s="434">
        <f>X109+Y109+Z109</f>
        <v>-3000</v>
      </c>
      <c r="AB109" s="434">
        <f>W109+AA109</f>
        <v>0</v>
      </c>
      <c r="AC109" s="435">
        <f t="shared" ref="AC109:AC112" si="108">ROUND((W109+X109+Y109)*33.8%,0)</f>
        <v>0</v>
      </c>
      <c r="AD109" s="434">
        <v>0</v>
      </c>
      <c r="AE109" s="434">
        <f t="shared" si="77"/>
        <v>0</v>
      </c>
      <c r="AF109" s="435">
        <f>ROUND(W109*1%,0)</f>
        <v>30</v>
      </c>
      <c r="AG109" s="14">
        <v>0</v>
      </c>
      <c r="AH109" s="434">
        <f t="shared" ref="AH109:AH112" si="109">AB109+AE109+AF109+AG109</f>
        <v>30</v>
      </c>
      <c r="AI109" s="870">
        <v>0</v>
      </c>
      <c r="AJ109" s="433">
        <v>0</v>
      </c>
      <c r="AK109" s="433">
        <v>0</v>
      </c>
      <c r="AL109" s="433">
        <v>0</v>
      </c>
      <c r="AM109" s="433">
        <v>0</v>
      </c>
      <c r="AN109" s="433">
        <v>0</v>
      </c>
      <c r="AO109" s="535">
        <f>SUM(AI109:AN109)</f>
        <v>0</v>
      </c>
      <c r="AP109" s="579">
        <f>I109+AH109</f>
        <v>1602007</v>
      </c>
      <c r="AQ109" s="434">
        <f>J109+W109</f>
        <v>1186448</v>
      </c>
      <c r="AR109" s="512">
        <f>K109+AA109</f>
        <v>2000</v>
      </c>
      <c r="AS109" s="434">
        <f>L109+AE109</f>
        <v>401695</v>
      </c>
      <c r="AT109" s="434">
        <f t="shared" ref="AT109:AU112" si="110">M109+AF109</f>
        <v>11864</v>
      </c>
      <c r="AU109" s="434">
        <f t="shared" si="110"/>
        <v>0</v>
      </c>
      <c r="AV109" s="535">
        <f>O109+AO109</f>
        <v>2</v>
      </c>
      <c r="AW109" s="517">
        <f t="shared" si="78"/>
        <v>0</v>
      </c>
      <c r="AX109" s="432">
        <v>0</v>
      </c>
      <c r="AY109" s="432">
        <v>0</v>
      </c>
      <c r="AZ109" s="432">
        <v>0</v>
      </c>
      <c r="BA109" s="432">
        <v>0</v>
      </c>
      <c r="BB109" s="432">
        <v>0</v>
      </c>
      <c r="BC109" s="600">
        <v>0</v>
      </c>
    </row>
    <row r="110" spans="1:55" ht="12.95" customHeight="1" x14ac:dyDescent="0.25">
      <c r="A110" s="188">
        <v>25</v>
      </c>
      <c r="B110" s="229">
        <v>5432</v>
      </c>
      <c r="C110" s="230">
        <v>600099024</v>
      </c>
      <c r="D110" s="189">
        <v>71003819</v>
      </c>
      <c r="E110" s="231" t="s">
        <v>381</v>
      </c>
      <c r="F110" s="189">
        <v>3117</v>
      </c>
      <c r="G110" s="231" t="s">
        <v>278</v>
      </c>
      <c r="H110" s="192" t="s">
        <v>260</v>
      </c>
      <c r="I110" s="517">
        <v>2802935</v>
      </c>
      <c r="J110" s="432">
        <v>2059476</v>
      </c>
      <c r="K110" s="494">
        <v>20000</v>
      </c>
      <c r="L110" s="394">
        <v>702864</v>
      </c>
      <c r="M110" s="394">
        <v>20595</v>
      </c>
      <c r="N110" s="307">
        <v>0</v>
      </c>
      <c r="O110" s="685">
        <v>3.2570000000000001</v>
      </c>
      <c r="P110" s="579">
        <f>X110*-1</f>
        <v>-6500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76"/>
        <v>-6500</v>
      </c>
      <c r="X110" s="434">
        <v>6500</v>
      </c>
      <c r="Y110" s="434">
        <v>0</v>
      </c>
      <c r="Z110" s="434">
        <v>0</v>
      </c>
      <c r="AA110" s="434">
        <f>X110+Y110+Z110</f>
        <v>6500</v>
      </c>
      <c r="AB110" s="434">
        <f>W110+AA110</f>
        <v>0</v>
      </c>
      <c r="AC110" s="435">
        <f t="shared" si="108"/>
        <v>0</v>
      </c>
      <c r="AD110" s="434">
        <v>0</v>
      </c>
      <c r="AE110" s="434">
        <f t="shared" si="77"/>
        <v>0</v>
      </c>
      <c r="AF110" s="435">
        <f>ROUND(W110*1%,0)</f>
        <v>-65</v>
      </c>
      <c r="AG110" s="14">
        <v>0</v>
      </c>
      <c r="AH110" s="434">
        <f t="shared" si="109"/>
        <v>-65</v>
      </c>
      <c r="AI110" s="870">
        <v>-0.03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>SUM(AI110:AN110)</f>
        <v>-0.03</v>
      </c>
      <c r="AP110" s="579">
        <f>I110+AH110</f>
        <v>2802870</v>
      </c>
      <c r="AQ110" s="434">
        <f>J110+W110</f>
        <v>2052976</v>
      </c>
      <c r="AR110" s="512">
        <f>K110+AA110</f>
        <v>26500</v>
      </c>
      <c r="AS110" s="434">
        <f>L110+AE110</f>
        <v>702864</v>
      </c>
      <c r="AT110" s="434">
        <f t="shared" si="110"/>
        <v>20530</v>
      </c>
      <c r="AU110" s="434">
        <f t="shared" si="110"/>
        <v>0</v>
      </c>
      <c r="AV110" s="535">
        <f>O110+AO110</f>
        <v>3.2270000000000003</v>
      </c>
      <c r="AW110" s="517">
        <f t="shared" si="78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600">
        <v>0</v>
      </c>
    </row>
    <row r="111" spans="1:55" ht="12.95" customHeight="1" x14ac:dyDescent="0.25">
      <c r="A111" s="188">
        <v>25</v>
      </c>
      <c r="B111" s="229">
        <v>5432</v>
      </c>
      <c r="C111" s="230">
        <v>600099024</v>
      </c>
      <c r="D111" s="189">
        <v>71003819</v>
      </c>
      <c r="E111" s="231" t="s">
        <v>381</v>
      </c>
      <c r="F111" s="189">
        <v>3117</v>
      </c>
      <c r="G111" s="231" t="s">
        <v>282</v>
      </c>
      <c r="H111" s="192" t="s">
        <v>261</v>
      </c>
      <c r="I111" s="517">
        <v>341780</v>
      </c>
      <c r="J111" s="432">
        <v>253546</v>
      </c>
      <c r="K111" s="494">
        <v>0</v>
      </c>
      <c r="L111" s="394">
        <v>85699</v>
      </c>
      <c r="M111" s="394">
        <v>2535</v>
      </c>
      <c r="N111" s="307">
        <v>0</v>
      </c>
      <c r="O111" s="685">
        <v>0.64</v>
      </c>
      <c r="P111" s="579">
        <f>X111*-1</f>
        <v>0</v>
      </c>
      <c r="Q111" s="434">
        <v>0</v>
      </c>
      <c r="R111" s="434">
        <v>99212</v>
      </c>
      <c r="S111" s="434">
        <v>0</v>
      </c>
      <c r="T111" s="434">
        <v>0</v>
      </c>
      <c r="U111" s="434">
        <v>0</v>
      </c>
      <c r="V111" s="434">
        <v>0</v>
      </c>
      <c r="W111" s="434">
        <f t="shared" si="76"/>
        <v>99212</v>
      </c>
      <c r="X111" s="434">
        <v>0</v>
      </c>
      <c r="Y111" s="434">
        <v>0</v>
      </c>
      <c r="Z111" s="434">
        <v>0</v>
      </c>
      <c r="AA111" s="434">
        <f>X111+Y111+Z111</f>
        <v>0</v>
      </c>
      <c r="AB111" s="434">
        <f>W111+AA111</f>
        <v>99212</v>
      </c>
      <c r="AC111" s="435">
        <f t="shared" si="108"/>
        <v>33534</v>
      </c>
      <c r="AD111" s="434">
        <v>0</v>
      </c>
      <c r="AE111" s="434">
        <f t="shared" si="77"/>
        <v>33534</v>
      </c>
      <c r="AF111" s="435">
        <f>ROUND(W111*1%,0)</f>
        <v>992</v>
      </c>
      <c r="AG111" s="14">
        <v>0</v>
      </c>
      <c r="AH111" s="434">
        <f t="shared" si="109"/>
        <v>133738</v>
      </c>
      <c r="AI111" s="870">
        <v>0</v>
      </c>
      <c r="AJ111" s="433">
        <v>0.25</v>
      </c>
      <c r="AK111" s="433">
        <v>0</v>
      </c>
      <c r="AL111" s="433">
        <v>0</v>
      </c>
      <c r="AM111" s="433">
        <v>0</v>
      </c>
      <c r="AN111" s="433">
        <v>0</v>
      </c>
      <c r="AO111" s="535">
        <f>SUM(AI111:AN111)</f>
        <v>0.25</v>
      </c>
      <c r="AP111" s="579">
        <f>I111+AH111</f>
        <v>475518</v>
      </c>
      <c r="AQ111" s="434">
        <f>J111+W111</f>
        <v>352758</v>
      </c>
      <c r="AR111" s="512">
        <f>K111+AA111</f>
        <v>0</v>
      </c>
      <c r="AS111" s="434">
        <f>L111+AE111</f>
        <v>119233</v>
      </c>
      <c r="AT111" s="434">
        <f t="shared" si="110"/>
        <v>3527</v>
      </c>
      <c r="AU111" s="434">
        <f t="shared" si="110"/>
        <v>0</v>
      </c>
      <c r="AV111" s="535">
        <f>O111+AO111</f>
        <v>0.89</v>
      </c>
      <c r="AW111" s="517">
        <f t="shared" si="78"/>
        <v>0</v>
      </c>
      <c r="AX111" s="432">
        <v>0</v>
      </c>
      <c r="AY111" s="432">
        <v>0</v>
      </c>
      <c r="AZ111" s="432">
        <v>0</v>
      </c>
      <c r="BA111" s="432">
        <v>0</v>
      </c>
      <c r="BB111" s="432">
        <v>0</v>
      </c>
      <c r="BC111" s="600">
        <v>0</v>
      </c>
    </row>
    <row r="112" spans="1:55" ht="12.95" customHeight="1" x14ac:dyDescent="0.25">
      <c r="A112" s="188">
        <v>25</v>
      </c>
      <c r="B112" s="229">
        <v>5432</v>
      </c>
      <c r="C112" s="230">
        <v>600099024</v>
      </c>
      <c r="D112" s="189">
        <v>71003819</v>
      </c>
      <c r="E112" s="231" t="s">
        <v>381</v>
      </c>
      <c r="F112" s="189">
        <v>3143</v>
      </c>
      <c r="G112" s="231" t="s">
        <v>784</v>
      </c>
      <c r="H112" s="192" t="s">
        <v>260</v>
      </c>
      <c r="I112" s="517">
        <v>748183</v>
      </c>
      <c r="J112" s="432">
        <v>550069</v>
      </c>
      <c r="K112" s="494">
        <v>5000</v>
      </c>
      <c r="L112" s="394">
        <v>187613</v>
      </c>
      <c r="M112" s="394">
        <v>5501</v>
      </c>
      <c r="N112" s="307">
        <v>0</v>
      </c>
      <c r="O112" s="685">
        <v>1.0831</v>
      </c>
      <c r="P112" s="579">
        <f>X112*-1</f>
        <v>3500</v>
      </c>
      <c r="Q112" s="434">
        <v>0</v>
      </c>
      <c r="R112" s="434">
        <v>0</v>
      </c>
      <c r="S112" s="434">
        <v>0</v>
      </c>
      <c r="T112" s="434">
        <v>0</v>
      </c>
      <c r="U112" s="434">
        <v>0</v>
      </c>
      <c r="V112" s="434">
        <v>0</v>
      </c>
      <c r="W112" s="434">
        <f t="shared" si="76"/>
        <v>3500</v>
      </c>
      <c r="X112" s="434">
        <v>-3500</v>
      </c>
      <c r="Y112" s="434">
        <v>0</v>
      </c>
      <c r="Z112" s="434">
        <v>0</v>
      </c>
      <c r="AA112" s="434">
        <f>X112+Y112+Z112</f>
        <v>-3500</v>
      </c>
      <c r="AB112" s="434">
        <f>W112+AA112</f>
        <v>0</v>
      </c>
      <c r="AC112" s="435">
        <f t="shared" si="108"/>
        <v>0</v>
      </c>
      <c r="AD112" s="434">
        <v>0</v>
      </c>
      <c r="AE112" s="434">
        <f t="shared" si="77"/>
        <v>0</v>
      </c>
      <c r="AF112" s="435">
        <f>ROUND(W112*1%,0)</f>
        <v>35</v>
      </c>
      <c r="AG112" s="14">
        <v>0</v>
      </c>
      <c r="AH112" s="434">
        <f t="shared" si="109"/>
        <v>35</v>
      </c>
      <c r="AI112" s="870">
        <v>0</v>
      </c>
      <c r="AJ112" s="433">
        <v>0</v>
      </c>
      <c r="AK112" s="433">
        <v>0</v>
      </c>
      <c r="AL112" s="433">
        <v>0</v>
      </c>
      <c r="AM112" s="433">
        <v>0</v>
      </c>
      <c r="AN112" s="433">
        <v>0</v>
      </c>
      <c r="AO112" s="535">
        <f>SUM(AI112:AN112)</f>
        <v>0</v>
      </c>
      <c r="AP112" s="579">
        <f>I112+AH112</f>
        <v>748218</v>
      </c>
      <c r="AQ112" s="434">
        <f>J112+W112</f>
        <v>553569</v>
      </c>
      <c r="AR112" s="512">
        <f>K112+AA112</f>
        <v>1500</v>
      </c>
      <c r="AS112" s="434">
        <f>L112+AE112</f>
        <v>187613</v>
      </c>
      <c r="AT112" s="434">
        <f t="shared" si="110"/>
        <v>5536</v>
      </c>
      <c r="AU112" s="434">
        <f t="shared" si="110"/>
        <v>0</v>
      </c>
      <c r="AV112" s="535">
        <f>O112+AO112</f>
        <v>1.0831</v>
      </c>
      <c r="AW112" s="517">
        <f t="shared" si="78"/>
        <v>0</v>
      </c>
      <c r="AX112" s="432">
        <v>0</v>
      </c>
      <c r="AY112" s="432">
        <v>0</v>
      </c>
      <c r="AZ112" s="432">
        <v>0</v>
      </c>
      <c r="BA112" s="432">
        <v>0</v>
      </c>
      <c r="BB112" s="432">
        <v>0</v>
      </c>
      <c r="BC112" s="600">
        <v>0</v>
      </c>
    </row>
    <row r="113" spans="1:55" ht="12.95" customHeight="1" x14ac:dyDescent="0.25">
      <c r="A113" s="232">
        <v>25</v>
      </c>
      <c r="B113" s="233">
        <v>5432</v>
      </c>
      <c r="C113" s="234">
        <v>600099024</v>
      </c>
      <c r="D113" s="233">
        <v>71003819</v>
      </c>
      <c r="E113" s="235" t="s">
        <v>382</v>
      </c>
      <c r="F113" s="199"/>
      <c r="G113" s="237"/>
      <c r="H113" s="200"/>
      <c r="I113" s="571">
        <v>5494875</v>
      </c>
      <c r="J113" s="331">
        <v>4046539</v>
      </c>
      <c r="K113" s="331">
        <v>30000</v>
      </c>
      <c r="L113" s="331">
        <v>1377871</v>
      </c>
      <c r="M113" s="331">
        <v>40465</v>
      </c>
      <c r="N113" s="331">
        <v>0</v>
      </c>
      <c r="O113" s="691">
        <v>6.9800999999999993</v>
      </c>
      <c r="P113" s="571">
        <f t="shared" ref="P113:BC113" si="111">SUM(P109:P112)</f>
        <v>0</v>
      </c>
      <c r="Q113" s="331">
        <f t="shared" si="111"/>
        <v>0</v>
      </c>
      <c r="R113" s="331">
        <f t="shared" si="111"/>
        <v>99212</v>
      </c>
      <c r="S113" s="331">
        <f t="shared" si="111"/>
        <v>0</v>
      </c>
      <c r="T113" s="331">
        <f t="shared" si="111"/>
        <v>0</v>
      </c>
      <c r="U113" s="331">
        <f t="shared" si="111"/>
        <v>0</v>
      </c>
      <c r="V113" s="331">
        <f t="shared" si="111"/>
        <v>0</v>
      </c>
      <c r="W113" s="331">
        <f t="shared" si="111"/>
        <v>99212</v>
      </c>
      <c r="X113" s="331">
        <v>0</v>
      </c>
      <c r="Y113" s="331">
        <f t="shared" si="111"/>
        <v>0</v>
      </c>
      <c r="Z113" s="331">
        <f t="shared" si="111"/>
        <v>0</v>
      </c>
      <c r="AA113" s="331">
        <f t="shared" si="111"/>
        <v>0</v>
      </c>
      <c r="AB113" s="331">
        <f t="shared" si="111"/>
        <v>99212</v>
      </c>
      <c r="AC113" s="331">
        <f t="shared" si="111"/>
        <v>33534</v>
      </c>
      <c r="AD113" s="331">
        <f t="shared" si="111"/>
        <v>0</v>
      </c>
      <c r="AE113" s="331">
        <f t="shared" si="111"/>
        <v>33534</v>
      </c>
      <c r="AF113" s="331">
        <f t="shared" si="111"/>
        <v>992</v>
      </c>
      <c r="AG113" s="331">
        <f t="shared" si="111"/>
        <v>0</v>
      </c>
      <c r="AH113" s="974">
        <f t="shared" si="111"/>
        <v>133738</v>
      </c>
      <c r="AI113" s="970">
        <v>-0.03</v>
      </c>
      <c r="AJ113" s="727">
        <f t="shared" si="111"/>
        <v>0.25</v>
      </c>
      <c r="AK113" s="727">
        <f t="shared" si="111"/>
        <v>0</v>
      </c>
      <c r="AL113" s="727">
        <f t="shared" si="111"/>
        <v>0</v>
      </c>
      <c r="AM113" s="727">
        <f t="shared" si="111"/>
        <v>0</v>
      </c>
      <c r="AN113" s="727">
        <f t="shared" si="111"/>
        <v>0</v>
      </c>
      <c r="AO113" s="236">
        <f t="shared" si="111"/>
        <v>0.22</v>
      </c>
      <c r="AP113" s="571">
        <f t="shared" si="111"/>
        <v>5628613</v>
      </c>
      <c r="AQ113" s="331">
        <f t="shared" si="111"/>
        <v>4145751</v>
      </c>
      <c r="AR113" s="331">
        <f t="shared" si="111"/>
        <v>30000</v>
      </c>
      <c r="AS113" s="331">
        <f t="shared" si="111"/>
        <v>1411405</v>
      </c>
      <c r="AT113" s="331">
        <f t="shared" si="111"/>
        <v>41457</v>
      </c>
      <c r="AU113" s="331">
        <f t="shared" si="111"/>
        <v>0</v>
      </c>
      <c r="AV113" s="236">
        <f t="shared" si="111"/>
        <v>7.2000999999999999</v>
      </c>
      <c r="AW113" s="784">
        <f t="shared" si="111"/>
        <v>0</v>
      </c>
      <c r="AX113" s="782">
        <f t="shared" si="111"/>
        <v>0</v>
      </c>
      <c r="AY113" s="782">
        <f t="shared" si="111"/>
        <v>0</v>
      </c>
      <c r="AZ113" s="782">
        <f t="shared" si="111"/>
        <v>0</v>
      </c>
      <c r="BA113" s="782">
        <f t="shared" si="111"/>
        <v>0</v>
      </c>
      <c r="BB113" s="782">
        <f t="shared" si="111"/>
        <v>0</v>
      </c>
      <c r="BC113" s="779">
        <f t="shared" si="111"/>
        <v>0</v>
      </c>
    </row>
    <row r="114" spans="1:55" ht="12.95" customHeight="1" x14ac:dyDescent="0.25">
      <c r="A114" s="188">
        <v>26</v>
      </c>
      <c r="B114" s="229">
        <v>5452</v>
      </c>
      <c r="C114" s="230">
        <v>600099245</v>
      </c>
      <c r="D114" s="189">
        <v>70188416</v>
      </c>
      <c r="E114" s="231" t="s">
        <v>383</v>
      </c>
      <c r="F114" s="189">
        <v>3111</v>
      </c>
      <c r="G114" s="231" t="s">
        <v>288</v>
      </c>
      <c r="H114" s="192" t="s">
        <v>260</v>
      </c>
      <c r="I114" s="536">
        <v>1631375</v>
      </c>
      <c r="J114" s="494">
        <v>1202278</v>
      </c>
      <c r="K114" s="494">
        <v>8000</v>
      </c>
      <c r="L114" s="394">
        <v>409074</v>
      </c>
      <c r="M114" s="394">
        <v>12023</v>
      </c>
      <c r="N114" s="307">
        <v>0</v>
      </c>
      <c r="O114" s="734">
        <v>1.9354</v>
      </c>
      <c r="P114" s="579">
        <f>X114*-1</f>
        <v>0</v>
      </c>
      <c r="Q114" s="434">
        <v>0</v>
      </c>
      <c r="R114" s="434">
        <v>0</v>
      </c>
      <c r="S114" s="434">
        <v>0</v>
      </c>
      <c r="T114" s="434">
        <v>0</v>
      </c>
      <c r="U114" s="434">
        <v>0</v>
      </c>
      <c r="V114" s="434">
        <v>0</v>
      </c>
      <c r="W114" s="434">
        <f t="shared" si="76"/>
        <v>0</v>
      </c>
      <c r="X114" s="434">
        <v>0</v>
      </c>
      <c r="Y114" s="434">
        <v>0</v>
      </c>
      <c r="Z114" s="434">
        <v>0</v>
      </c>
      <c r="AA114" s="434">
        <f>X114+Y114+Z114</f>
        <v>0</v>
      </c>
      <c r="AB114" s="434">
        <f>W114+AA114</f>
        <v>0</v>
      </c>
      <c r="AC114" s="435">
        <f>ROUND((W114+X114+Y114)*33.8%,0)</f>
        <v>0</v>
      </c>
      <c r="AD114" s="434">
        <v>0</v>
      </c>
      <c r="AE114" s="434">
        <f t="shared" si="77"/>
        <v>0</v>
      </c>
      <c r="AF114" s="435">
        <f>ROUND(W114*1%,0)</f>
        <v>0</v>
      </c>
      <c r="AG114" s="14">
        <v>0</v>
      </c>
      <c r="AH114" s="434">
        <f t="shared" ref="AH114:AH117" si="112">AB114+AE114+AF114+AG114</f>
        <v>0</v>
      </c>
      <c r="AI114" s="870">
        <v>0</v>
      </c>
      <c r="AJ114" s="433">
        <v>0</v>
      </c>
      <c r="AK114" s="433">
        <v>0</v>
      </c>
      <c r="AL114" s="433">
        <v>0</v>
      </c>
      <c r="AM114" s="433">
        <v>0</v>
      </c>
      <c r="AN114" s="433">
        <v>0</v>
      </c>
      <c r="AO114" s="535">
        <f>SUM(AI114:AN114)</f>
        <v>0</v>
      </c>
      <c r="AP114" s="579">
        <f>I114+AH114</f>
        <v>1631375</v>
      </c>
      <c r="AQ114" s="434">
        <f>J114+W114</f>
        <v>1202278</v>
      </c>
      <c r="AR114" s="512">
        <f>K114+AA114</f>
        <v>8000</v>
      </c>
      <c r="AS114" s="434">
        <f>L114+AE114</f>
        <v>409074</v>
      </c>
      <c r="AT114" s="434">
        <f t="shared" ref="AT114:AU117" si="113">M114+AF114</f>
        <v>12023</v>
      </c>
      <c r="AU114" s="434">
        <f t="shared" si="113"/>
        <v>0</v>
      </c>
      <c r="AV114" s="535">
        <f>O114+AO114</f>
        <v>1.9354</v>
      </c>
      <c r="AW114" s="517">
        <f t="shared" si="78"/>
        <v>0</v>
      </c>
      <c r="AX114" s="432">
        <v>0</v>
      </c>
      <c r="AY114" s="432">
        <v>0</v>
      </c>
      <c r="AZ114" s="432">
        <v>0</v>
      </c>
      <c r="BA114" s="432">
        <v>0</v>
      </c>
      <c r="BB114" s="432">
        <v>0</v>
      </c>
      <c r="BC114" s="600">
        <v>0</v>
      </c>
    </row>
    <row r="115" spans="1:55" ht="12.95" customHeight="1" x14ac:dyDescent="0.25">
      <c r="A115" s="188">
        <v>26</v>
      </c>
      <c r="B115" s="229">
        <v>5452</v>
      </c>
      <c r="C115" s="230">
        <v>600099245</v>
      </c>
      <c r="D115" s="189">
        <v>70188416</v>
      </c>
      <c r="E115" s="231" t="s">
        <v>383</v>
      </c>
      <c r="F115" s="189">
        <v>3117</v>
      </c>
      <c r="G115" s="231" t="s">
        <v>278</v>
      </c>
      <c r="H115" s="192" t="s">
        <v>260</v>
      </c>
      <c r="I115" s="517">
        <v>3325920</v>
      </c>
      <c r="J115" s="432">
        <v>2452412</v>
      </c>
      <c r="K115" s="494">
        <v>15000</v>
      </c>
      <c r="L115" s="394">
        <v>833985</v>
      </c>
      <c r="M115" s="394">
        <v>24523</v>
      </c>
      <c r="N115" s="307">
        <v>0</v>
      </c>
      <c r="O115" s="685">
        <v>3.6990000000000003</v>
      </c>
      <c r="P115" s="579">
        <f>X115*-1</f>
        <v>0</v>
      </c>
      <c r="Q115" s="434">
        <v>0</v>
      </c>
      <c r="R115" s="434">
        <v>0</v>
      </c>
      <c r="S115" s="434">
        <v>0</v>
      </c>
      <c r="T115" s="434">
        <v>0</v>
      </c>
      <c r="U115" s="434">
        <v>0</v>
      </c>
      <c r="V115" s="434">
        <v>0</v>
      </c>
      <c r="W115" s="434">
        <f t="shared" si="76"/>
        <v>0</v>
      </c>
      <c r="X115" s="434">
        <v>0</v>
      </c>
      <c r="Y115" s="434">
        <v>0</v>
      </c>
      <c r="Z115" s="434">
        <v>0</v>
      </c>
      <c r="AA115" s="434">
        <f>X115+Y115+Z115</f>
        <v>0</v>
      </c>
      <c r="AB115" s="434">
        <f>W115+AA115</f>
        <v>0</v>
      </c>
      <c r="AC115" s="435">
        <f t="shared" ref="AC115:AC117" si="114">ROUND((W115+X115+Y115)*33.8%,0)</f>
        <v>0</v>
      </c>
      <c r="AD115" s="434">
        <v>0</v>
      </c>
      <c r="AE115" s="434">
        <f t="shared" si="77"/>
        <v>0</v>
      </c>
      <c r="AF115" s="435">
        <f>ROUND(W115*1%,0)</f>
        <v>0</v>
      </c>
      <c r="AG115" s="14">
        <v>0</v>
      </c>
      <c r="AH115" s="434">
        <f t="shared" si="112"/>
        <v>0</v>
      </c>
      <c r="AI115" s="870">
        <v>0</v>
      </c>
      <c r="AJ115" s="433">
        <v>0</v>
      </c>
      <c r="AK115" s="433">
        <v>0</v>
      </c>
      <c r="AL115" s="433">
        <v>0</v>
      </c>
      <c r="AM115" s="433">
        <v>0</v>
      </c>
      <c r="AN115" s="433">
        <v>0</v>
      </c>
      <c r="AO115" s="535">
        <f>SUM(AI115:AN115)</f>
        <v>0</v>
      </c>
      <c r="AP115" s="579">
        <f>I115+AH115</f>
        <v>3325920</v>
      </c>
      <c r="AQ115" s="434">
        <f>J115+W115</f>
        <v>2452412</v>
      </c>
      <c r="AR115" s="512">
        <f>K115+AA115</f>
        <v>15000</v>
      </c>
      <c r="AS115" s="434">
        <f>L115+AE115</f>
        <v>833985</v>
      </c>
      <c r="AT115" s="434">
        <f t="shared" si="113"/>
        <v>24523</v>
      </c>
      <c r="AU115" s="434">
        <f t="shared" si="113"/>
        <v>0</v>
      </c>
      <c r="AV115" s="535">
        <f>O115+AO115</f>
        <v>3.6990000000000003</v>
      </c>
      <c r="AW115" s="517">
        <f t="shared" si="78"/>
        <v>0</v>
      </c>
      <c r="AX115" s="432">
        <v>0</v>
      </c>
      <c r="AY115" s="432">
        <v>0</v>
      </c>
      <c r="AZ115" s="432">
        <v>0</v>
      </c>
      <c r="BA115" s="432">
        <v>0</v>
      </c>
      <c r="BB115" s="432">
        <v>0</v>
      </c>
      <c r="BC115" s="600">
        <v>0</v>
      </c>
    </row>
    <row r="116" spans="1:55" ht="12.95" customHeight="1" x14ac:dyDescent="0.25">
      <c r="A116" s="188">
        <v>26</v>
      </c>
      <c r="B116" s="229">
        <v>5452</v>
      </c>
      <c r="C116" s="230">
        <v>600099245</v>
      </c>
      <c r="D116" s="189">
        <v>70188416</v>
      </c>
      <c r="E116" s="231" t="s">
        <v>383</v>
      </c>
      <c r="F116" s="189">
        <v>3117</v>
      </c>
      <c r="G116" s="231" t="s">
        <v>282</v>
      </c>
      <c r="H116" s="192" t="s">
        <v>261</v>
      </c>
      <c r="I116" s="517">
        <v>1777427</v>
      </c>
      <c r="J116" s="432">
        <v>1318566</v>
      </c>
      <c r="K116" s="494">
        <v>0</v>
      </c>
      <c r="L116" s="394">
        <v>445675</v>
      </c>
      <c r="M116" s="394">
        <v>13186</v>
      </c>
      <c r="N116" s="307">
        <v>0</v>
      </c>
      <c r="O116" s="685">
        <v>3.2600000000000002</v>
      </c>
      <c r="P116" s="579">
        <f>X116*-1</f>
        <v>0</v>
      </c>
      <c r="Q116" s="434">
        <v>0</v>
      </c>
      <c r="R116" s="434">
        <v>29393</v>
      </c>
      <c r="S116" s="434">
        <v>0</v>
      </c>
      <c r="T116" s="434">
        <v>0</v>
      </c>
      <c r="U116" s="434">
        <v>0</v>
      </c>
      <c r="V116" s="434">
        <v>0</v>
      </c>
      <c r="W116" s="434">
        <f t="shared" si="76"/>
        <v>29393</v>
      </c>
      <c r="X116" s="434">
        <v>0</v>
      </c>
      <c r="Y116" s="434">
        <v>0</v>
      </c>
      <c r="Z116" s="434">
        <v>0</v>
      </c>
      <c r="AA116" s="434">
        <f>X116+Y116+Z116</f>
        <v>0</v>
      </c>
      <c r="AB116" s="434">
        <f>W116+AA116</f>
        <v>29393</v>
      </c>
      <c r="AC116" s="435">
        <f t="shared" si="114"/>
        <v>9935</v>
      </c>
      <c r="AD116" s="434">
        <v>0</v>
      </c>
      <c r="AE116" s="434">
        <f t="shared" si="77"/>
        <v>9935</v>
      </c>
      <c r="AF116" s="435">
        <f>ROUND(W116*1%,0)</f>
        <v>294</v>
      </c>
      <c r="AG116" s="14">
        <v>0</v>
      </c>
      <c r="AH116" s="434">
        <f t="shared" si="112"/>
        <v>39622</v>
      </c>
      <c r="AI116" s="870">
        <v>0</v>
      </c>
      <c r="AJ116" s="433">
        <v>7.0000000000000007E-2</v>
      </c>
      <c r="AK116" s="433">
        <v>0</v>
      </c>
      <c r="AL116" s="433">
        <v>0</v>
      </c>
      <c r="AM116" s="433">
        <v>0</v>
      </c>
      <c r="AN116" s="433">
        <v>0</v>
      </c>
      <c r="AO116" s="535">
        <f>SUM(AI116:AN116)</f>
        <v>7.0000000000000007E-2</v>
      </c>
      <c r="AP116" s="579">
        <f>I116+AH116</f>
        <v>1817049</v>
      </c>
      <c r="AQ116" s="434">
        <f>J116+W116</f>
        <v>1347959</v>
      </c>
      <c r="AR116" s="512">
        <f>K116+AA116</f>
        <v>0</v>
      </c>
      <c r="AS116" s="434">
        <f>L116+AE116</f>
        <v>455610</v>
      </c>
      <c r="AT116" s="434">
        <f t="shared" si="113"/>
        <v>13480</v>
      </c>
      <c r="AU116" s="434">
        <f t="shared" si="113"/>
        <v>0</v>
      </c>
      <c r="AV116" s="535">
        <f>O116+AO116</f>
        <v>3.33</v>
      </c>
      <c r="AW116" s="517">
        <f t="shared" si="78"/>
        <v>0</v>
      </c>
      <c r="AX116" s="432">
        <v>0</v>
      </c>
      <c r="AY116" s="432">
        <v>0</v>
      </c>
      <c r="AZ116" s="432">
        <v>0</v>
      </c>
      <c r="BA116" s="432">
        <v>0</v>
      </c>
      <c r="BB116" s="432">
        <v>0</v>
      </c>
      <c r="BC116" s="600">
        <v>0</v>
      </c>
    </row>
    <row r="117" spans="1:55" ht="12.95" customHeight="1" x14ac:dyDescent="0.25">
      <c r="A117" s="188">
        <v>26</v>
      </c>
      <c r="B117" s="229">
        <v>5452</v>
      </c>
      <c r="C117" s="230">
        <v>600099245</v>
      </c>
      <c r="D117" s="189">
        <v>70188416</v>
      </c>
      <c r="E117" s="231" t="s">
        <v>383</v>
      </c>
      <c r="F117" s="189">
        <v>3143</v>
      </c>
      <c r="G117" s="231" t="s">
        <v>784</v>
      </c>
      <c r="H117" s="192" t="s">
        <v>260</v>
      </c>
      <c r="I117" s="517">
        <v>620899</v>
      </c>
      <c r="J117" s="432">
        <v>453659</v>
      </c>
      <c r="K117" s="494">
        <v>7000</v>
      </c>
      <c r="L117" s="394">
        <v>155703</v>
      </c>
      <c r="M117" s="394">
        <v>4537</v>
      </c>
      <c r="N117" s="307">
        <v>0</v>
      </c>
      <c r="O117" s="685">
        <v>0.89639999999999997</v>
      </c>
      <c r="P117" s="579">
        <f>X117*-1</f>
        <v>0</v>
      </c>
      <c r="Q117" s="434">
        <v>0</v>
      </c>
      <c r="R117" s="434">
        <v>0</v>
      </c>
      <c r="S117" s="434">
        <v>0</v>
      </c>
      <c r="T117" s="434">
        <v>0</v>
      </c>
      <c r="U117" s="434">
        <v>0</v>
      </c>
      <c r="V117" s="434">
        <v>0</v>
      </c>
      <c r="W117" s="434">
        <f t="shared" si="76"/>
        <v>0</v>
      </c>
      <c r="X117" s="434">
        <v>0</v>
      </c>
      <c r="Y117" s="434">
        <v>0</v>
      </c>
      <c r="Z117" s="434">
        <v>0</v>
      </c>
      <c r="AA117" s="434">
        <f>X117+Y117+Z117</f>
        <v>0</v>
      </c>
      <c r="AB117" s="434">
        <f>W117+AA117</f>
        <v>0</v>
      </c>
      <c r="AC117" s="435">
        <f t="shared" si="114"/>
        <v>0</v>
      </c>
      <c r="AD117" s="434">
        <v>0</v>
      </c>
      <c r="AE117" s="434">
        <f t="shared" si="77"/>
        <v>0</v>
      </c>
      <c r="AF117" s="435">
        <f>ROUND(W117*1%,0)</f>
        <v>0</v>
      </c>
      <c r="AG117" s="14">
        <v>0</v>
      </c>
      <c r="AH117" s="434">
        <f t="shared" si="112"/>
        <v>0</v>
      </c>
      <c r="AI117" s="870">
        <v>0</v>
      </c>
      <c r="AJ117" s="433">
        <v>0</v>
      </c>
      <c r="AK117" s="433">
        <v>0</v>
      </c>
      <c r="AL117" s="433">
        <v>0</v>
      </c>
      <c r="AM117" s="433">
        <v>0</v>
      </c>
      <c r="AN117" s="433">
        <v>0</v>
      </c>
      <c r="AO117" s="535">
        <f>SUM(AI117:AN117)</f>
        <v>0</v>
      </c>
      <c r="AP117" s="579">
        <f>I117+AH117</f>
        <v>620899</v>
      </c>
      <c r="AQ117" s="434">
        <f>J117+W117</f>
        <v>453659</v>
      </c>
      <c r="AR117" s="512">
        <f>K117+AA117</f>
        <v>7000</v>
      </c>
      <c r="AS117" s="434">
        <f>L117+AE117</f>
        <v>155703</v>
      </c>
      <c r="AT117" s="434">
        <f t="shared" si="113"/>
        <v>4537</v>
      </c>
      <c r="AU117" s="434">
        <f t="shared" si="113"/>
        <v>0</v>
      </c>
      <c r="AV117" s="535">
        <f>O117+AO117</f>
        <v>0.89639999999999997</v>
      </c>
      <c r="AW117" s="517">
        <f t="shared" si="78"/>
        <v>0</v>
      </c>
      <c r="AX117" s="432">
        <v>0</v>
      </c>
      <c r="AY117" s="432">
        <v>0</v>
      </c>
      <c r="AZ117" s="432">
        <v>0</v>
      </c>
      <c r="BA117" s="432">
        <v>0</v>
      </c>
      <c r="BB117" s="432">
        <v>0</v>
      </c>
      <c r="BC117" s="600">
        <v>0</v>
      </c>
    </row>
    <row r="118" spans="1:55" ht="12.95" customHeight="1" x14ac:dyDescent="0.25">
      <c r="A118" s="232">
        <v>26</v>
      </c>
      <c r="B118" s="233">
        <v>5452</v>
      </c>
      <c r="C118" s="234">
        <v>600099245</v>
      </c>
      <c r="D118" s="233">
        <v>70188416</v>
      </c>
      <c r="E118" s="235" t="s">
        <v>384</v>
      </c>
      <c r="F118" s="199"/>
      <c r="G118" s="237"/>
      <c r="H118" s="200"/>
      <c r="I118" s="571">
        <v>7355621</v>
      </c>
      <c r="J118" s="331">
        <v>5426915</v>
      </c>
      <c r="K118" s="331">
        <v>30000</v>
      </c>
      <c r="L118" s="331">
        <v>1844437</v>
      </c>
      <c r="M118" s="331">
        <v>54269</v>
      </c>
      <c r="N118" s="331">
        <v>0</v>
      </c>
      <c r="O118" s="691">
        <v>9.7908000000000008</v>
      </c>
      <c r="P118" s="571">
        <f t="shared" ref="P118:BC118" si="115">SUM(P114:P117)</f>
        <v>0</v>
      </c>
      <c r="Q118" s="331">
        <f t="shared" si="115"/>
        <v>0</v>
      </c>
      <c r="R118" s="331">
        <f t="shared" si="115"/>
        <v>29393</v>
      </c>
      <c r="S118" s="331">
        <f t="shared" si="115"/>
        <v>0</v>
      </c>
      <c r="T118" s="331">
        <f t="shared" si="115"/>
        <v>0</v>
      </c>
      <c r="U118" s="331">
        <f t="shared" si="115"/>
        <v>0</v>
      </c>
      <c r="V118" s="331">
        <f t="shared" si="115"/>
        <v>0</v>
      </c>
      <c r="W118" s="331">
        <f t="shared" si="115"/>
        <v>29393</v>
      </c>
      <c r="X118" s="331">
        <v>0</v>
      </c>
      <c r="Y118" s="331">
        <f t="shared" si="115"/>
        <v>0</v>
      </c>
      <c r="Z118" s="331">
        <f t="shared" si="115"/>
        <v>0</v>
      </c>
      <c r="AA118" s="331">
        <f t="shared" si="115"/>
        <v>0</v>
      </c>
      <c r="AB118" s="331">
        <f t="shared" si="115"/>
        <v>29393</v>
      </c>
      <c r="AC118" s="331">
        <f t="shared" si="115"/>
        <v>9935</v>
      </c>
      <c r="AD118" s="331">
        <f t="shared" si="115"/>
        <v>0</v>
      </c>
      <c r="AE118" s="331">
        <f t="shared" si="115"/>
        <v>9935</v>
      </c>
      <c r="AF118" s="331">
        <f t="shared" si="115"/>
        <v>294</v>
      </c>
      <c r="AG118" s="331">
        <f t="shared" si="115"/>
        <v>0</v>
      </c>
      <c r="AH118" s="974">
        <f t="shared" si="115"/>
        <v>39622</v>
      </c>
      <c r="AI118" s="970">
        <v>0</v>
      </c>
      <c r="AJ118" s="727">
        <f t="shared" si="115"/>
        <v>7.0000000000000007E-2</v>
      </c>
      <c r="AK118" s="727">
        <f t="shared" si="115"/>
        <v>0</v>
      </c>
      <c r="AL118" s="727">
        <f t="shared" si="115"/>
        <v>0</v>
      </c>
      <c r="AM118" s="727">
        <f t="shared" si="115"/>
        <v>0</v>
      </c>
      <c r="AN118" s="727">
        <f t="shared" si="115"/>
        <v>0</v>
      </c>
      <c r="AO118" s="236">
        <f t="shared" si="115"/>
        <v>7.0000000000000007E-2</v>
      </c>
      <c r="AP118" s="571">
        <f t="shared" si="115"/>
        <v>7395243</v>
      </c>
      <c r="AQ118" s="331">
        <f t="shared" si="115"/>
        <v>5456308</v>
      </c>
      <c r="AR118" s="331">
        <f t="shared" si="115"/>
        <v>30000</v>
      </c>
      <c r="AS118" s="331">
        <f t="shared" si="115"/>
        <v>1854372</v>
      </c>
      <c r="AT118" s="331">
        <f t="shared" si="115"/>
        <v>54563</v>
      </c>
      <c r="AU118" s="331">
        <f t="shared" si="115"/>
        <v>0</v>
      </c>
      <c r="AV118" s="236">
        <f t="shared" si="115"/>
        <v>9.8608000000000011</v>
      </c>
      <c r="AW118" s="784">
        <f t="shared" si="115"/>
        <v>0</v>
      </c>
      <c r="AX118" s="782">
        <f t="shared" si="115"/>
        <v>0</v>
      </c>
      <c r="AY118" s="782">
        <f t="shared" si="115"/>
        <v>0</v>
      </c>
      <c r="AZ118" s="782">
        <f t="shared" si="115"/>
        <v>0</v>
      </c>
      <c r="BA118" s="782">
        <f t="shared" si="115"/>
        <v>0</v>
      </c>
      <c r="BB118" s="782">
        <f t="shared" si="115"/>
        <v>0</v>
      </c>
      <c r="BC118" s="779">
        <f t="shared" si="115"/>
        <v>0</v>
      </c>
    </row>
    <row r="119" spans="1:55" ht="12.95" customHeight="1" x14ac:dyDescent="0.25">
      <c r="A119" s="188">
        <v>27</v>
      </c>
      <c r="B119" s="229">
        <v>5428</v>
      </c>
      <c r="C119" s="230">
        <v>600099059</v>
      </c>
      <c r="D119" s="189">
        <v>70985740</v>
      </c>
      <c r="E119" s="231" t="s">
        <v>385</v>
      </c>
      <c r="F119" s="189">
        <v>3111</v>
      </c>
      <c r="G119" s="231" t="s">
        <v>288</v>
      </c>
      <c r="H119" s="192" t="s">
        <v>260</v>
      </c>
      <c r="I119" s="536">
        <v>1556265</v>
      </c>
      <c r="J119" s="494">
        <v>1144573</v>
      </c>
      <c r="K119" s="494">
        <v>10000</v>
      </c>
      <c r="L119" s="394">
        <v>390246</v>
      </c>
      <c r="M119" s="394">
        <v>11446</v>
      </c>
      <c r="N119" s="307">
        <v>0</v>
      </c>
      <c r="O119" s="734">
        <v>1.9355</v>
      </c>
      <c r="P119" s="579">
        <f>X119*-1</f>
        <v>10000</v>
      </c>
      <c r="Q119" s="434">
        <v>0</v>
      </c>
      <c r="R119" s="434">
        <v>0</v>
      </c>
      <c r="S119" s="434">
        <v>0</v>
      </c>
      <c r="T119" s="434">
        <v>0</v>
      </c>
      <c r="U119" s="434">
        <v>0</v>
      </c>
      <c r="V119" s="434">
        <v>0</v>
      </c>
      <c r="W119" s="434">
        <f t="shared" si="76"/>
        <v>10000</v>
      </c>
      <c r="X119" s="434">
        <v>-10000</v>
      </c>
      <c r="Y119" s="434">
        <v>0</v>
      </c>
      <c r="Z119" s="434">
        <v>0</v>
      </c>
      <c r="AA119" s="434">
        <f>X119+Y119+Z119</f>
        <v>-10000</v>
      </c>
      <c r="AB119" s="434">
        <f>W119+AA119</f>
        <v>0</v>
      </c>
      <c r="AC119" s="435">
        <f t="shared" ref="AC119:AC122" si="116">ROUND((W119+X119+Y119)*33.8%,0)</f>
        <v>0</v>
      </c>
      <c r="AD119" s="434">
        <v>0</v>
      </c>
      <c r="AE119" s="434">
        <f t="shared" si="77"/>
        <v>0</v>
      </c>
      <c r="AF119" s="435">
        <f>ROUND(W119*1%,0)</f>
        <v>100</v>
      </c>
      <c r="AG119" s="14">
        <v>0</v>
      </c>
      <c r="AH119" s="434">
        <f t="shared" ref="AH119:AH122" si="117">AB119+AE119+AF119+AG119</f>
        <v>100</v>
      </c>
      <c r="AI119" s="870">
        <v>0</v>
      </c>
      <c r="AJ119" s="433">
        <v>0</v>
      </c>
      <c r="AK119" s="433">
        <v>0</v>
      </c>
      <c r="AL119" s="433">
        <v>0</v>
      </c>
      <c r="AM119" s="433">
        <v>0</v>
      </c>
      <c r="AN119" s="433">
        <v>0</v>
      </c>
      <c r="AO119" s="535">
        <f>SUM(AI119:AN119)</f>
        <v>0</v>
      </c>
      <c r="AP119" s="579">
        <f>I119+AH119</f>
        <v>1556365</v>
      </c>
      <c r="AQ119" s="434">
        <f>J119+W119</f>
        <v>1154573</v>
      </c>
      <c r="AR119" s="512">
        <f>K119+AA119</f>
        <v>0</v>
      </c>
      <c r="AS119" s="434">
        <f>L119+AE119</f>
        <v>390246</v>
      </c>
      <c r="AT119" s="434">
        <f t="shared" ref="AT119:AU122" si="118">M119+AF119</f>
        <v>11546</v>
      </c>
      <c r="AU119" s="434">
        <f t="shared" si="118"/>
        <v>0</v>
      </c>
      <c r="AV119" s="535">
        <f>O119+AO119</f>
        <v>1.9355</v>
      </c>
      <c r="AW119" s="517">
        <f t="shared" si="78"/>
        <v>0</v>
      </c>
      <c r="AX119" s="432">
        <v>0</v>
      </c>
      <c r="AY119" s="432">
        <v>0</v>
      </c>
      <c r="AZ119" s="432">
        <v>0</v>
      </c>
      <c r="BA119" s="432">
        <v>0</v>
      </c>
      <c r="BB119" s="432">
        <v>0</v>
      </c>
      <c r="BC119" s="600">
        <v>0</v>
      </c>
    </row>
    <row r="120" spans="1:55" ht="12.95" customHeight="1" x14ac:dyDescent="0.25">
      <c r="A120" s="188">
        <v>27</v>
      </c>
      <c r="B120" s="229">
        <v>5428</v>
      </c>
      <c r="C120" s="230">
        <v>600099059</v>
      </c>
      <c r="D120" s="189">
        <v>70985740</v>
      </c>
      <c r="E120" s="231" t="s">
        <v>385</v>
      </c>
      <c r="F120" s="189">
        <v>3117</v>
      </c>
      <c r="G120" s="231" t="s">
        <v>278</v>
      </c>
      <c r="H120" s="192" t="s">
        <v>260</v>
      </c>
      <c r="I120" s="517">
        <v>2055715</v>
      </c>
      <c r="J120" s="432">
        <v>1515086</v>
      </c>
      <c r="K120" s="494">
        <v>10000</v>
      </c>
      <c r="L120" s="394">
        <v>515478</v>
      </c>
      <c r="M120" s="394">
        <v>15151</v>
      </c>
      <c r="N120" s="307">
        <v>0</v>
      </c>
      <c r="O120" s="685">
        <v>2.3180000000000001</v>
      </c>
      <c r="P120" s="579">
        <f>X120*-1</f>
        <v>10000</v>
      </c>
      <c r="Q120" s="434">
        <v>0</v>
      </c>
      <c r="R120" s="434">
        <v>0</v>
      </c>
      <c r="S120" s="434">
        <v>0</v>
      </c>
      <c r="T120" s="434">
        <v>0</v>
      </c>
      <c r="U120" s="434">
        <v>0</v>
      </c>
      <c r="V120" s="434">
        <v>0</v>
      </c>
      <c r="W120" s="434">
        <f t="shared" si="76"/>
        <v>10000</v>
      </c>
      <c r="X120" s="434">
        <v>-10000</v>
      </c>
      <c r="Y120" s="434">
        <v>0</v>
      </c>
      <c r="Z120" s="434">
        <v>0</v>
      </c>
      <c r="AA120" s="434">
        <f>X120+Y120+Z120</f>
        <v>-10000</v>
      </c>
      <c r="AB120" s="434">
        <f>W120+AA120</f>
        <v>0</v>
      </c>
      <c r="AC120" s="435">
        <f t="shared" si="116"/>
        <v>0</v>
      </c>
      <c r="AD120" s="434">
        <v>0</v>
      </c>
      <c r="AE120" s="434">
        <f t="shared" si="77"/>
        <v>0</v>
      </c>
      <c r="AF120" s="435">
        <f>ROUND(W120*1%,0)</f>
        <v>100</v>
      </c>
      <c r="AG120" s="14">
        <v>0</v>
      </c>
      <c r="AH120" s="434">
        <f t="shared" si="117"/>
        <v>100</v>
      </c>
      <c r="AI120" s="870">
        <v>0</v>
      </c>
      <c r="AJ120" s="433">
        <v>0</v>
      </c>
      <c r="AK120" s="433">
        <v>0</v>
      </c>
      <c r="AL120" s="433">
        <v>0</v>
      </c>
      <c r="AM120" s="433">
        <v>0</v>
      </c>
      <c r="AN120" s="433">
        <v>0</v>
      </c>
      <c r="AO120" s="535">
        <f>SUM(AI120:AN120)</f>
        <v>0</v>
      </c>
      <c r="AP120" s="579">
        <f>I120+AH120</f>
        <v>2055815</v>
      </c>
      <c r="AQ120" s="434">
        <f>J120+W120</f>
        <v>1525086</v>
      </c>
      <c r="AR120" s="512">
        <f>K120+AA120</f>
        <v>0</v>
      </c>
      <c r="AS120" s="434">
        <f>L120+AE120</f>
        <v>515478</v>
      </c>
      <c r="AT120" s="434">
        <f t="shared" si="118"/>
        <v>15251</v>
      </c>
      <c r="AU120" s="434">
        <f t="shared" si="118"/>
        <v>0</v>
      </c>
      <c r="AV120" s="535">
        <f>O120+AO120</f>
        <v>2.3180000000000001</v>
      </c>
      <c r="AW120" s="517">
        <f t="shared" si="78"/>
        <v>0</v>
      </c>
      <c r="AX120" s="432">
        <v>0</v>
      </c>
      <c r="AY120" s="432">
        <v>0</v>
      </c>
      <c r="AZ120" s="432">
        <v>0</v>
      </c>
      <c r="BA120" s="432">
        <v>0</v>
      </c>
      <c r="BB120" s="432">
        <v>0</v>
      </c>
      <c r="BC120" s="600">
        <v>0</v>
      </c>
    </row>
    <row r="121" spans="1:55" ht="12.95" customHeight="1" x14ac:dyDescent="0.25">
      <c r="A121" s="188">
        <v>27</v>
      </c>
      <c r="B121" s="229">
        <v>5428</v>
      </c>
      <c r="C121" s="230">
        <v>600099059</v>
      </c>
      <c r="D121" s="189">
        <v>70985740</v>
      </c>
      <c r="E121" s="231" t="s">
        <v>385</v>
      </c>
      <c r="F121" s="189">
        <v>3117</v>
      </c>
      <c r="G121" s="231" t="s">
        <v>282</v>
      </c>
      <c r="H121" s="192" t="s">
        <v>261</v>
      </c>
      <c r="I121" s="517">
        <v>609256</v>
      </c>
      <c r="J121" s="432">
        <v>451970</v>
      </c>
      <c r="K121" s="494">
        <v>0</v>
      </c>
      <c r="L121" s="394">
        <v>152766</v>
      </c>
      <c r="M121" s="394">
        <v>4520</v>
      </c>
      <c r="N121" s="307">
        <v>0</v>
      </c>
      <c r="O121" s="685">
        <v>1.1400000000000001</v>
      </c>
      <c r="P121" s="579">
        <f>X121*-1</f>
        <v>0</v>
      </c>
      <c r="Q121" s="434">
        <v>0</v>
      </c>
      <c r="R121" s="434">
        <v>0</v>
      </c>
      <c r="S121" s="434">
        <v>0</v>
      </c>
      <c r="T121" s="434">
        <v>0</v>
      </c>
      <c r="U121" s="434">
        <v>0</v>
      </c>
      <c r="V121" s="434">
        <v>0</v>
      </c>
      <c r="W121" s="434">
        <f t="shared" si="76"/>
        <v>0</v>
      </c>
      <c r="X121" s="434">
        <v>0</v>
      </c>
      <c r="Y121" s="434">
        <v>0</v>
      </c>
      <c r="Z121" s="434">
        <v>0</v>
      </c>
      <c r="AA121" s="434">
        <f>X121+Y121+Z121</f>
        <v>0</v>
      </c>
      <c r="AB121" s="434">
        <f>W121+AA121</f>
        <v>0</v>
      </c>
      <c r="AC121" s="435">
        <f t="shared" si="116"/>
        <v>0</v>
      </c>
      <c r="AD121" s="434">
        <v>0</v>
      </c>
      <c r="AE121" s="434">
        <f t="shared" si="77"/>
        <v>0</v>
      </c>
      <c r="AF121" s="435">
        <f>ROUND(W121*1%,0)</f>
        <v>0</v>
      </c>
      <c r="AG121" s="14">
        <v>0</v>
      </c>
      <c r="AH121" s="434">
        <f t="shared" si="117"/>
        <v>0</v>
      </c>
      <c r="AI121" s="870">
        <v>0</v>
      </c>
      <c r="AJ121" s="433">
        <v>0</v>
      </c>
      <c r="AK121" s="433">
        <v>0</v>
      </c>
      <c r="AL121" s="433">
        <v>0</v>
      </c>
      <c r="AM121" s="433">
        <v>0</v>
      </c>
      <c r="AN121" s="433">
        <v>0</v>
      </c>
      <c r="AO121" s="535">
        <f>SUM(AI121:AN121)</f>
        <v>0</v>
      </c>
      <c r="AP121" s="579">
        <f>I121+AH121</f>
        <v>609256</v>
      </c>
      <c r="AQ121" s="434">
        <f>J121+W121</f>
        <v>451970</v>
      </c>
      <c r="AR121" s="512">
        <f>K121+AA121</f>
        <v>0</v>
      </c>
      <c r="AS121" s="434">
        <f>L121+AE121</f>
        <v>152766</v>
      </c>
      <c r="AT121" s="434">
        <f t="shared" si="118"/>
        <v>4520</v>
      </c>
      <c r="AU121" s="434">
        <f t="shared" si="118"/>
        <v>0</v>
      </c>
      <c r="AV121" s="535">
        <f>O121+AO121</f>
        <v>1.1400000000000001</v>
      </c>
      <c r="AW121" s="517">
        <f t="shared" si="78"/>
        <v>0</v>
      </c>
      <c r="AX121" s="432">
        <v>0</v>
      </c>
      <c r="AY121" s="432">
        <v>0</v>
      </c>
      <c r="AZ121" s="432">
        <v>0</v>
      </c>
      <c r="BA121" s="432">
        <v>0</v>
      </c>
      <c r="BB121" s="432">
        <v>0</v>
      </c>
      <c r="BC121" s="600">
        <v>0</v>
      </c>
    </row>
    <row r="122" spans="1:55" ht="12.95" customHeight="1" x14ac:dyDescent="0.25">
      <c r="A122" s="188">
        <v>27</v>
      </c>
      <c r="B122" s="229">
        <v>5428</v>
      </c>
      <c r="C122" s="230">
        <v>600099059</v>
      </c>
      <c r="D122" s="189">
        <v>70985740</v>
      </c>
      <c r="E122" s="231" t="s">
        <v>385</v>
      </c>
      <c r="F122" s="189">
        <v>3143</v>
      </c>
      <c r="G122" s="231" t="s">
        <v>784</v>
      </c>
      <c r="H122" s="192" t="s">
        <v>260</v>
      </c>
      <c r="I122" s="517">
        <v>624593</v>
      </c>
      <c r="J122" s="432">
        <v>453422</v>
      </c>
      <c r="K122" s="494">
        <v>10000</v>
      </c>
      <c r="L122" s="394">
        <v>156637</v>
      </c>
      <c r="M122" s="394">
        <v>4534</v>
      </c>
      <c r="N122" s="307">
        <v>0</v>
      </c>
      <c r="O122" s="685">
        <v>0.86660000000000004</v>
      </c>
      <c r="P122" s="579">
        <f>X122*-1</f>
        <v>10000</v>
      </c>
      <c r="Q122" s="434">
        <v>0</v>
      </c>
      <c r="R122" s="434">
        <v>0</v>
      </c>
      <c r="S122" s="434">
        <v>0</v>
      </c>
      <c r="T122" s="434">
        <v>0</v>
      </c>
      <c r="U122" s="434">
        <v>0</v>
      </c>
      <c r="V122" s="434">
        <v>0</v>
      </c>
      <c r="W122" s="434">
        <f t="shared" si="76"/>
        <v>10000</v>
      </c>
      <c r="X122" s="434">
        <v>-10000</v>
      </c>
      <c r="Y122" s="434">
        <v>0</v>
      </c>
      <c r="Z122" s="434">
        <v>0</v>
      </c>
      <c r="AA122" s="434">
        <f>X122+Y122+Z122</f>
        <v>-10000</v>
      </c>
      <c r="AB122" s="434">
        <f>W122+AA122</f>
        <v>0</v>
      </c>
      <c r="AC122" s="435">
        <f t="shared" si="116"/>
        <v>0</v>
      </c>
      <c r="AD122" s="434">
        <v>0</v>
      </c>
      <c r="AE122" s="434">
        <f t="shared" si="77"/>
        <v>0</v>
      </c>
      <c r="AF122" s="435">
        <f>ROUND(W122*1%,0)</f>
        <v>100</v>
      </c>
      <c r="AG122" s="14">
        <v>0</v>
      </c>
      <c r="AH122" s="434">
        <f t="shared" si="117"/>
        <v>100</v>
      </c>
      <c r="AI122" s="870">
        <v>0</v>
      </c>
      <c r="AJ122" s="433">
        <v>0</v>
      </c>
      <c r="AK122" s="433">
        <v>0</v>
      </c>
      <c r="AL122" s="433">
        <v>0</v>
      </c>
      <c r="AM122" s="433">
        <v>0</v>
      </c>
      <c r="AN122" s="433">
        <v>0</v>
      </c>
      <c r="AO122" s="535">
        <f>SUM(AI122:AN122)</f>
        <v>0</v>
      </c>
      <c r="AP122" s="579">
        <f>I122+AH122</f>
        <v>624693</v>
      </c>
      <c r="AQ122" s="434">
        <f>J122+W122</f>
        <v>463422</v>
      </c>
      <c r="AR122" s="512">
        <f>K122+AA122</f>
        <v>0</v>
      </c>
      <c r="AS122" s="434">
        <f>L122+AE122</f>
        <v>156637</v>
      </c>
      <c r="AT122" s="434">
        <f t="shared" si="118"/>
        <v>4634</v>
      </c>
      <c r="AU122" s="434">
        <f t="shared" si="118"/>
        <v>0</v>
      </c>
      <c r="AV122" s="535">
        <f>O122+AO122</f>
        <v>0.86660000000000004</v>
      </c>
      <c r="AW122" s="517">
        <f t="shared" si="78"/>
        <v>0</v>
      </c>
      <c r="AX122" s="432">
        <v>0</v>
      </c>
      <c r="AY122" s="432">
        <v>0</v>
      </c>
      <c r="AZ122" s="432">
        <v>0</v>
      </c>
      <c r="BA122" s="432">
        <v>0</v>
      </c>
      <c r="BB122" s="432">
        <v>0</v>
      </c>
      <c r="BC122" s="600">
        <v>0</v>
      </c>
    </row>
    <row r="123" spans="1:55" ht="12.95" customHeight="1" x14ac:dyDescent="0.25">
      <c r="A123" s="232">
        <v>27</v>
      </c>
      <c r="B123" s="233">
        <v>5428</v>
      </c>
      <c r="C123" s="234">
        <v>600099059</v>
      </c>
      <c r="D123" s="233">
        <v>70985740</v>
      </c>
      <c r="E123" s="235" t="s">
        <v>386</v>
      </c>
      <c r="F123" s="199"/>
      <c r="G123" s="237"/>
      <c r="H123" s="200"/>
      <c r="I123" s="571">
        <v>4845829</v>
      </c>
      <c r="J123" s="331">
        <v>3565051</v>
      </c>
      <c r="K123" s="331">
        <v>30000</v>
      </c>
      <c r="L123" s="331">
        <v>1215127</v>
      </c>
      <c r="M123" s="331">
        <v>35651</v>
      </c>
      <c r="N123" s="331">
        <v>0</v>
      </c>
      <c r="O123" s="691">
        <v>6.2600999999999996</v>
      </c>
      <c r="P123" s="571">
        <f t="shared" ref="P123:BC123" si="119">SUM(P119:P122)</f>
        <v>30000</v>
      </c>
      <c r="Q123" s="331">
        <f t="shared" si="119"/>
        <v>0</v>
      </c>
      <c r="R123" s="331">
        <f t="shared" si="119"/>
        <v>0</v>
      </c>
      <c r="S123" s="331">
        <f t="shared" si="119"/>
        <v>0</v>
      </c>
      <c r="T123" s="331">
        <f t="shared" si="119"/>
        <v>0</v>
      </c>
      <c r="U123" s="331">
        <f t="shared" si="119"/>
        <v>0</v>
      </c>
      <c r="V123" s="331">
        <f t="shared" si="119"/>
        <v>0</v>
      </c>
      <c r="W123" s="331">
        <f t="shared" si="119"/>
        <v>30000</v>
      </c>
      <c r="X123" s="331">
        <v>-30000</v>
      </c>
      <c r="Y123" s="331">
        <f t="shared" si="119"/>
        <v>0</v>
      </c>
      <c r="Z123" s="331">
        <f t="shared" si="119"/>
        <v>0</v>
      </c>
      <c r="AA123" s="331">
        <f t="shared" si="119"/>
        <v>-30000</v>
      </c>
      <c r="AB123" s="331">
        <f t="shared" si="119"/>
        <v>0</v>
      </c>
      <c r="AC123" s="331">
        <f t="shared" si="119"/>
        <v>0</v>
      </c>
      <c r="AD123" s="331">
        <f t="shared" si="119"/>
        <v>0</v>
      </c>
      <c r="AE123" s="331">
        <f t="shared" si="119"/>
        <v>0</v>
      </c>
      <c r="AF123" s="331">
        <f t="shared" si="119"/>
        <v>300</v>
      </c>
      <c r="AG123" s="331">
        <f t="shared" si="119"/>
        <v>0</v>
      </c>
      <c r="AH123" s="974">
        <f t="shared" si="119"/>
        <v>300</v>
      </c>
      <c r="AI123" s="970">
        <v>0</v>
      </c>
      <c r="AJ123" s="727">
        <f t="shared" si="119"/>
        <v>0</v>
      </c>
      <c r="AK123" s="727">
        <f t="shared" si="119"/>
        <v>0</v>
      </c>
      <c r="AL123" s="727">
        <f t="shared" si="119"/>
        <v>0</v>
      </c>
      <c r="AM123" s="727">
        <f t="shared" si="119"/>
        <v>0</v>
      </c>
      <c r="AN123" s="727">
        <f t="shared" si="119"/>
        <v>0</v>
      </c>
      <c r="AO123" s="236">
        <f t="shared" si="119"/>
        <v>0</v>
      </c>
      <c r="AP123" s="571">
        <f t="shared" si="119"/>
        <v>4846129</v>
      </c>
      <c r="AQ123" s="331">
        <f t="shared" si="119"/>
        <v>3595051</v>
      </c>
      <c r="AR123" s="331">
        <f t="shared" si="119"/>
        <v>0</v>
      </c>
      <c r="AS123" s="331">
        <f t="shared" si="119"/>
        <v>1215127</v>
      </c>
      <c r="AT123" s="331">
        <f t="shared" si="119"/>
        <v>35951</v>
      </c>
      <c r="AU123" s="331">
        <f t="shared" si="119"/>
        <v>0</v>
      </c>
      <c r="AV123" s="236">
        <f t="shared" si="119"/>
        <v>6.2600999999999996</v>
      </c>
      <c r="AW123" s="784">
        <f t="shared" si="119"/>
        <v>0</v>
      </c>
      <c r="AX123" s="782">
        <f t="shared" si="119"/>
        <v>0</v>
      </c>
      <c r="AY123" s="782">
        <f t="shared" si="119"/>
        <v>0</v>
      </c>
      <c r="AZ123" s="782">
        <f t="shared" si="119"/>
        <v>0</v>
      </c>
      <c r="BA123" s="782">
        <f t="shared" si="119"/>
        <v>0</v>
      </c>
      <c r="BB123" s="782">
        <f t="shared" si="119"/>
        <v>0</v>
      </c>
      <c r="BC123" s="779">
        <f t="shared" si="119"/>
        <v>0</v>
      </c>
    </row>
    <row r="124" spans="1:55" ht="12.95" customHeight="1" x14ac:dyDescent="0.25">
      <c r="A124" s="188">
        <v>28</v>
      </c>
      <c r="B124" s="229">
        <v>5472</v>
      </c>
      <c r="C124" s="230">
        <v>600098672</v>
      </c>
      <c r="D124" s="189">
        <v>72743565</v>
      </c>
      <c r="E124" s="231" t="s">
        <v>387</v>
      </c>
      <c r="F124" s="189">
        <v>3111</v>
      </c>
      <c r="G124" s="231" t="s">
        <v>288</v>
      </c>
      <c r="H124" s="192" t="s">
        <v>260</v>
      </c>
      <c r="I124" s="536">
        <v>3382483</v>
      </c>
      <c r="J124" s="494">
        <v>2509260</v>
      </c>
      <c r="K124" s="494">
        <v>0</v>
      </c>
      <c r="L124" s="394">
        <v>848130</v>
      </c>
      <c r="M124" s="394">
        <v>25093</v>
      </c>
      <c r="N124" s="307">
        <v>0</v>
      </c>
      <c r="O124" s="734">
        <v>4</v>
      </c>
      <c r="P124" s="579">
        <f>X124*-1</f>
        <v>0</v>
      </c>
      <c r="Q124" s="434">
        <v>0</v>
      </c>
      <c r="R124" s="434">
        <v>0</v>
      </c>
      <c r="S124" s="434">
        <v>0</v>
      </c>
      <c r="T124" s="434">
        <v>0</v>
      </c>
      <c r="U124" s="434">
        <v>0</v>
      </c>
      <c r="V124" s="434">
        <v>0</v>
      </c>
      <c r="W124" s="434">
        <f t="shared" si="76"/>
        <v>0</v>
      </c>
      <c r="X124" s="434">
        <v>0</v>
      </c>
      <c r="Y124" s="434">
        <v>0</v>
      </c>
      <c r="Z124" s="434">
        <v>0</v>
      </c>
      <c r="AA124" s="434">
        <f>X124+Y124+Z124</f>
        <v>0</v>
      </c>
      <c r="AB124" s="434">
        <f>W124+AA124</f>
        <v>0</v>
      </c>
      <c r="AC124" s="435">
        <f t="shared" ref="AC124:AC125" si="120">ROUND((W124+X124+Y124)*33.8%,0)</f>
        <v>0</v>
      </c>
      <c r="AD124" s="434">
        <v>0</v>
      </c>
      <c r="AE124" s="434">
        <f t="shared" si="77"/>
        <v>0</v>
      </c>
      <c r="AF124" s="435">
        <f>ROUND(W124*1%,0)</f>
        <v>0</v>
      </c>
      <c r="AG124" s="14">
        <v>0</v>
      </c>
      <c r="AH124" s="434">
        <f t="shared" ref="AH124:AH125" si="121">AB124+AE124+AF124+AG124</f>
        <v>0</v>
      </c>
      <c r="AI124" s="870">
        <v>0</v>
      </c>
      <c r="AJ124" s="433">
        <v>0</v>
      </c>
      <c r="AK124" s="433">
        <v>0</v>
      </c>
      <c r="AL124" s="433">
        <v>0</v>
      </c>
      <c r="AM124" s="433">
        <v>0</v>
      </c>
      <c r="AN124" s="433">
        <v>0</v>
      </c>
      <c r="AO124" s="535">
        <f>SUM(AI124:AN124)</f>
        <v>0</v>
      </c>
      <c r="AP124" s="579">
        <f>I124+AH124</f>
        <v>3382483</v>
      </c>
      <c r="AQ124" s="434">
        <f>J124+W124</f>
        <v>2509260</v>
      </c>
      <c r="AR124" s="512">
        <f>K124+AA124</f>
        <v>0</v>
      </c>
      <c r="AS124" s="434">
        <f t="shared" ref="AS124:AU125" si="122">L124+AE124</f>
        <v>848130</v>
      </c>
      <c r="AT124" s="434">
        <f t="shared" si="122"/>
        <v>25093</v>
      </c>
      <c r="AU124" s="434">
        <f t="shared" si="122"/>
        <v>0</v>
      </c>
      <c r="AV124" s="535">
        <f>O124+AO124</f>
        <v>4</v>
      </c>
      <c r="AW124" s="517">
        <f t="shared" si="78"/>
        <v>0</v>
      </c>
      <c r="AX124" s="432">
        <v>0</v>
      </c>
      <c r="AY124" s="432">
        <v>0</v>
      </c>
      <c r="AZ124" s="432">
        <v>0</v>
      </c>
      <c r="BA124" s="432">
        <v>0</v>
      </c>
      <c r="BB124" s="432">
        <v>0</v>
      </c>
      <c r="BC124" s="600">
        <v>0</v>
      </c>
    </row>
    <row r="125" spans="1:55" ht="12.95" customHeight="1" x14ac:dyDescent="0.25">
      <c r="A125" s="188">
        <v>28</v>
      </c>
      <c r="B125" s="229">
        <v>5472</v>
      </c>
      <c r="C125" s="230">
        <v>600098672</v>
      </c>
      <c r="D125" s="189">
        <v>72743565</v>
      </c>
      <c r="E125" s="231" t="s">
        <v>387</v>
      </c>
      <c r="F125" s="189">
        <v>3111</v>
      </c>
      <c r="G125" s="231" t="s">
        <v>282</v>
      </c>
      <c r="H125" s="192" t="s">
        <v>261</v>
      </c>
      <c r="I125" s="517">
        <v>0</v>
      </c>
      <c r="J125" s="432">
        <v>0</v>
      </c>
      <c r="K125" s="494">
        <v>0</v>
      </c>
      <c r="L125" s="394">
        <v>0</v>
      </c>
      <c r="M125" s="394">
        <v>0</v>
      </c>
      <c r="N125" s="307">
        <v>0</v>
      </c>
      <c r="O125" s="685">
        <v>0</v>
      </c>
      <c r="P125" s="579">
        <f>X125*-1</f>
        <v>0</v>
      </c>
      <c r="Q125" s="434">
        <v>0</v>
      </c>
      <c r="R125" s="434">
        <v>0</v>
      </c>
      <c r="S125" s="434">
        <v>0</v>
      </c>
      <c r="T125" s="434">
        <v>0</v>
      </c>
      <c r="U125" s="434">
        <v>0</v>
      </c>
      <c r="V125" s="434">
        <v>0</v>
      </c>
      <c r="W125" s="434">
        <f t="shared" si="76"/>
        <v>0</v>
      </c>
      <c r="X125" s="434">
        <v>0</v>
      </c>
      <c r="Y125" s="434">
        <v>0</v>
      </c>
      <c r="Z125" s="434">
        <v>0</v>
      </c>
      <c r="AA125" s="434">
        <f>X125+Y125+Z125</f>
        <v>0</v>
      </c>
      <c r="AB125" s="434">
        <f>W125+AA125</f>
        <v>0</v>
      </c>
      <c r="AC125" s="435">
        <f t="shared" si="120"/>
        <v>0</v>
      </c>
      <c r="AD125" s="434">
        <v>0</v>
      </c>
      <c r="AE125" s="434">
        <f t="shared" si="77"/>
        <v>0</v>
      </c>
      <c r="AF125" s="435">
        <f>ROUND(W125*1%,0)</f>
        <v>0</v>
      </c>
      <c r="AG125" s="14">
        <v>0</v>
      </c>
      <c r="AH125" s="434">
        <f t="shared" si="121"/>
        <v>0</v>
      </c>
      <c r="AI125" s="870">
        <v>0</v>
      </c>
      <c r="AJ125" s="433">
        <v>0</v>
      </c>
      <c r="AK125" s="433">
        <v>0</v>
      </c>
      <c r="AL125" s="433">
        <v>0</v>
      </c>
      <c r="AM125" s="433">
        <v>0</v>
      </c>
      <c r="AN125" s="433">
        <v>0</v>
      </c>
      <c r="AO125" s="535">
        <f>SUM(AI125:AN125)</f>
        <v>0</v>
      </c>
      <c r="AP125" s="579">
        <f>I125+AH125</f>
        <v>0</v>
      </c>
      <c r="AQ125" s="434">
        <f>J125+W125</f>
        <v>0</v>
      </c>
      <c r="AR125" s="512">
        <f>K125+AA125</f>
        <v>0</v>
      </c>
      <c r="AS125" s="434">
        <f t="shared" si="122"/>
        <v>0</v>
      </c>
      <c r="AT125" s="434">
        <f t="shared" si="122"/>
        <v>0</v>
      </c>
      <c r="AU125" s="434">
        <f t="shared" si="122"/>
        <v>0</v>
      </c>
      <c r="AV125" s="535">
        <f>O125+AO125</f>
        <v>0</v>
      </c>
      <c r="AW125" s="517">
        <f t="shared" si="78"/>
        <v>0</v>
      </c>
      <c r="AX125" s="432">
        <v>0</v>
      </c>
      <c r="AY125" s="432">
        <v>0</v>
      </c>
      <c r="AZ125" s="432">
        <v>0</v>
      </c>
      <c r="BA125" s="432">
        <v>0</v>
      </c>
      <c r="BB125" s="432">
        <v>0</v>
      </c>
      <c r="BC125" s="600">
        <v>0</v>
      </c>
    </row>
    <row r="126" spans="1:55" ht="12.95" customHeight="1" x14ac:dyDescent="0.25">
      <c r="A126" s="232">
        <v>28</v>
      </c>
      <c r="B126" s="233">
        <v>5472</v>
      </c>
      <c r="C126" s="234">
        <v>600098672</v>
      </c>
      <c r="D126" s="233">
        <v>72743565</v>
      </c>
      <c r="E126" s="235" t="s">
        <v>388</v>
      </c>
      <c r="F126" s="199"/>
      <c r="G126" s="237"/>
      <c r="H126" s="200"/>
      <c r="I126" s="573">
        <v>3382483</v>
      </c>
      <c r="J126" s="330">
        <v>2509260</v>
      </c>
      <c r="K126" s="330">
        <v>0</v>
      </c>
      <c r="L126" s="330">
        <v>848130</v>
      </c>
      <c r="M126" s="330">
        <v>25093</v>
      </c>
      <c r="N126" s="330">
        <v>0</v>
      </c>
      <c r="O126" s="721">
        <v>4</v>
      </c>
      <c r="P126" s="573">
        <f t="shared" ref="P126:BC126" si="123">SUM(P124:P125)</f>
        <v>0</v>
      </c>
      <c r="Q126" s="330">
        <f t="shared" si="123"/>
        <v>0</v>
      </c>
      <c r="R126" s="330">
        <f t="shared" si="123"/>
        <v>0</v>
      </c>
      <c r="S126" s="330">
        <f t="shared" si="123"/>
        <v>0</v>
      </c>
      <c r="T126" s="330">
        <f t="shared" si="123"/>
        <v>0</v>
      </c>
      <c r="U126" s="330">
        <f t="shared" si="123"/>
        <v>0</v>
      </c>
      <c r="V126" s="330">
        <f t="shared" si="123"/>
        <v>0</v>
      </c>
      <c r="W126" s="330">
        <f t="shared" si="123"/>
        <v>0</v>
      </c>
      <c r="X126" s="330">
        <v>0</v>
      </c>
      <c r="Y126" s="330">
        <f t="shared" si="123"/>
        <v>0</v>
      </c>
      <c r="Z126" s="330">
        <f t="shared" si="123"/>
        <v>0</v>
      </c>
      <c r="AA126" s="330">
        <f t="shared" si="123"/>
        <v>0</v>
      </c>
      <c r="AB126" s="330">
        <f t="shared" si="123"/>
        <v>0</v>
      </c>
      <c r="AC126" s="330">
        <f t="shared" si="123"/>
        <v>0</v>
      </c>
      <c r="AD126" s="330">
        <f t="shared" si="123"/>
        <v>0</v>
      </c>
      <c r="AE126" s="330">
        <f t="shared" si="123"/>
        <v>0</v>
      </c>
      <c r="AF126" s="330">
        <f t="shared" si="123"/>
        <v>0</v>
      </c>
      <c r="AG126" s="330">
        <f t="shared" si="123"/>
        <v>0</v>
      </c>
      <c r="AH126" s="979">
        <f t="shared" si="123"/>
        <v>0</v>
      </c>
      <c r="AI126" s="977">
        <v>0</v>
      </c>
      <c r="AJ126" s="728">
        <f t="shared" si="123"/>
        <v>0</v>
      </c>
      <c r="AK126" s="728">
        <f t="shared" si="123"/>
        <v>0</v>
      </c>
      <c r="AL126" s="728">
        <f t="shared" si="123"/>
        <v>0</v>
      </c>
      <c r="AM126" s="728">
        <f t="shared" si="123"/>
        <v>0</v>
      </c>
      <c r="AN126" s="728">
        <f t="shared" si="123"/>
        <v>0</v>
      </c>
      <c r="AO126" s="198">
        <f t="shared" si="123"/>
        <v>0</v>
      </c>
      <c r="AP126" s="573">
        <f t="shared" si="123"/>
        <v>3382483</v>
      </c>
      <c r="AQ126" s="330">
        <f t="shared" si="123"/>
        <v>2509260</v>
      </c>
      <c r="AR126" s="330">
        <f t="shared" si="123"/>
        <v>0</v>
      </c>
      <c r="AS126" s="330">
        <f t="shared" si="123"/>
        <v>848130</v>
      </c>
      <c r="AT126" s="330">
        <f t="shared" si="123"/>
        <v>25093</v>
      </c>
      <c r="AU126" s="330">
        <f t="shared" si="123"/>
        <v>0</v>
      </c>
      <c r="AV126" s="198">
        <f t="shared" si="123"/>
        <v>4</v>
      </c>
      <c r="AW126" s="839">
        <f t="shared" si="123"/>
        <v>0</v>
      </c>
      <c r="AX126" s="838">
        <f t="shared" si="123"/>
        <v>0</v>
      </c>
      <c r="AY126" s="838">
        <f t="shared" si="123"/>
        <v>0</v>
      </c>
      <c r="AZ126" s="838">
        <f t="shared" si="123"/>
        <v>0</v>
      </c>
      <c r="BA126" s="838">
        <f t="shared" si="123"/>
        <v>0</v>
      </c>
      <c r="BB126" s="838">
        <f t="shared" si="123"/>
        <v>0</v>
      </c>
      <c r="BC126" s="837">
        <f t="shared" si="123"/>
        <v>0</v>
      </c>
    </row>
    <row r="127" spans="1:55" ht="12.95" customHeight="1" x14ac:dyDescent="0.25">
      <c r="A127" s="188">
        <v>29</v>
      </c>
      <c r="B127" s="229">
        <v>5471</v>
      </c>
      <c r="C127" s="230">
        <v>600099229</v>
      </c>
      <c r="D127" s="189">
        <v>72743646</v>
      </c>
      <c r="E127" s="231" t="s">
        <v>389</v>
      </c>
      <c r="F127" s="189">
        <v>3113</v>
      </c>
      <c r="G127" s="231" t="s">
        <v>292</v>
      </c>
      <c r="H127" s="192" t="s">
        <v>260</v>
      </c>
      <c r="I127" s="536">
        <v>12389719</v>
      </c>
      <c r="J127" s="494">
        <v>9173320</v>
      </c>
      <c r="K127" s="494">
        <v>18000</v>
      </c>
      <c r="L127" s="394">
        <v>3106666</v>
      </c>
      <c r="M127" s="394">
        <v>91733</v>
      </c>
      <c r="N127" s="307">
        <v>0</v>
      </c>
      <c r="O127" s="734">
        <v>12.818</v>
      </c>
      <c r="P127" s="579">
        <f>X127*-1</f>
        <v>9000</v>
      </c>
      <c r="Q127" s="434">
        <v>0</v>
      </c>
      <c r="R127" s="434">
        <v>0</v>
      </c>
      <c r="S127" s="434">
        <v>0</v>
      </c>
      <c r="T127" s="434">
        <v>0</v>
      </c>
      <c r="U127" s="434">
        <v>0</v>
      </c>
      <c r="V127" s="434">
        <v>0</v>
      </c>
      <c r="W127" s="434">
        <f t="shared" si="76"/>
        <v>9000</v>
      </c>
      <c r="X127" s="434">
        <v>-9000</v>
      </c>
      <c r="Y127" s="434">
        <v>0</v>
      </c>
      <c r="Z127" s="434">
        <v>0</v>
      </c>
      <c r="AA127" s="434">
        <f>X127+Y127+Z127</f>
        <v>-9000</v>
      </c>
      <c r="AB127" s="434">
        <f>W127+AA127</f>
        <v>0</v>
      </c>
      <c r="AC127" s="435">
        <f t="shared" ref="AC127:AC129" si="124">ROUND((W127+X127+Y127)*33.8%,0)</f>
        <v>0</v>
      </c>
      <c r="AD127" s="434">
        <v>0</v>
      </c>
      <c r="AE127" s="434">
        <f t="shared" si="77"/>
        <v>0</v>
      </c>
      <c r="AF127" s="435">
        <f>ROUND(W127*1%,0)</f>
        <v>90</v>
      </c>
      <c r="AG127" s="14">
        <v>0</v>
      </c>
      <c r="AH127" s="434">
        <f t="shared" ref="AH127:AH129" si="125">AB127+AE127+AF127+AG127</f>
        <v>90</v>
      </c>
      <c r="AI127" s="870">
        <v>0</v>
      </c>
      <c r="AJ127" s="433">
        <v>0</v>
      </c>
      <c r="AK127" s="433">
        <v>0</v>
      </c>
      <c r="AL127" s="433">
        <v>0</v>
      </c>
      <c r="AM127" s="433">
        <v>0</v>
      </c>
      <c r="AN127" s="433">
        <v>0</v>
      </c>
      <c r="AO127" s="535">
        <f>SUM(AI127:AN127)</f>
        <v>0</v>
      </c>
      <c r="AP127" s="579">
        <f>I127+AH127</f>
        <v>12389809</v>
      </c>
      <c r="AQ127" s="434">
        <f>J127+W127</f>
        <v>9182320</v>
      </c>
      <c r="AR127" s="512">
        <f>K127+AA127</f>
        <v>9000</v>
      </c>
      <c r="AS127" s="434">
        <f>L127+AE127</f>
        <v>3106666</v>
      </c>
      <c r="AT127" s="434">
        <f t="shared" ref="AT127:AU129" si="126">M127+AF127</f>
        <v>91823</v>
      </c>
      <c r="AU127" s="434">
        <f t="shared" si="126"/>
        <v>0</v>
      </c>
      <c r="AV127" s="535">
        <f>O127+AO127</f>
        <v>12.818</v>
      </c>
      <c r="AW127" s="517">
        <f t="shared" si="78"/>
        <v>0</v>
      </c>
      <c r="AX127" s="432">
        <v>0</v>
      </c>
      <c r="AY127" s="432">
        <v>0</v>
      </c>
      <c r="AZ127" s="432">
        <v>0</v>
      </c>
      <c r="BA127" s="432">
        <v>0</v>
      </c>
      <c r="BB127" s="432">
        <v>0</v>
      </c>
      <c r="BC127" s="600">
        <v>0</v>
      </c>
    </row>
    <row r="128" spans="1:55" ht="12.95" customHeight="1" x14ac:dyDescent="0.25">
      <c r="A128" s="188">
        <v>29</v>
      </c>
      <c r="B128" s="229">
        <v>5471</v>
      </c>
      <c r="C128" s="230">
        <v>600099229</v>
      </c>
      <c r="D128" s="189">
        <v>72743646</v>
      </c>
      <c r="E128" s="231" t="s">
        <v>389</v>
      </c>
      <c r="F128" s="189">
        <v>3113</v>
      </c>
      <c r="G128" s="231" t="s">
        <v>282</v>
      </c>
      <c r="H128" s="192" t="s">
        <v>261</v>
      </c>
      <c r="I128" s="517">
        <v>870860</v>
      </c>
      <c r="J128" s="432">
        <v>646038</v>
      </c>
      <c r="K128" s="494">
        <v>0</v>
      </c>
      <c r="L128" s="394">
        <v>218361</v>
      </c>
      <c r="M128" s="394">
        <v>6461</v>
      </c>
      <c r="N128" s="307">
        <v>0</v>
      </c>
      <c r="O128" s="685">
        <v>1.5999999999999999</v>
      </c>
      <c r="P128" s="579">
        <f>X128*-1</f>
        <v>0</v>
      </c>
      <c r="Q128" s="434">
        <v>0</v>
      </c>
      <c r="R128" s="434">
        <v>-714</v>
      </c>
      <c r="S128" s="434">
        <v>0</v>
      </c>
      <c r="T128" s="434">
        <v>0</v>
      </c>
      <c r="U128" s="434">
        <v>0</v>
      </c>
      <c r="V128" s="434">
        <v>0</v>
      </c>
      <c r="W128" s="434">
        <f t="shared" si="76"/>
        <v>-714</v>
      </c>
      <c r="X128" s="434">
        <v>0</v>
      </c>
      <c r="Y128" s="434">
        <v>0</v>
      </c>
      <c r="Z128" s="434">
        <v>0</v>
      </c>
      <c r="AA128" s="434">
        <f>X128+Y128+Z128</f>
        <v>0</v>
      </c>
      <c r="AB128" s="434">
        <f>W128+AA128</f>
        <v>-714</v>
      </c>
      <c r="AC128" s="435">
        <f>ROUND((W128+X128+Y128)*33.8%,0)</f>
        <v>-241</v>
      </c>
      <c r="AD128" s="434">
        <v>0</v>
      </c>
      <c r="AE128" s="434">
        <f t="shared" si="77"/>
        <v>-241</v>
      </c>
      <c r="AF128" s="435">
        <f>ROUND(W128*1%,0)</f>
        <v>-7</v>
      </c>
      <c r="AG128" s="14">
        <v>0</v>
      </c>
      <c r="AH128" s="434">
        <f t="shared" si="125"/>
        <v>-962</v>
      </c>
      <c r="AI128" s="870">
        <v>0</v>
      </c>
      <c r="AJ128" s="433">
        <v>-0.01</v>
      </c>
      <c r="AK128" s="433">
        <v>0</v>
      </c>
      <c r="AL128" s="433">
        <v>0</v>
      </c>
      <c r="AM128" s="433">
        <v>0</v>
      </c>
      <c r="AN128" s="433">
        <v>0</v>
      </c>
      <c r="AO128" s="535">
        <f>SUM(AI128:AN128)</f>
        <v>-0.01</v>
      </c>
      <c r="AP128" s="579">
        <f>I128+AH128</f>
        <v>869898</v>
      </c>
      <c r="AQ128" s="434">
        <f>J128+W128</f>
        <v>645324</v>
      </c>
      <c r="AR128" s="512">
        <f>K128+AA128</f>
        <v>0</v>
      </c>
      <c r="AS128" s="434">
        <f>L128+AE128</f>
        <v>218120</v>
      </c>
      <c r="AT128" s="434">
        <f t="shared" si="126"/>
        <v>6454</v>
      </c>
      <c r="AU128" s="434">
        <f t="shared" si="126"/>
        <v>0</v>
      </c>
      <c r="AV128" s="535">
        <f>O128+AO128</f>
        <v>1.5899999999999999</v>
      </c>
      <c r="AW128" s="517">
        <f t="shared" si="78"/>
        <v>0</v>
      </c>
      <c r="AX128" s="432">
        <v>0</v>
      </c>
      <c r="AY128" s="432">
        <v>0</v>
      </c>
      <c r="AZ128" s="432">
        <v>0</v>
      </c>
      <c r="BA128" s="432">
        <v>0</v>
      </c>
      <c r="BB128" s="432">
        <v>0</v>
      </c>
      <c r="BC128" s="600">
        <v>0</v>
      </c>
    </row>
    <row r="129" spans="1:55" ht="12.95" customHeight="1" x14ac:dyDescent="0.25">
      <c r="A129" s="188">
        <v>29</v>
      </c>
      <c r="B129" s="229">
        <v>5471</v>
      </c>
      <c r="C129" s="230">
        <v>600099229</v>
      </c>
      <c r="D129" s="189">
        <v>72743646</v>
      </c>
      <c r="E129" s="231" t="s">
        <v>389</v>
      </c>
      <c r="F129" s="189">
        <v>3143</v>
      </c>
      <c r="G129" s="231" t="s">
        <v>784</v>
      </c>
      <c r="H129" s="192" t="s">
        <v>260</v>
      </c>
      <c r="I129" s="517">
        <v>929877</v>
      </c>
      <c r="J129" s="432">
        <v>689820</v>
      </c>
      <c r="K129" s="494">
        <v>0</v>
      </c>
      <c r="L129" s="394">
        <v>233159</v>
      </c>
      <c r="M129" s="394">
        <v>6898</v>
      </c>
      <c r="N129" s="307">
        <v>0</v>
      </c>
      <c r="O129" s="685">
        <v>1.3001</v>
      </c>
      <c r="P129" s="579">
        <f>X129*-1</f>
        <v>0</v>
      </c>
      <c r="Q129" s="434">
        <v>0</v>
      </c>
      <c r="R129" s="434">
        <v>0</v>
      </c>
      <c r="S129" s="434">
        <v>0</v>
      </c>
      <c r="T129" s="434">
        <v>0</v>
      </c>
      <c r="U129" s="434">
        <v>0</v>
      </c>
      <c r="V129" s="434">
        <v>0</v>
      </c>
      <c r="W129" s="434">
        <f t="shared" si="76"/>
        <v>0</v>
      </c>
      <c r="X129" s="434">
        <v>0</v>
      </c>
      <c r="Y129" s="434">
        <v>0</v>
      </c>
      <c r="Z129" s="434">
        <v>0</v>
      </c>
      <c r="AA129" s="434">
        <f>X129+Y129+Z129</f>
        <v>0</v>
      </c>
      <c r="AB129" s="434">
        <f>W129+AA129</f>
        <v>0</v>
      </c>
      <c r="AC129" s="435">
        <f t="shared" si="124"/>
        <v>0</v>
      </c>
      <c r="AD129" s="434">
        <v>0</v>
      </c>
      <c r="AE129" s="434">
        <f t="shared" si="77"/>
        <v>0</v>
      </c>
      <c r="AF129" s="435">
        <f>ROUND(W129*1%,0)</f>
        <v>0</v>
      </c>
      <c r="AG129" s="14">
        <v>0</v>
      </c>
      <c r="AH129" s="434">
        <f t="shared" si="125"/>
        <v>0</v>
      </c>
      <c r="AI129" s="870">
        <v>0</v>
      </c>
      <c r="AJ129" s="433">
        <v>0</v>
      </c>
      <c r="AK129" s="433">
        <v>0</v>
      </c>
      <c r="AL129" s="433">
        <v>0</v>
      </c>
      <c r="AM129" s="433">
        <v>0</v>
      </c>
      <c r="AN129" s="433">
        <v>0</v>
      </c>
      <c r="AO129" s="535">
        <f>SUM(AI129:AN129)</f>
        <v>0</v>
      </c>
      <c r="AP129" s="579">
        <f>I129+AH129</f>
        <v>929877</v>
      </c>
      <c r="AQ129" s="434">
        <f>J129+W129</f>
        <v>689820</v>
      </c>
      <c r="AR129" s="512">
        <f>K129+AA129</f>
        <v>0</v>
      </c>
      <c r="AS129" s="434">
        <f>L129+AE129</f>
        <v>233159</v>
      </c>
      <c r="AT129" s="434">
        <f t="shared" si="126"/>
        <v>6898</v>
      </c>
      <c r="AU129" s="434">
        <f t="shared" si="126"/>
        <v>0</v>
      </c>
      <c r="AV129" s="535">
        <f>O129+AO129</f>
        <v>1.3001</v>
      </c>
      <c r="AW129" s="517">
        <f t="shared" si="78"/>
        <v>0</v>
      </c>
      <c r="AX129" s="432">
        <v>0</v>
      </c>
      <c r="AY129" s="432">
        <v>0</v>
      </c>
      <c r="AZ129" s="432">
        <v>0</v>
      </c>
      <c r="BA129" s="432">
        <v>0</v>
      </c>
      <c r="BB129" s="432">
        <v>0</v>
      </c>
      <c r="BC129" s="600">
        <v>0</v>
      </c>
    </row>
    <row r="130" spans="1:55" ht="12.95" customHeight="1" x14ac:dyDescent="0.25">
      <c r="A130" s="232">
        <v>29</v>
      </c>
      <c r="B130" s="233">
        <v>5471</v>
      </c>
      <c r="C130" s="234">
        <v>600099229</v>
      </c>
      <c r="D130" s="233">
        <v>72743646</v>
      </c>
      <c r="E130" s="235" t="s">
        <v>390</v>
      </c>
      <c r="F130" s="199"/>
      <c r="G130" s="237"/>
      <c r="H130" s="200"/>
      <c r="I130" s="573">
        <v>14190456</v>
      </c>
      <c r="J130" s="330">
        <v>10509178</v>
      </c>
      <c r="K130" s="330">
        <v>18000</v>
      </c>
      <c r="L130" s="330">
        <v>3558186</v>
      </c>
      <c r="M130" s="330">
        <v>105092</v>
      </c>
      <c r="N130" s="330">
        <v>0</v>
      </c>
      <c r="O130" s="721">
        <v>15.7181</v>
      </c>
      <c r="P130" s="573">
        <f t="shared" ref="P130:BC130" si="127">SUM(P127:P129)</f>
        <v>9000</v>
      </c>
      <c r="Q130" s="330">
        <f t="shared" si="127"/>
        <v>0</v>
      </c>
      <c r="R130" s="330">
        <f t="shared" si="127"/>
        <v>-714</v>
      </c>
      <c r="S130" s="330">
        <f t="shared" si="127"/>
        <v>0</v>
      </c>
      <c r="T130" s="330">
        <f t="shared" si="127"/>
        <v>0</v>
      </c>
      <c r="U130" s="330">
        <f t="shared" si="127"/>
        <v>0</v>
      </c>
      <c r="V130" s="330">
        <f t="shared" si="127"/>
        <v>0</v>
      </c>
      <c r="W130" s="330">
        <f t="shared" si="127"/>
        <v>8286</v>
      </c>
      <c r="X130" s="330">
        <v>-9000</v>
      </c>
      <c r="Y130" s="330">
        <f t="shared" si="127"/>
        <v>0</v>
      </c>
      <c r="Z130" s="330">
        <f t="shared" si="127"/>
        <v>0</v>
      </c>
      <c r="AA130" s="330">
        <f t="shared" si="127"/>
        <v>-9000</v>
      </c>
      <c r="AB130" s="330">
        <f t="shared" si="127"/>
        <v>-714</v>
      </c>
      <c r="AC130" s="330">
        <f t="shared" si="127"/>
        <v>-241</v>
      </c>
      <c r="AD130" s="330">
        <f t="shared" si="127"/>
        <v>0</v>
      </c>
      <c r="AE130" s="330">
        <f t="shared" si="127"/>
        <v>-241</v>
      </c>
      <c r="AF130" s="330">
        <f t="shared" si="127"/>
        <v>83</v>
      </c>
      <c r="AG130" s="330">
        <f t="shared" si="127"/>
        <v>0</v>
      </c>
      <c r="AH130" s="979">
        <f t="shared" si="127"/>
        <v>-872</v>
      </c>
      <c r="AI130" s="977">
        <v>0</v>
      </c>
      <c r="AJ130" s="728">
        <f t="shared" si="127"/>
        <v>-0.01</v>
      </c>
      <c r="AK130" s="728">
        <f t="shared" si="127"/>
        <v>0</v>
      </c>
      <c r="AL130" s="728">
        <f t="shared" si="127"/>
        <v>0</v>
      </c>
      <c r="AM130" s="728">
        <f t="shared" si="127"/>
        <v>0</v>
      </c>
      <c r="AN130" s="728">
        <f t="shared" si="127"/>
        <v>0</v>
      </c>
      <c r="AO130" s="198">
        <f t="shared" si="127"/>
        <v>-0.01</v>
      </c>
      <c r="AP130" s="573">
        <f t="shared" si="127"/>
        <v>14189584</v>
      </c>
      <c r="AQ130" s="330">
        <f t="shared" si="127"/>
        <v>10517464</v>
      </c>
      <c r="AR130" s="330">
        <f t="shared" si="127"/>
        <v>9000</v>
      </c>
      <c r="AS130" s="330">
        <f t="shared" si="127"/>
        <v>3557945</v>
      </c>
      <c r="AT130" s="330">
        <f t="shared" si="127"/>
        <v>105175</v>
      </c>
      <c r="AU130" s="330">
        <f t="shared" si="127"/>
        <v>0</v>
      </c>
      <c r="AV130" s="198">
        <f t="shared" si="127"/>
        <v>15.7081</v>
      </c>
      <c r="AW130" s="839">
        <f t="shared" si="127"/>
        <v>0</v>
      </c>
      <c r="AX130" s="838">
        <f t="shared" si="127"/>
        <v>0</v>
      </c>
      <c r="AY130" s="838">
        <f t="shared" si="127"/>
        <v>0</v>
      </c>
      <c r="AZ130" s="838">
        <f t="shared" si="127"/>
        <v>0</v>
      </c>
      <c r="BA130" s="838">
        <f t="shared" si="127"/>
        <v>0</v>
      </c>
      <c r="BB130" s="838">
        <f t="shared" si="127"/>
        <v>0</v>
      </c>
      <c r="BC130" s="837">
        <f t="shared" si="127"/>
        <v>0</v>
      </c>
    </row>
    <row r="131" spans="1:55" ht="12.95" customHeight="1" x14ac:dyDescent="0.25">
      <c r="A131" s="188">
        <v>30</v>
      </c>
      <c r="B131" s="229">
        <v>5473</v>
      </c>
      <c r="C131" s="230">
        <v>600098583</v>
      </c>
      <c r="D131" s="189">
        <v>75016320</v>
      </c>
      <c r="E131" s="231" t="s">
        <v>391</v>
      </c>
      <c r="F131" s="189">
        <v>3111</v>
      </c>
      <c r="G131" s="231" t="s">
        <v>288</v>
      </c>
      <c r="H131" s="192" t="s">
        <v>260</v>
      </c>
      <c r="I131" s="536">
        <v>2054131</v>
      </c>
      <c r="J131" s="494">
        <v>1523836</v>
      </c>
      <c r="K131" s="494">
        <v>0</v>
      </c>
      <c r="L131" s="394">
        <v>515057</v>
      </c>
      <c r="M131" s="394">
        <v>15238</v>
      </c>
      <c r="N131" s="307">
        <v>0</v>
      </c>
      <c r="O131" s="734">
        <v>2.3704000000000001</v>
      </c>
      <c r="P131" s="579">
        <f>X131*-1</f>
        <v>0</v>
      </c>
      <c r="Q131" s="434">
        <v>0</v>
      </c>
      <c r="R131" s="434">
        <v>0</v>
      </c>
      <c r="S131" s="434">
        <v>0</v>
      </c>
      <c r="T131" s="434">
        <v>0</v>
      </c>
      <c r="U131" s="434">
        <v>0</v>
      </c>
      <c r="V131" s="434">
        <v>0</v>
      </c>
      <c r="W131" s="434">
        <f t="shared" si="76"/>
        <v>0</v>
      </c>
      <c r="X131" s="434">
        <v>0</v>
      </c>
      <c r="Y131" s="434">
        <v>0</v>
      </c>
      <c r="Z131" s="434">
        <v>0</v>
      </c>
      <c r="AA131" s="434">
        <f>X131+Y131+Z131</f>
        <v>0</v>
      </c>
      <c r="AB131" s="434">
        <f>W131+AA131</f>
        <v>0</v>
      </c>
      <c r="AC131" s="435">
        <f t="shared" ref="AC131:AC132" si="128">ROUND((W131+X131+Y131)*33.8%,0)</f>
        <v>0</v>
      </c>
      <c r="AD131" s="434">
        <v>0</v>
      </c>
      <c r="AE131" s="434">
        <f t="shared" si="77"/>
        <v>0</v>
      </c>
      <c r="AF131" s="435">
        <f>ROUND(W131*1%,0)</f>
        <v>0</v>
      </c>
      <c r="AG131" s="14">
        <v>0</v>
      </c>
      <c r="AH131" s="434">
        <f t="shared" ref="AH131:AH132" si="129">AB131+AE131+AF131+AG131</f>
        <v>0</v>
      </c>
      <c r="AI131" s="870">
        <v>0</v>
      </c>
      <c r="AJ131" s="433">
        <v>0</v>
      </c>
      <c r="AK131" s="433">
        <v>0</v>
      </c>
      <c r="AL131" s="433">
        <v>0</v>
      </c>
      <c r="AM131" s="433">
        <v>0</v>
      </c>
      <c r="AN131" s="433">
        <v>0</v>
      </c>
      <c r="AO131" s="535">
        <f>SUM(AI131:AN131)</f>
        <v>0</v>
      </c>
      <c r="AP131" s="579">
        <f>I131+AH131</f>
        <v>2054131</v>
      </c>
      <c r="AQ131" s="434">
        <f>J131+W131</f>
        <v>1523836</v>
      </c>
      <c r="AR131" s="512">
        <f>K131+AA131</f>
        <v>0</v>
      </c>
      <c r="AS131" s="434">
        <f t="shared" ref="AS131:AU132" si="130">L131+AE131</f>
        <v>515057</v>
      </c>
      <c r="AT131" s="434">
        <f t="shared" si="130"/>
        <v>15238</v>
      </c>
      <c r="AU131" s="434">
        <f t="shared" si="130"/>
        <v>0</v>
      </c>
      <c r="AV131" s="535">
        <f>O131+AO131</f>
        <v>2.3704000000000001</v>
      </c>
      <c r="AW131" s="517">
        <f t="shared" si="78"/>
        <v>0</v>
      </c>
      <c r="AX131" s="432">
        <v>0</v>
      </c>
      <c r="AY131" s="432">
        <v>0</v>
      </c>
      <c r="AZ131" s="432">
        <v>0</v>
      </c>
      <c r="BA131" s="432">
        <v>0</v>
      </c>
      <c r="BB131" s="432">
        <v>0</v>
      </c>
      <c r="BC131" s="600">
        <v>0</v>
      </c>
    </row>
    <row r="132" spans="1:55" ht="12.75" customHeight="1" x14ac:dyDescent="0.25">
      <c r="A132" s="188">
        <v>30</v>
      </c>
      <c r="B132" s="229">
        <v>5473</v>
      </c>
      <c r="C132" s="230">
        <v>600098583</v>
      </c>
      <c r="D132" s="189">
        <v>75016320</v>
      </c>
      <c r="E132" s="231" t="s">
        <v>391</v>
      </c>
      <c r="F132" s="189">
        <v>3111</v>
      </c>
      <c r="G132" s="231" t="s">
        <v>282</v>
      </c>
      <c r="H132" s="192" t="s">
        <v>261</v>
      </c>
      <c r="I132" s="517">
        <v>133738</v>
      </c>
      <c r="J132" s="432">
        <v>99212</v>
      </c>
      <c r="K132" s="494">
        <v>0</v>
      </c>
      <c r="L132" s="394">
        <v>33534</v>
      </c>
      <c r="M132" s="394">
        <v>992</v>
      </c>
      <c r="N132" s="307">
        <v>0</v>
      </c>
      <c r="O132" s="685">
        <v>0.25</v>
      </c>
      <c r="P132" s="579">
        <f>X132*-1</f>
        <v>0</v>
      </c>
      <c r="Q132" s="434">
        <v>0</v>
      </c>
      <c r="R132" s="434">
        <v>0</v>
      </c>
      <c r="S132" s="434">
        <v>0</v>
      </c>
      <c r="T132" s="434">
        <v>0</v>
      </c>
      <c r="U132" s="434">
        <v>0</v>
      </c>
      <c r="V132" s="434">
        <v>0</v>
      </c>
      <c r="W132" s="434">
        <f t="shared" si="76"/>
        <v>0</v>
      </c>
      <c r="X132" s="434">
        <v>0</v>
      </c>
      <c r="Y132" s="434">
        <v>0</v>
      </c>
      <c r="Z132" s="434">
        <v>0</v>
      </c>
      <c r="AA132" s="434">
        <f>X132+Y132+Z132</f>
        <v>0</v>
      </c>
      <c r="AB132" s="434">
        <f>W132+AA132</f>
        <v>0</v>
      </c>
      <c r="AC132" s="435">
        <f t="shared" si="128"/>
        <v>0</v>
      </c>
      <c r="AD132" s="434">
        <v>0</v>
      </c>
      <c r="AE132" s="434">
        <f t="shared" si="77"/>
        <v>0</v>
      </c>
      <c r="AF132" s="435">
        <f>ROUND(W132*1%,0)</f>
        <v>0</v>
      </c>
      <c r="AG132" s="14">
        <v>0</v>
      </c>
      <c r="AH132" s="434">
        <f t="shared" si="129"/>
        <v>0</v>
      </c>
      <c r="AI132" s="870">
        <v>0</v>
      </c>
      <c r="AJ132" s="433">
        <v>0</v>
      </c>
      <c r="AK132" s="433">
        <v>0</v>
      </c>
      <c r="AL132" s="433">
        <v>0</v>
      </c>
      <c r="AM132" s="433">
        <v>0</v>
      </c>
      <c r="AN132" s="433">
        <v>0</v>
      </c>
      <c r="AO132" s="535">
        <f>SUM(AI132:AN132)</f>
        <v>0</v>
      </c>
      <c r="AP132" s="579">
        <f>I132+AH132</f>
        <v>133738</v>
      </c>
      <c r="AQ132" s="434">
        <f>J132+W132</f>
        <v>99212</v>
      </c>
      <c r="AR132" s="512">
        <f>K132+AA132</f>
        <v>0</v>
      </c>
      <c r="AS132" s="434">
        <f t="shared" si="130"/>
        <v>33534</v>
      </c>
      <c r="AT132" s="434">
        <f t="shared" si="130"/>
        <v>992</v>
      </c>
      <c r="AU132" s="434">
        <f t="shared" si="130"/>
        <v>0</v>
      </c>
      <c r="AV132" s="535">
        <f>O132+AO132</f>
        <v>0.25</v>
      </c>
      <c r="AW132" s="517">
        <f t="shared" si="78"/>
        <v>0</v>
      </c>
      <c r="AX132" s="432">
        <v>0</v>
      </c>
      <c r="AY132" s="432">
        <v>0</v>
      </c>
      <c r="AZ132" s="432">
        <v>0</v>
      </c>
      <c r="BA132" s="432">
        <v>0</v>
      </c>
      <c r="BB132" s="432">
        <v>0</v>
      </c>
      <c r="BC132" s="600">
        <v>0</v>
      </c>
    </row>
    <row r="133" spans="1:55" s="49" customFormat="1" ht="12.75" customHeight="1" thickBot="1" x14ac:dyDescent="0.3">
      <c r="A133" s="243">
        <v>30</v>
      </c>
      <c r="B133" s="244">
        <v>5473</v>
      </c>
      <c r="C133" s="245">
        <v>600098583</v>
      </c>
      <c r="D133" s="244">
        <v>75016320</v>
      </c>
      <c r="E133" s="246" t="s">
        <v>392</v>
      </c>
      <c r="F133" s="203"/>
      <c r="G133" s="247"/>
      <c r="H133" s="204"/>
      <c r="I133" s="621">
        <v>2187869</v>
      </c>
      <c r="J133" s="524">
        <v>1623048</v>
      </c>
      <c r="K133" s="524">
        <v>0</v>
      </c>
      <c r="L133" s="524">
        <v>548591</v>
      </c>
      <c r="M133" s="524">
        <v>16230</v>
      </c>
      <c r="N133" s="347">
        <v>0</v>
      </c>
      <c r="O133" s="724">
        <v>2.6204000000000001</v>
      </c>
      <c r="P133" s="574">
        <f t="shared" ref="P133:BC133" si="131">SUM(P131:P132)</f>
        <v>0</v>
      </c>
      <c r="Q133" s="347">
        <f t="shared" si="131"/>
        <v>0</v>
      </c>
      <c r="R133" s="347">
        <f t="shared" si="131"/>
        <v>0</v>
      </c>
      <c r="S133" s="347">
        <f t="shared" si="131"/>
        <v>0</v>
      </c>
      <c r="T133" s="347">
        <f t="shared" si="131"/>
        <v>0</v>
      </c>
      <c r="U133" s="347">
        <f t="shared" si="131"/>
        <v>0</v>
      </c>
      <c r="V133" s="347">
        <f t="shared" si="131"/>
        <v>0</v>
      </c>
      <c r="W133" s="347">
        <f t="shared" si="131"/>
        <v>0</v>
      </c>
      <c r="X133" s="347">
        <v>0</v>
      </c>
      <c r="Y133" s="347">
        <f t="shared" si="131"/>
        <v>0</v>
      </c>
      <c r="Z133" s="347">
        <f t="shared" si="131"/>
        <v>0</v>
      </c>
      <c r="AA133" s="347">
        <f t="shared" si="131"/>
        <v>0</v>
      </c>
      <c r="AB133" s="347">
        <f t="shared" si="131"/>
        <v>0</v>
      </c>
      <c r="AC133" s="347">
        <f t="shared" si="131"/>
        <v>0</v>
      </c>
      <c r="AD133" s="347">
        <f t="shared" si="131"/>
        <v>0</v>
      </c>
      <c r="AE133" s="347">
        <f t="shared" si="131"/>
        <v>0</v>
      </c>
      <c r="AF133" s="347">
        <f t="shared" si="131"/>
        <v>0</v>
      </c>
      <c r="AG133" s="347">
        <f t="shared" si="131"/>
        <v>0</v>
      </c>
      <c r="AH133" s="980">
        <f t="shared" si="131"/>
        <v>0</v>
      </c>
      <c r="AI133" s="978">
        <v>0</v>
      </c>
      <c r="AJ133" s="729">
        <f t="shared" si="131"/>
        <v>0</v>
      </c>
      <c r="AK133" s="729">
        <f t="shared" si="131"/>
        <v>0</v>
      </c>
      <c r="AL133" s="729">
        <f t="shared" si="131"/>
        <v>0</v>
      </c>
      <c r="AM133" s="729">
        <f t="shared" si="131"/>
        <v>0</v>
      </c>
      <c r="AN133" s="729">
        <f t="shared" si="131"/>
        <v>0</v>
      </c>
      <c r="AO133" s="730">
        <f t="shared" si="131"/>
        <v>0</v>
      </c>
      <c r="AP133" s="574">
        <f t="shared" si="131"/>
        <v>2187869</v>
      </c>
      <c r="AQ133" s="347">
        <f t="shared" si="131"/>
        <v>1623048</v>
      </c>
      <c r="AR133" s="347">
        <f t="shared" si="131"/>
        <v>0</v>
      </c>
      <c r="AS133" s="347">
        <f t="shared" si="131"/>
        <v>548591</v>
      </c>
      <c r="AT133" s="347">
        <f t="shared" si="131"/>
        <v>16230</v>
      </c>
      <c r="AU133" s="347">
        <f t="shared" si="131"/>
        <v>0</v>
      </c>
      <c r="AV133" s="352">
        <f t="shared" si="131"/>
        <v>2.6204000000000001</v>
      </c>
      <c r="AW133" s="840">
        <f t="shared" si="131"/>
        <v>0</v>
      </c>
      <c r="AX133" s="841">
        <f t="shared" si="131"/>
        <v>0</v>
      </c>
      <c r="AY133" s="841">
        <f t="shared" si="131"/>
        <v>0</v>
      </c>
      <c r="AZ133" s="841">
        <f t="shared" si="131"/>
        <v>0</v>
      </c>
      <c r="BA133" s="841">
        <f t="shared" si="131"/>
        <v>0</v>
      </c>
      <c r="BB133" s="841">
        <f t="shared" si="131"/>
        <v>0</v>
      </c>
      <c r="BC133" s="842">
        <f t="shared" si="131"/>
        <v>0</v>
      </c>
    </row>
    <row r="134" spans="1:55" s="49" customFormat="1" ht="12.75" customHeight="1" thickBot="1" x14ac:dyDescent="0.3">
      <c r="A134" s="248"/>
      <c r="B134" s="211"/>
      <c r="C134" s="249"/>
      <c r="D134" s="211"/>
      <c r="E134" s="213" t="s">
        <v>727</v>
      </c>
      <c r="F134" s="211"/>
      <c r="G134" s="211"/>
      <c r="H134" s="214"/>
      <c r="I134" s="525">
        <f t="shared" ref="I134:BC134" si="132">I133+I130+I126+I123+I118+I113+I108+I105+I102+I96+I93+I90+I88+I84+I81+I77+I74+I69+I64+I59+I54+I49+I47+I40+I34+I29+I22+I20+I17+I14</f>
        <v>346556364</v>
      </c>
      <c r="J134" s="527">
        <f t="shared" si="132"/>
        <v>255370903</v>
      </c>
      <c r="K134" s="527">
        <f t="shared" si="132"/>
        <v>1760534</v>
      </c>
      <c r="L134" s="527">
        <f t="shared" si="132"/>
        <v>86871219</v>
      </c>
      <c r="M134" s="527">
        <f t="shared" si="132"/>
        <v>2553708</v>
      </c>
      <c r="N134" s="372">
        <f t="shared" si="132"/>
        <v>0</v>
      </c>
      <c r="O134" s="735">
        <f t="shared" si="132"/>
        <v>402.1690000000001</v>
      </c>
      <c r="P134" s="380">
        <f t="shared" si="132"/>
        <v>283400</v>
      </c>
      <c r="Q134" s="912">
        <f t="shared" si="132"/>
        <v>0</v>
      </c>
      <c r="R134" s="912">
        <f t="shared" si="132"/>
        <v>-177263</v>
      </c>
      <c r="S134" s="912">
        <f t="shared" si="132"/>
        <v>0</v>
      </c>
      <c r="T134" s="912">
        <f t="shared" si="132"/>
        <v>55085</v>
      </c>
      <c r="U134" s="913">
        <f t="shared" si="132"/>
        <v>549898</v>
      </c>
      <c r="V134" s="912">
        <f t="shared" si="132"/>
        <v>0</v>
      </c>
      <c r="W134" s="912">
        <f t="shared" si="132"/>
        <v>711120</v>
      </c>
      <c r="X134" s="912">
        <f t="shared" si="132"/>
        <v>-283400</v>
      </c>
      <c r="Y134" s="912">
        <f t="shared" si="132"/>
        <v>0</v>
      </c>
      <c r="Z134" s="912">
        <f t="shared" si="132"/>
        <v>-116001</v>
      </c>
      <c r="AA134" s="912">
        <f t="shared" si="132"/>
        <v>-399401</v>
      </c>
      <c r="AB134" s="912">
        <f t="shared" si="132"/>
        <v>311719</v>
      </c>
      <c r="AC134" s="912">
        <f t="shared" si="132"/>
        <v>144570</v>
      </c>
      <c r="AD134" s="912">
        <f t="shared" si="132"/>
        <v>0</v>
      </c>
      <c r="AE134" s="912">
        <f t="shared" si="132"/>
        <v>144570</v>
      </c>
      <c r="AF134" s="912">
        <f t="shared" si="132"/>
        <v>7113</v>
      </c>
      <c r="AG134" s="913">
        <f t="shared" si="132"/>
        <v>0</v>
      </c>
      <c r="AH134" s="920">
        <f>AH133+AH130+AH126+AH123+AH118+AH113+AH108+AH105+AH102+AH96+AH93+AH90+AH88+AH84+AH81+AH77+AH74+AH69+AH64+AH59+AH54+AH49+AH47+AH40+AH34+AH29+AH22+AH20+AH17+AH14</f>
        <v>463402</v>
      </c>
      <c r="AI134" s="733">
        <f t="shared" si="132"/>
        <v>0.19</v>
      </c>
      <c r="AJ134" s="731">
        <f t="shared" si="132"/>
        <v>-0.64</v>
      </c>
      <c r="AK134" s="731">
        <f t="shared" si="132"/>
        <v>0.09</v>
      </c>
      <c r="AL134" s="731">
        <f t="shared" si="132"/>
        <v>0</v>
      </c>
      <c r="AM134" s="923">
        <f t="shared" si="132"/>
        <v>1.31</v>
      </c>
      <c r="AN134" s="731">
        <f t="shared" si="132"/>
        <v>0</v>
      </c>
      <c r="AO134" s="732">
        <f>AO133+AO130+AO126+AO123+AO118+AO113+AO108+AO105+AO102+AO96+AO93+AO90+AO88+AO84+AO81+AO77+AO74+AO69+AO64+AO59+AO54+AO49+AO47+AO40+AO34+AO29+AO22+AO20+AO17+AO14</f>
        <v>0.95000000000000007</v>
      </c>
      <c r="AP134" s="380">
        <f t="shared" si="132"/>
        <v>347019766</v>
      </c>
      <c r="AQ134" s="372">
        <f t="shared" si="132"/>
        <v>256082023</v>
      </c>
      <c r="AR134" s="372">
        <f t="shared" si="132"/>
        <v>1361133</v>
      </c>
      <c r="AS134" s="372">
        <f t="shared" si="132"/>
        <v>87015789</v>
      </c>
      <c r="AT134" s="372">
        <f t="shared" si="132"/>
        <v>2560821</v>
      </c>
      <c r="AU134" s="372">
        <f t="shared" si="132"/>
        <v>0</v>
      </c>
      <c r="AV134" s="625">
        <f t="shared" si="132"/>
        <v>403.11899999999997</v>
      </c>
      <c r="AW134" s="843">
        <f t="shared" si="132"/>
        <v>0</v>
      </c>
      <c r="AX134" s="844">
        <f t="shared" si="132"/>
        <v>0</v>
      </c>
      <c r="AY134" s="844">
        <f t="shared" si="132"/>
        <v>0</v>
      </c>
      <c r="AZ134" s="844">
        <f t="shared" si="132"/>
        <v>0</v>
      </c>
      <c r="BA134" s="844">
        <f t="shared" si="132"/>
        <v>0</v>
      </c>
      <c r="BB134" s="844">
        <f t="shared" si="132"/>
        <v>0</v>
      </c>
      <c r="BC134" s="845">
        <f t="shared" si="132"/>
        <v>0</v>
      </c>
    </row>
    <row r="135" spans="1:55" s="49" customFormat="1" ht="12.75" customHeight="1" x14ac:dyDescent="0.25">
      <c r="A135" s="216"/>
      <c r="B135" s="217"/>
      <c r="C135" s="250"/>
      <c r="D135" s="217"/>
      <c r="E135" s="218"/>
      <c r="F135" s="217"/>
      <c r="G135" s="158"/>
      <c r="H135" s="158"/>
      <c r="I135" s="308">
        <f>SUM(J134:N134)</f>
        <v>346556364</v>
      </c>
      <c r="J135" s="308"/>
      <c r="K135" s="308"/>
      <c r="L135" s="308"/>
      <c r="M135" s="308"/>
      <c r="N135" s="308"/>
      <c r="O135" s="593"/>
      <c r="P135" s="308">
        <f>X134</f>
        <v>-283400</v>
      </c>
      <c r="Q135" s="309"/>
      <c r="R135" s="309"/>
      <c r="S135" s="309"/>
      <c r="T135" s="309"/>
      <c r="U135" s="308"/>
      <c r="V135" s="309"/>
      <c r="W135" s="310">
        <f>SUM(P134:V134)</f>
        <v>711120</v>
      </c>
      <c r="X135" s="310">
        <f>P134</f>
        <v>283400</v>
      </c>
      <c r="Y135" s="311"/>
      <c r="Z135" s="311"/>
      <c r="AA135" s="310">
        <f>SUM(X134:Z134)</f>
        <v>-399401</v>
      </c>
      <c r="AB135" s="310">
        <f>W134+AA134</f>
        <v>311719</v>
      </c>
      <c r="AC135" s="312"/>
      <c r="AD135" s="310">
        <f>V134</f>
        <v>0</v>
      </c>
      <c r="AE135" s="312"/>
      <c r="AF135" s="312"/>
      <c r="AG135" s="310"/>
      <c r="AH135" s="310">
        <f>AB134+AE134+AF134+AG134</f>
        <v>463402</v>
      </c>
      <c r="AI135" s="313"/>
      <c r="AJ135" s="313"/>
      <c r="AK135" s="313"/>
      <c r="AL135" s="313"/>
      <c r="AM135" s="350"/>
      <c r="AN135" s="313"/>
      <c r="AO135" s="350">
        <f>SUM(AI134:AN134)</f>
        <v>0.95000000000000007</v>
      </c>
      <c r="AP135" s="308">
        <f>SUM(AQ134:AU134)</f>
        <v>347019766</v>
      </c>
      <c r="AQ135" s="308"/>
      <c r="AR135" s="47"/>
      <c r="AS135" s="310"/>
      <c r="AT135" s="310"/>
      <c r="AU135" s="310">
        <f>N134+AG134</f>
        <v>0</v>
      </c>
      <c r="AV135" s="309"/>
      <c r="AW135" s="149">
        <f>SUM(AX134:BB134)</f>
        <v>0</v>
      </c>
      <c r="AX135" s="7"/>
      <c r="AY135" s="7"/>
      <c r="AZ135" s="7"/>
      <c r="BA135" s="7"/>
      <c r="BB135" s="7"/>
      <c r="BC135"/>
    </row>
    <row r="136" spans="1:55" s="49" customFormat="1" ht="12.75" customHeight="1" thickBot="1" x14ac:dyDescent="0.3">
      <c r="A136" s="216"/>
      <c r="B136" s="217"/>
      <c r="C136" s="250"/>
      <c r="D136" s="217"/>
      <c r="E136" s="158"/>
      <c r="F136" s="217"/>
      <c r="G136" s="158"/>
      <c r="H136" s="158"/>
      <c r="I136" s="308">
        <f>SUM(J137:N137)</f>
        <v>346556364</v>
      </c>
      <c r="J136" s="308"/>
      <c r="K136" s="308"/>
      <c r="L136" s="308"/>
      <c r="M136" s="308"/>
      <c r="N136" s="308"/>
      <c r="O136" s="593"/>
      <c r="P136" s="308">
        <f>X137</f>
        <v>-283400</v>
      </c>
      <c r="Q136" s="309"/>
      <c r="R136" s="309"/>
      <c r="S136" s="309"/>
      <c r="T136" s="309"/>
      <c r="U136" s="308"/>
      <c r="V136" s="309"/>
      <c r="W136" s="310">
        <f>SUM(P137:V137)</f>
        <v>711120</v>
      </c>
      <c r="X136" s="310"/>
      <c r="Y136" s="311"/>
      <c r="Z136" s="311"/>
      <c r="AA136" s="310">
        <f>SUM(X137:Z137)</f>
        <v>-399401</v>
      </c>
      <c r="AB136" s="310">
        <f>W137+AA137</f>
        <v>311719</v>
      </c>
      <c r="AC136" s="312"/>
      <c r="AD136" s="310"/>
      <c r="AE136" s="312"/>
      <c r="AF136" s="312"/>
      <c r="AG136" s="310"/>
      <c r="AH136" s="310">
        <f>AB137+AE137+AF137+AG137</f>
        <v>463402</v>
      </c>
      <c r="AI136" s="313"/>
      <c r="AJ136" s="313"/>
      <c r="AK136" s="313"/>
      <c r="AL136" s="313"/>
      <c r="AM136" s="350"/>
      <c r="AN136" s="313"/>
      <c r="AO136" s="350">
        <f>SUM(AI137:AN137)</f>
        <v>0.95</v>
      </c>
      <c r="AP136" s="308">
        <f>AQ137+AR137+AS137+AT137+AU137</f>
        <v>347019766</v>
      </c>
      <c r="AQ136" s="308"/>
      <c r="AR136" s="47"/>
      <c r="AS136" s="37"/>
      <c r="AT136" s="37"/>
      <c r="AU136" s="37"/>
      <c r="AV136" s="309"/>
      <c r="AW136" s="149">
        <f>SUM(AX137:BB137)</f>
        <v>0</v>
      </c>
      <c r="AX136" s="7"/>
      <c r="AY136" s="7"/>
      <c r="AZ136" s="7"/>
      <c r="BA136" s="7"/>
      <c r="BB136" s="7"/>
      <c r="BC136"/>
    </row>
    <row r="137" spans="1:55" s="49" customFormat="1" ht="12.75" customHeight="1" thickBot="1" x14ac:dyDescent="0.3">
      <c r="D137" s="219"/>
      <c r="E137" s="220"/>
      <c r="F137" s="219"/>
      <c r="G137" s="221"/>
      <c r="H137" s="19" t="s">
        <v>0</v>
      </c>
      <c r="I137" s="85">
        <f t="shared" ref="I137:BC137" si="133">SUM(I138:I147)</f>
        <v>346556364</v>
      </c>
      <c r="J137" s="22">
        <f t="shared" si="133"/>
        <v>255370903</v>
      </c>
      <c r="K137" s="22">
        <f t="shared" si="133"/>
        <v>1760534</v>
      </c>
      <c r="L137" s="22">
        <f t="shared" si="133"/>
        <v>86871219</v>
      </c>
      <c r="M137" s="22">
        <f t="shared" si="133"/>
        <v>2553708</v>
      </c>
      <c r="N137" s="22">
        <f t="shared" si="133"/>
        <v>0</v>
      </c>
      <c r="O137" s="576">
        <f t="shared" si="133"/>
        <v>402.16899999999998</v>
      </c>
      <c r="P137" s="87">
        <f t="shared" si="133"/>
        <v>283400</v>
      </c>
      <c r="Q137" s="22">
        <f t="shared" si="133"/>
        <v>0</v>
      </c>
      <c r="R137" s="22">
        <f t="shared" si="133"/>
        <v>-177263</v>
      </c>
      <c r="S137" s="22">
        <f t="shared" si="133"/>
        <v>0</v>
      </c>
      <c r="T137" s="22">
        <f t="shared" si="133"/>
        <v>55085</v>
      </c>
      <c r="U137" s="22">
        <f t="shared" si="133"/>
        <v>549898</v>
      </c>
      <c r="V137" s="22">
        <f t="shared" si="133"/>
        <v>0</v>
      </c>
      <c r="W137" s="22">
        <f t="shared" si="133"/>
        <v>711120</v>
      </c>
      <c r="X137" s="22">
        <f t="shared" si="133"/>
        <v>-283400</v>
      </c>
      <c r="Y137" s="22">
        <f t="shared" si="133"/>
        <v>0</v>
      </c>
      <c r="Z137" s="22">
        <f t="shared" si="133"/>
        <v>-116001</v>
      </c>
      <c r="AA137" s="22">
        <f t="shared" si="133"/>
        <v>-399401</v>
      </c>
      <c r="AB137" s="22">
        <f t="shared" si="133"/>
        <v>311719</v>
      </c>
      <c r="AC137" s="22">
        <f t="shared" si="133"/>
        <v>144570</v>
      </c>
      <c r="AD137" s="22">
        <f t="shared" si="133"/>
        <v>0</v>
      </c>
      <c r="AE137" s="22">
        <f t="shared" si="133"/>
        <v>144570</v>
      </c>
      <c r="AF137" s="22">
        <f t="shared" si="133"/>
        <v>7113</v>
      </c>
      <c r="AG137" s="22">
        <f t="shared" si="133"/>
        <v>0</v>
      </c>
      <c r="AH137" s="548">
        <f t="shared" si="133"/>
        <v>463402</v>
      </c>
      <c r="AI137" s="552">
        <f t="shared" si="133"/>
        <v>0.19000000000000003</v>
      </c>
      <c r="AJ137" s="23">
        <f t="shared" si="133"/>
        <v>-0.64000000000000012</v>
      </c>
      <c r="AK137" s="23">
        <f t="shared" si="133"/>
        <v>0.09</v>
      </c>
      <c r="AL137" s="23">
        <f t="shared" si="133"/>
        <v>0</v>
      </c>
      <c r="AM137" s="23">
        <f t="shared" si="133"/>
        <v>1.31</v>
      </c>
      <c r="AN137" s="23">
        <f t="shared" si="133"/>
        <v>0</v>
      </c>
      <c r="AO137" s="553">
        <f t="shared" si="133"/>
        <v>0.95</v>
      </c>
      <c r="AP137" s="85">
        <f t="shared" si="133"/>
        <v>347019766</v>
      </c>
      <c r="AQ137" s="22">
        <f t="shared" si="133"/>
        <v>256082023</v>
      </c>
      <c r="AR137" s="22">
        <f t="shared" si="133"/>
        <v>1361133</v>
      </c>
      <c r="AS137" s="22">
        <f t="shared" si="133"/>
        <v>87015789</v>
      </c>
      <c r="AT137" s="22">
        <f t="shared" si="133"/>
        <v>2560821</v>
      </c>
      <c r="AU137" s="22">
        <f t="shared" si="133"/>
        <v>0</v>
      </c>
      <c r="AV137" s="553">
        <f t="shared" si="133"/>
        <v>403.11900000000003</v>
      </c>
      <c r="AW137" s="756">
        <f t="shared" si="133"/>
        <v>0</v>
      </c>
      <c r="AX137" s="757">
        <f t="shared" si="133"/>
        <v>0</v>
      </c>
      <c r="AY137" s="757">
        <f t="shared" si="133"/>
        <v>0</v>
      </c>
      <c r="AZ137" s="757">
        <f t="shared" si="133"/>
        <v>0</v>
      </c>
      <c r="BA137" s="757">
        <f t="shared" si="133"/>
        <v>0</v>
      </c>
      <c r="BB137" s="757">
        <f t="shared" si="133"/>
        <v>0</v>
      </c>
      <c r="BC137" s="758">
        <f t="shared" si="133"/>
        <v>0</v>
      </c>
    </row>
    <row r="138" spans="1:55" s="49" customFormat="1" ht="12.75" customHeight="1" x14ac:dyDescent="0.25">
      <c r="D138" s="219"/>
      <c r="E138" s="220"/>
      <c r="F138" s="219"/>
      <c r="G138" s="221"/>
      <c r="H138" s="1">
        <v>3111</v>
      </c>
      <c r="I138" s="341">
        <f t="shared" ref="I138:BC138" si="134">SUMIF($F$12:$F$405,"=3111",I$12:I$405)</f>
        <v>71726091</v>
      </c>
      <c r="J138" s="342">
        <f t="shared" si="134"/>
        <v>53141769</v>
      </c>
      <c r="K138" s="342">
        <f t="shared" si="134"/>
        <v>68000</v>
      </c>
      <c r="L138" s="342">
        <f t="shared" si="134"/>
        <v>17984904</v>
      </c>
      <c r="M138" s="342">
        <f t="shared" si="134"/>
        <v>531418</v>
      </c>
      <c r="N138" s="342">
        <f t="shared" si="134"/>
        <v>0</v>
      </c>
      <c r="O138" s="622">
        <f t="shared" si="134"/>
        <v>91.36460000000001</v>
      </c>
      <c r="P138" s="343">
        <f t="shared" si="134"/>
        <v>-41000</v>
      </c>
      <c r="Q138" s="342">
        <f t="shared" si="134"/>
        <v>0</v>
      </c>
      <c r="R138" s="342">
        <f t="shared" si="134"/>
        <v>-579860</v>
      </c>
      <c r="S138" s="342">
        <f t="shared" si="134"/>
        <v>0</v>
      </c>
      <c r="T138" s="342">
        <f t="shared" si="134"/>
        <v>0</v>
      </c>
      <c r="U138" s="342">
        <f t="shared" si="134"/>
        <v>0</v>
      </c>
      <c r="V138" s="342">
        <f t="shared" si="134"/>
        <v>0</v>
      </c>
      <c r="W138" s="342">
        <f t="shared" si="134"/>
        <v>-620860</v>
      </c>
      <c r="X138" s="342">
        <f t="shared" si="134"/>
        <v>41000</v>
      </c>
      <c r="Y138" s="342">
        <f t="shared" si="134"/>
        <v>0</v>
      </c>
      <c r="Z138" s="342">
        <f t="shared" si="134"/>
        <v>0</v>
      </c>
      <c r="AA138" s="342">
        <f t="shared" si="134"/>
        <v>41000</v>
      </c>
      <c r="AB138" s="342">
        <f t="shared" si="134"/>
        <v>-579860</v>
      </c>
      <c r="AC138" s="342">
        <f t="shared" si="134"/>
        <v>-195992</v>
      </c>
      <c r="AD138" s="342">
        <f t="shared" si="134"/>
        <v>0</v>
      </c>
      <c r="AE138" s="342">
        <f t="shared" si="134"/>
        <v>-195992</v>
      </c>
      <c r="AF138" s="342">
        <f t="shared" si="134"/>
        <v>-6208</v>
      </c>
      <c r="AG138" s="342">
        <f t="shared" si="134"/>
        <v>0</v>
      </c>
      <c r="AH138" s="549">
        <f t="shared" si="134"/>
        <v>-782060</v>
      </c>
      <c r="AI138" s="554">
        <f t="shared" si="134"/>
        <v>0</v>
      </c>
      <c r="AJ138" s="344">
        <f t="shared" si="134"/>
        <v>-1.37</v>
      </c>
      <c r="AK138" s="344">
        <f t="shared" si="134"/>
        <v>0</v>
      </c>
      <c r="AL138" s="344">
        <f t="shared" si="134"/>
        <v>0</v>
      </c>
      <c r="AM138" s="344">
        <f t="shared" si="134"/>
        <v>0</v>
      </c>
      <c r="AN138" s="344">
        <f t="shared" si="134"/>
        <v>0</v>
      </c>
      <c r="AO138" s="555">
        <f t="shared" si="134"/>
        <v>-1.37</v>
      </c>
      <c r="AP138" s="341">
        <f t="shared" si="134"/>
        <v>70944031</v>
      </c>
      <c r="AQ138" s="342">
        <f t="shared" si="134"/>
        <v>52520909</v>
      </c>
      <c r="AR138" s="342">
        <f t="shared" si="134"/>
        <v>109000</v>
      </c>
      <c r="AS138" s="342">
        <f t="shared" si="134"/>
        <v>17788912</v>
      </c>
      <c r="AT138" s="342">
        <f t="shared" si="134"/>
        <v>525210</v>
      </c>
      <c r="AU138" s="342">
        <f t="shared" si="134"/>
        <v>0</v>
      </c>
      <c r="AV138" s="555">
        <f t="shared" si="134"/>
        <v>89.99460000000002</v>
      </c>
      <c r="AW138" s="341">
        <f t="shared" si="134"/>
        <v>0</v>
      </c>
      <c r="AX138" s="342">
        <f t="shared" si="134"/>
        <v>0</v>
      </c>
      <c r="AY138" s="342">
        <f t="shared" si="134"/>
        <v>0</v>
      </c>
      <c r="AZ138" s="342">
        <f t="shared" si="134"/>
        <v>0</v>
      </c>
      <c r="BA138" s="342">
        <f t="shared" si="134"/>
        <v>0</v>
      </c>
      <c r="BB138" s="342">
        <f t="shared" si="134"/>
        <v>0</v>
      </c>
      <c r="BC138" s="555">
        <f t="shared" si="134"/>
        <v>0</v>
      </c>
    </row>
    <row r="139" spans="1:55" s="49" customFormat="1" ht="12.75" customHeight="1" x14ac:dyDescent="0.25">
      <c r="D139" s="219"/>
      <c r="E139" s="220"/>
      <c r="F139" s="219"/>
      <c r="G139" s="221"/>
      <c r="H139" s="2">
        <v>3113</v>
      </c>
      <c r="I139" s="104">
        <f t="shared" ref="I139:BC139" si="135">SUMIF($F$12:$F$405,"=3113",I$12:I$405)</f>
        <v>154159570</v>
      </c>
      <c r="J139" s="14">
        <f t="shared" si="135"/>
        <v>113618762</v>
      </c>
      <c r="K139" s="14">
        <f t="shared" si="135"/>
        <v>777795</v>
      </c>
      <c r="L139" s="14">
        <f t="shared" si="135"/>
        <v>38626825</v>
      </c>
      <c r="M139" s="14">
        <f t="shared" si="135"/>
        <v>1136188</v>
      </c>
      <c r="N139" s="14">
        <f t="shared" si="135"/>
        <v>0</v>
      </c>
      <c r="O139" s="623">
        <f t="shared" si="135"/>
        <v>170.76180000000002</v>
      </c>
      <c r="P139" s="105">
        <f t="shared" si="135"/>
        <v>135400</v>
      </c>
      <c r="Q139" s="14">
        <f t="shared" si="135"/>
        <v>0</v>
      </c>
      <c r="R139" s="14">
        <f t="shared" si="135"/>
        <v>168699</v>
      </c>
      <c r="S139" s="14">
        <f t="shared" si="135"/>
        <v>0</v>
      </c>
      <c r="T139" s="14">
        <f t="shared" si="135"/>
        <v>55085</v>
      </c>
      <c r="U139" s="14">
        <f t="shared" si="135"/>
        <v>549898</v>
      </c>
      <c r="V139" s="14">
        <f t="shared" si="135"/>
        <v>0</v>
      </c>
      <c r="W139" s="14">
        <f t="shared" si="135"/>
        <v>909082</v>
      </c>
      <c r="X139" s="14">
        <f t="shared" si="135"/>
        <v>-135400</v>
      </c>
      <c r="Y139" s="14">
        <f t="shared" si="135"/>
        <v>0</v>
      </c>
      <c r="Z139" s="14">
        <f t="shared" si="135"/>
        <v>-116001</v>
      </c>
      <c r="AA139" s="14">
        <f t="shared" si="135"/>
        <v>-251401</v>
      </c>
      <c r="AB139" s="14">
        <f t="shared" si="135"/>
        <v>657681</v>
      </c>
      <c r="AC139" s="14">
        <f t="shared" si="135"/>
        <v>261504</v>
      </c>
      <c r="AD139" s="14">
        <f t="shared" si="135"/>
        <v>0</v>
      </c>
      <c r="AE139" s="14">
        <f t="shared" si="135"/>
        <v>261504</v>
      </c>
      <c r="AF139" s="14">
        <f t="shared" si="135"/>
        <v>9092</v>
      </c>
      <c r="AG139" s="14">
        <f t="shared" si="135"/>
        <v>0</v>
      </c>
      <c r="AH139" s="550">
        <f t="shared" si="135"/>
        <v>928277</v>
      </c>
      <c r="AI139" s="556">
        <f t="shared" si="135"/>
        <v>0.1</v>
      </c>
      <c r="AJ139" s="11">
        <f t="shared" si="135"/>
        <v>0.21</v>
      </c>
      <c r="AK139" s="11">
        <f t="shared" si="135"/>
        <v>0.09</v>
      </c>
      <c r="AL139" s="11">
        <f t="shared" si="135"/>
        <v>0</v>
      </c>
      <c r="AM139" s="11">
        <f t="shared" si="135"/>
        <v>1.31</v>
      </c>
      <c r="AN139" s="11">
        <f t="shared" si="135"/>
        <v>0</v>
      </c>
      <c r="AO139" s="557">
        <f t="shared" si="135"/>
        <v>1.71</v>
      </c>
      <c r="AP139" s="104">
        <f t="shared" si="135"/>
        <v>155087847</v>
      </c>
      <c r="AQ139" s="14">
        <f t="shared" si="135"/>
        <v>114527844</v>
      </c>
      <c r="AR139" s="14">
        <f t="shared" si="135"/>
        <v>526394</v>
      </c>
      <c r="AS139" s="14">
        <f t="shared" si="135"/>
        <v>38888329</v>
      </c>
      <c r="AT139" s="14">
        <f t="shared" si="135"/>
        <v>1145280</v>
      </c>
      <c r="AU139" s="14">
        <f t="shared" si="135"/>
        <v>0</v>
      </c>
      <c r="AV139" s="557">
        <f t="shared" si="135"/>
        <v>172.4718</v>
      </c>
      <c r="AW139" s="104">
        <f t="shared" si="135"/>
        <v>0</v>
      </c>
      <c r="AX139" s="14">
        <f t="shared" si="135"/>
        <v>0</v>
      </c>
      <c r="AY139" s="14">
        <f t="shared" si="135"/>
        <v>0</v>
      </c>
      <c r="AZ139" s="14">
        <f t="shared" si="135"/>
        <v>0</v>
      </c>
      <c r="BA139" s="14">
        <f t="shared" si="135"/>
        <v>0</v>
      </c>
      <c r="BB139" s="14">
        <f t="shared" si="135"/>
        <v>0</v>
      </c>
      <c r="BC139" s="557">
        <f t="shared" si="135"/>
        <v>0</v>
      </c>
    </row>
    <row r="140" spans="1:55" s="49" customFormat="1" ht="12.75" customHeight="1" x14ac:dyDescent="0.25">
      <c r="D140" s="219"/>
      <c r="E140" s="220"/>
      <c r="F140" s="219"/>
      <c r="G140" s="221"/>
      <c r="H140" s="2">
        <v>3114</v>
      </c>
      <c r="I140" s="104">
        <f t="shared" ref="I140:BC140" si="136">SUMIF($F$12:$F$405,"=3114",I$12:I$405)</f>
        <v>22471459</v>
      </c>
      <c r="J140" s="14">
        <f t="shared" si="136"/>
        <v>16570964</v>
      </c>
      <c r="K140" s="14">
        <f t="shared" si="136"/>
        <v>100000</v>
      </c>
      <c r="L140" s="14">
        <f t="shared" si="136"/>
        <v>5634785</v>
      </c>
      <c r="M140" s="14">
        <f t="shared" si="136"/>
        <v>165710</v>
      </c>
      <c r="N140" s="14">
        <f t="shared" si="136"/>
        <v>0</v>
      </c>
      <c r="O140" s="623">
        <f t="shared" si="136"/>
        <v>22.6066</v>
      </c>
      <c r="P140" s="105">
        <f t="shared" si="136"/>
        <v>20000</v>
      </c>
      <c r="Q140" s="14">
        <f t="shared" si="136"/>
        <v>0</v>
      </c>
      <c r="R140" s="14">
        <f t="shared" si="136"/>
        <v>0</v>
      </c>
      <c r="S140" s="14">
        <f t="shared" si="136"/>
        <v>0</v>
      </c>
      <c r="T140" s="14">
        <f t="shared" si="136"/>
        <v>0</v>
      </c>
      <c r="U140" s="14">
        <f t="shared" si="136"/>
        <v>0</v>
      </c>
      <c r="V140" s="14">
        <f t="shared" si="136"/>
        <v>0</v>
      </c>
      <c r="W140" s="14">
        <f t="shared" si="136"/>
        <v>20000</v>
      </c>
      <c r="X140" s="14">
        <f t="shared" si="136"/>
        <v>-20000</v>
      </c>
      <c r="Y140" s="14">
        <f t="shared" si="136"/>
        <v>0</v>
      </c>
      <c r="Z140" s="14">
        <f t="shared" si="136"/>
        <v>0</v>
      </c>
      <c r="AA140" s="14">
        <f t="shared" si="136"/>
        <v>-20000</v>
      </c>
      <c r="AB140" s="14">
        <f t="shared" si="136"/>
        <v>0</v>
      </c>
      <c r="AC140" s="14">
        <f t="shared" si="136"/>
        <v>0</v>
      </c>
      <c r="AD140" s="14">
        <f t="shared" si="136"/>
        <v>0</v>
      </c>
      <c r="AE140" s="14">
        <f t="shared" si="136"/>
        <v>0</v>
      </c>
      <c r="AF140" s="14">
        <f t="shared" si="136"/>
        <v>200</v>
      </c>
      <c r="AG140" s="14">
        <f t="shared" si="136"/>
        <v>0</v>
      </c>
      <c r="AH140" s="550">
        <f t="shared" si="136"/>
        <v>200</v>
      </c>
      <c r="AI140" s="556">
        <f t="shared" si="136"/>
        <v>0.01</v>
      </c>
      <c r="AJ140" s="11">
        <f t="shared" si="136"/>
        <v>0</v>
      </c>
      <c r="AK140" s="11">
        <f t="shared" si="136"/>
        <v>0</v>
      </c>
      <c r="AL140" s="11">
        <f t="shared" si="136"/>
        <v>0</v>
      </c>
      <c r="AM140" s="11">
        <f t="shared" si="136"/>
        <v>0</v>
      </c>
      <c r="AN140" s="11">
        <f t="shared" si="136"/>
        <v>0</v>
      </c>
      <c r="AO140" s="557">
        <f t="shared" si="136"/>
        <v>0.01</v>
      </c>
      <c r="AP140" s="104">
        <f t="shared" si="136"/>
        <v>22471659</v>
      </c>
      <c r="AQ140" s="14">
        <f t="shared" si="136"/>
        <v>16590964</v>
      </c>
      <c r="AR140" s="14">
        <f t="shared" si="136"/>
        <v>80000</v>
      </c>
      <c r="AS140" s="14">
        <f t="shared" si="136"/>
        <v>5634785</v>
      </c>
      <c r="AT140" s="14">
        <f t="shared" si="136"/>
        <v>165910</v>
      </c>
      <c r="AU140" s="14">
        <f t="shared" si="136"/>
        <v>0</v>
      </c>
      <c r="AV140" s="557">
        <f t="shared" si="136"/>
        <v>22.616600000000002</v>
      </c>
      <c r="AW140" s="104">
        <f t="shared" si="136"/>
        <v>0</v>
      </c>
      <c r="AX140" s="14">
        <f t="shared" si="136"/>
        <v>0</v>
      </c>
      <c r="AY140" s="14">
        <f t="shared" si="136"/>
        <v>0</v>
      </c>
      <c r="AZ140" s="14">
        <f t="shared" si="136"/>
        <v>0</v>
      </c>
      <c r="BA140" s="14">
        <f t="shared" si="136"/>
        <v>0</v>
      </c>
      <c r="BB140" s="14">
        <f t="shared" si="136"/>
        <v>0</v>
      </c>
      <c r="BC140" s="557">
        <f t="shared" si="136"/>
        <v>0</v>
      </c>
    </row>
    <row r="141" spans="1:55" s="49" customFormat="1" ht="12.75" customHeight="1" x14ac:dyDescent="0.25">
      <c r="D141" s="219"/>
      <c r="E141" s="220"/>
      <c r="F141" s="219"/>
      <c r="G141" s="221"/>
      <c r="H141" s="2">
        <v>3117</v>
      </c>
      <c r="I141" s="104">
        <f t="shared" ref="I141:BC141" si="137">SUMIF($F$12:$F$405,"=3117",I$12:I$405)</f>
        <v>30047383</v>
      </c>
      <c r="J141" s="14">
        <f t="shared" si="137"/>
        <v>22155354</v>
      </c>
      <c r="K141" s="14">
        <f t="shared" si="137"/>
        <v>136000</v>
      </c>
      <c r="L141" s="14">
        <f t="shared" si="137"/>
        <v>7534477</v>
      </c>
      <c r="M141" s="14">
        <f t="shared" si="137"/>
        <v>221552</v>
      </c>
      <c r="N141" s="14">
        <f t="shared" si="137"/>
        <v>0</v>
      </c>
      <c r="O141" s="623">
        <f t="shared" si="137"/>
        <v>38.274700000000003</v>
      </c>
      <c r="P141" s="105">
        <f t="shared" si="137"/>
        <v>8500</v>
      </c>
      <c r="Q141" s="14">
        <f t="shared" si="137"/>
        <v>0</v>
      </c>
      <c r="R141" s="14">
        <f t="shared" si="137"/>
        <v>233898</v>
      </c>
      <c r="S141" s="14">
        <f t="shared" si="137"/>
        <v>0</v>
      </c>
      <c r="T141" s="14">
        <f t="shared" si="137"/>
        <v>0</v>
      </c>
      <c r="U141" s="14">
        <f t="shared" si="137"/>
        <v>0</v>
      </c>
      <c r="V141" s="14">
        <f t="shared" si="137"/>
        <v>0</v>
      </c>
      <c r="W141" s="14">
        <f t="shared" si="137"/>
        <v>242398</v>
      </c>
      <c r="X141" s="14">
        <f t="shared" si="137"/>
        <v>-8500</v>
      </c>
      <c r="Y141" s="14">
        <f t="shared" si="137"/>
        <v>0</v>
      </c>
      <c r="Z141" s="14">
        <f t="shared" si="137"/>
        <v>0</v>
      </c>
      <c r="AA141" s="14">
        <f t="shared" si="137"/>
        <v>-8500</v>
      </c>
      <c r="AB141" s="14">
        <f t="shared" si="137"/>
        <v>233898</v>
      </c>
      <c r="AC141" s="14">
        <f t="shared" si="137"/>
        <v>79058</v>
      </c>
      <c r="AD141" s="14">
        <f t="shared" si="137"/>
        <v>0</v>
      </c>
      <c r="AE141" s="14">
        <f t="shared" si="137"/>
        <v>79058</v>
      </c>
      <c r="AF141" s="14">
        <f t="shared" si="137"/>
        <v>2424</v>
      </c>
      <c r="AG141" s="14">
        <f t="shared" si="137"/>
        <v>0</v>
      </c>
      <c r="AH141" s="550">
        <f t="shared" si="137"/>
        <v>315380</v>
      </c>
      <c r="AI141" s="556">
        <f t="shared" si="137"/>
        <v>0</v>
      </c>
      <c r="AJ141" s="11">
        <f t="shared" si="137"/>
        <v>0.52</v>
      </c>
      <c r="AK141" s="11">
        <f t="shared" si="137"/>
        <v>0</v>
      </c>
      <c r="AL141" s="11">
        <f t="shared" si="137"/>
        <v>0</v>
      </c>
      <c r="AM141" s="11">
        <f t="shared" si="137"/>
        <v>0</v>
      </c>
      <c r="AN141" s="11">
        <f t="shared" si="137"/>
        <v>0</v>
      </c>
      <c r="AO141" s="557">
        <f t="shared" si="137"/>
        <v>0.52</v>
      </c>
      <c r="AP141" s="104">
        <f t="shared" si="137"/>
        <v>30362763</v>
      </c>
      <c r="AQ141" s="14">
        <f t="shared" si="137"/>
        <v>22397752</v>
      </c>
      <c r="AR141" s="14">
        <f t="shared" si="137"/>
        <v>127500</v>
      </c>
      <c r="AS141" s="14">
        <f t="shared" si="137"/>
        <v>7613535</v>
      </c>
      <c r="AT141" s="14">
        <f t="shared" si="137"/>
        <v>223976</v>
      </c>
      <c r="AU141" s="14">
        <f t="shared" si="137"/>
        <v>0</v>
      </c>
      <c r="AV141" s="557">
        <f t="shared" si="137"/>
        <v>38.794699999999999</v>
      </c>
      <c r="AW141" s="104">
        <f t="shared" si="137"/>
        <v>0</v>
      </c>
      <c r="AX141" s="14">
        <f t="shared" si="137"/>
        <v>0</v>
      </c>
      <c r="AY141" s="14">
        <f t="shared" si="137"/>
        <v>0</v>
      </c>
      <c r="AZ141" s="14">
        <f t="shared" si="137"/>
        <v>0</v>
      </c>
      <c r="BA141" s="14">
        <f t="shared" si="137"/>
        <v>0</v>
      </c>
      <c r="BB141" s="14">
        <f t="shared" si="137"/>
        <v>0</v>
      </c>
      <c r="BC141" s="557">
        <f t="shared" si="137"/>
        <v>0</v>
      </c>
    </row>
    <row r="142" spans="1:55" s="49" customFormat="1" ht="12.75" customHeight="1" x14ac:dyDescent="0.25">
      <c r="D142" s="219"/>
      <c r="E142" s="220"/>
      <c r="F142" s="219"/>
      <c r="G142" s="221"/>
      <c r="H142" s="2">
        <v>3122</v>
      </c>
      <c r="I142" s="104">
        <f t="shared" ref="I142:BC142" si="138">SUMIF($F$12:$F$405,"=3122",I$12:I$405)</f>
        <v>10112003</v>
      </c>
      <c r="J142" s="14">
        <f t="shared" si="138"/>
        <v>7111660</v>
      </c>
      <c r="K142" s="14">
        <f t="shared" si="138"/>
        <v>392739</v>
      </c>
      <c r="L142" s="14">
        <f t="shared" si="138"/>
        <v>2536487</v>
      </c>
      <c r="M142" s="14">
        <f t="shared" si="138"/>
        <v>71117</v>
      </c>
      <c r="N142" s="14">
        <f t="shared" si="138"/>
        <v>0</v>
      </c>
      <c r="O142" s="623">
        <f t="shared" si="138"/>
        <v>9.2833000000000006</v>
      </c>
      <c r="P142" s="105">
        <f t="shared" si="138"/>
        <v>50000</v>
      </c>
      <c r="Q142" s="14">
        <f t="shared" si="138"/>
        <v>0</v>
      </c>
      <c r="R142" s="14">
        <f t="shared" si="138"/>
        <v>0</v>
      </c>
      <c r="S142" s="14">
        <f t="shared" si="138"/>
        <v>0</v>
      </c>
      <c r="T142" s="14">
        <f t="shared" si="138"/>
        <v>0</v>
      </c>
      <c r="U142" s="14">
        <f t="shared" si="138"/>
        <v>0</v>
      </c>
      <c r="V142" s="14">
        <f t="shared" si="138"/>
        <v>0</v>
      </c>
      <c r="W142" s="14">
        <f t="shared" si="138"/>
        <v>50000</v>
      </c>
      <c r="X142" s="14">
        <f t="shared" si="138"/>
        <v>-50000</v>
      </c>
      <c r="Y142" s="14">
        <f t="shared" si="138"/>
        <v>0</v>
      </c>
      <c r="Z142" s="14">
        <f t="shared" si="138"/>
        <v>0</v>
      </c>
      <c r="AA142" s="14">
        <f t="shared" si="138"/>
        <v>-50000</v>
      </c>
      <c r="AB142" s="14">
        <f t="shared" si="138"/>
        <v>0</v>
      </c>
      <c r="AC142" s="14">
        <f t="shared" si="138"/>
        <v>0</v>
      </c>
      <c r="AD142" s="14">
        <f t="shared" si="138"/>
        <v>0</v>
      </c>
      <c r="AE142" s="14">
        <f t="shared" si="138"/>
        <v>0</v>
      </c>
      <c r="AF142" s="14">
        <f t="shared" si="138"/>
        <v>500</v>
      </c>
      <c r="AG142" s="14">
        <f t="shared" si="138"/>
        <v>0</v>
      </c>
      <c r="AH142" s="550">
        <f t="shared" si="138"/>
        <v>500</v>
      </c>
      <c r="AI142" s="556">
        <f t="shared" si="138"/>
        <v>0</v>
      </c>
      <c r="AJ142" s="11">
        <f t="shared" si="138"/>
        <v>0</v>
      </c>
      <c r="AK142" s="11">
        <f t="shared" si="138"/>
        <v>0</v>
      </c>
      <c r="AL142" s="11">
        <f t="shared" si="138"/>
        <v>0</v>
      </c>
      <c r="AM142" s="11">
        <f t="shared" si="138"/>
        <v>0</v>
      </c>
      <c r="AN142" s="11">
        <f t="shared" si="138"/>
        <v>0</v>
      </c>
      <c r="AO142" s="557">
        <f t="shared" si="138"/>
        <v>0</v>
      </c>
      <c r="AP142" s="104">
        <f t="shared" si="138"/>
        <v>10112503</v>
      </c>
      <c r="AQ142" s="14">
        <f t="shared" si="138"/>
        <v>7161660</v>
      </c>
      <c r="AR142" s="14">
        <f t="shared" si="138"/>
        <v>342739</v>
      </c>
      <c r="AS142" s="14">
        <f t="shared" si="138"/>
        <v>2536487</v>
      </c>
      <c r="AT142" s="14">
        <f t="shared" si="138"/>
        <v>71617</v>
      </c>
      <c r="AU142" s="14">
        <f t="shared" si="138"/>
        <v>0</v>
      </c>
      <c r="AV142" s="557">
        <f t="shared" si="138"/>
        <v>9.2833000000000006</v>
      </c>
      <c r="AW142" s="104">
        <f t="shared" si="138"/>
        <v>0</v>
      </c>
      <c r="AX142" s="14">
        <f t="shared" si="138"/>
        <v>0</v>
      </c>
      <c r="AY142" s="14">
        <f t="shared" si="138"/>
        <v>0</v>
      </c>
      <c r="AZ142" s="14">
        <f t="shared" si="138"/>
        <v>0</v>
      </c>
      <c r="BA142" s="14">
        <f t="shared" si="138"/>
        <v>0</v>
      </c>
      <c r="BB142" s="14">
        <f t="shared" si="138"/>
        <v>0</v>
      </c>
      <c r="BC142" s="557">
        <f t="shared" si="138"/>
        <v>0</v>
      </c>
    </row>
    <row r="143" spans="1:55" s="49" customFormat="1" ht="12.75" customHeight="1" x14ac:dyDescent="0.25">
      <c r="D143" s="219"/>
      <c r="E143" s="220"/>
      <c r="F143" s="219"/>
      <c r="G143" s="221"/>
      <c r="H143" s="2">
        <v>3124</v>
      </c>
      <c r="I143" s="104">
        <f t="shared" ref="I143:BC143" si="139">SUMIF($F$12:$F$405,"=3124",I$12:I$405)</f>
        <v>0</v>
      </c>
      <c r="J143" s="14">
        <f t="shared" si="139"/>
        <v>0</v>
      </c>
      <c r="K143" s="14">
        <f t="shared" si="139"/>
        <v>0</v>
      </c>
      <c r="L143" s="14">
        <f t="shared" si="139"/>
        <v>0</v>
      </c>
      <c r="M143" s="14">
        <f t="shared" si="139"/>
        <v>0</v>
      </c>
      <c r="N143" s="14">
        <f t="shared" si="139"/>
        <v>0</v>
      </c>
      <c r="O143" s="623">
        <f t="shared" si="139"/>
        <v>0</v>
      </c>
      <c r="P143" s="105">
        <f t="shared" si="139"/>
        <v>0</v>
      </c>
      <c r="Q143" s="14">
        <f t="shared" si="139"/>
        <v>0</v>
      </c>
      <c r="R143" s="14">
        <f t="shared" si="139"/>
        <v>0</v>
      </c>
      <c r="S143" s="14">
        <f t="shared" si="139"/>
        <v>0</v>
      </c>
      <c r="T143" s="14">
        <f t="shared" si="139"/>
        <v>0</v>
      </c>
      <c r="U143" s="14">
        <f t="shared" si="139"/>
        <v>0</v>
      </c>
      <c r="V143" s="14">
        <f t="shared" si="139"/>
        <v>0</v>
      </c>
      <c r="W143" s="14">
        <f t="shared" si="139"/>
        <v>0</v>
      </c>
      <c r="X143" s="14">
        <f t="shared" si="139"/>
        <v>0</v>
      </c>
      <c r="Y143" s="14">
        <f t="shared" si="139"/>
        <v>0</v>
      </c>
      <c r="Z143" s="14">
        <f t="shared" si="139"/>
        <v>0</v>
      </c>
      <c r="AA143" s="14">
        <f t="shared" si="139"/>
        <v>0</v>
      </c>
      <c r="AB143" s="14">
        <f t="shared" si="139"/>
        <v>0</v>
      </c>
      <c r="AC143" s="14">
        <f t="shared" si="139"/>
        <v>0</v>
      </c>
      <c r="AD143" s="14">
        <f t="shared" si="139"/>
        <v>0</v>
      </c>
      <c r="AE143" s="14">
        <f t="shared" si="139"/>
        <v>0</v>
      </c>
      <c r="AF143" s="14">
        <f t="shared" si="139"/>
        <v>0</v>
      </c>
      <c r="AG143" s="14">
        <f t="shared" si="139"/>
        <v>0</v>
      </c>
      <c r="AH143" s="550">
        <f t="shared" si="139"/>
        <v>0</v>
      </c>
      <c r="AI143" s="556">
        <f t="shared" si="139"/>
        <v>0</v>
      </c>
      <c r="AJ143" s="11">
        <f t="shared" si="139"/>
        <v>0</v>
      </c>
      <c r="AK143" s="11">
        <f t="shared" si="139"/>
        <v>0</v>
      </c>
      <c r="AL143" s="11">
        <f t="shared" si="139"/>
        <v>0</v>
      </c>
      <c r="AM143" s="11">
        <f t="shared" si="139"/>
        <v>0</v>
      </c>
      <c r="AN143" s="11">
        <f t="shared" si="139"/>
        <v>0</v>
      </c>
      <c r="AO143" s="557">
        <f t="shared" si="139"/>
        <v>0</v>
      </c>
      <c r="AP143" s="104">
        <f t="shared" si="139"/>
        <v>0</v>
      </c>
      <c r="AQ143" s="14">
        <f t="shared" si="139"/>
        <v>0</v>
      </c>
      <c r="AR143" s="14">
        <f t="shared" si="139"/>
        <v>0</v>
      </c>
      <c r="AS143" s="14">
        <f t="shared" si="139"/>
        <v>0</v>
      </c>
      <c r="AT143" s="14">
        <f t="shared" si="139"/>
        <v>0</v>
      </c>
      <c r="AU143" s="14">
        <f t="shared" si="139"/>
        <v>0</v>
      </c>
      <c r="AV143" s="557">
        <f t="shared" si="139"/>
        <v>0</v>
      </c>
      <c r="AW143" s="104">
        <f t="shared" si="139"/>
        <v>0</v>
      </c>
      <c r="AX143" s="14">
        <f t="shared" si="139"/>
        <v>0</v>
      </c>
      <c r="AY143" s="14">
        <f t="shared" si="139"/>
        <v>0</v>
      </c>
      <c r="AZ143" s="14">
        <f t="shared" si="139"/>
        <v>0</v>
      </c>
      <c r="BA143" s="14">
        <f t="shared" si="139"/>
        <v>0</v>
      </c>
      <c r="BB143" s="14">
        <f t="shared" si="139"/>
        <v>0</v>
      </c>
      <c r="BC143" s="557">
        <f t="shared" si="139"/>
        <v>0</v>
      </c>
    </row>
    <row r="144" spans="1:55" ht="12.75" customHeight="1" x14ac:dyDescent="0.25">
      <c r="A144" s="49"/>
      <c r="B144" s="49"/>
      <c r="C144" s="49"/>
      <c r="D144" s="219"/>
      <c r="E144" s="220"/>
      <c r="F144" s="219"/>
      <c r="G144" s="221"/>
      <c r="H144" s="2">
        <v>3141</v>
      </c>
      <c r="I144" s="104">
        <f t="shared" ref="I144:BC144" si="140">SUMIF($F$12:$F$405,"=3141",I$12:I$405)</f>
        <v>0</v>
      </c>
      <c r="J144" s="14">
        <f t="shared" si="140"/>
        <v>0</v>
      </c>
      <c r="K144" s="14">
        <f t="shared" si="140"/>
        <v>0</v>
      </c>
      <c r="L144" s="14">
        <f t="shared" si="140"/>
        <v>0</v>
      </c>
      <c r="M144" s="14">
        <f t="shared" si="140"/>
        <v>0</v>
      </c>
      <c r="N144" s="14">
        <f t="shared" si="140"/>
        <v>0</v>
      </c>
      <c r="O144" s="623">
        <f t="shared" si="140"/>
        <v>0</v>
      </c>
      <c r="P144" s="105">
        <f t="shared" si="140"/>
        <v>0</v>
      </c>
      <c r="Q144" s="14">
        <f t="shared" si="140"/>
        <v>0</v>
      </c>
      <c r="R144" s="14">
        <f t="shared" si="140"/>
        <v>0</v>
      </c>
      <c r="S144" s="14">
        <f t="shared" si="140"/>
        <v>0</v>
      </c>
      <c r="T144" s="14">
        <f t="shared" si="140"/>
        <v>0</v>
      </c>
      <c r="U144" s="14">
        <f t="shared" si="140"/>
        <v>0</v>
      </c>
      <c r="V144" s="14">
        <f t="shared" si="140"/>
        <v>0</v>
      </c>
      <c r="W144" s="14">
        <f t="shared" si="140"/>
        <v>0</v>
      </c>
      <c r="X144" s="14">
        <f t="shared" si="140"/>
        <v>0</v>
      </c>
      <c r="Y144" s="14">
        <f t="shared" si="140"/>
        <v>0</v>
      </c>
      <c r="Z144" s="14">
        <f t="shared" si="140"/>
        <v>0</v>
      </c>
      <c r="AA144" s="14">
        <f t="shared" si="140"/>
        <v>0</v>
      </c>
      <c r="AB144" s="14">
        <f t="shared" si="140"/>
        <v>0</v>
      </c>
      <c r="AC144" s="14">
        <f t="shared" si="140"/>
        <v>0</v>
      </c>
      <c r="AD144" s="14">
        <f t="shared" si="140"/>
        <v>0</v>
      </c>
      <c r="AE144" s="14">
        <f t="shared" si="140"/>
        <v>0</v>
      </c>
      <c r="AF144" s="14">
        <f t="shared" si="140"/>
        <v>0</v>
      </c>
      <c r="AG144" s="14">
        <f t="shared" si="140"/>
        <v>0</v>
      </c>
      <c r="AH144" s="550">
        <f t="shared" si="140"/>
        <v>0</v>
      </c>
      <c r="AI144" s="556">
        <f t="shared" si="140"/>
        <v>0</v>
      </c>
      <c r="AJ144" s="11">
        <f t="shared" si="140"/>
        <v>0</v>
      </c>
      <c r="AK144" s="11">
        <f t="shared" si="140"/>
        <v>0</v>
      </c>
      <c r="AL144" s="11">
        <f t="shared" si="140"/>
        <v>0</v>
      </c>
      <c r="AM144" s="11">
        <f t="shared" si="140"/>
        <v>0</v>
      </c>
      <c r="AN144" s="11">
        <f t="shared" si="140"/>
        <v>0</v>
      </c>
      <c r="AO144" s="557">
        <f t="shared" si="140"/>
        <v>0</v>
      </c>
      <c r="AP144" s="104">
        <f t="shared" si="140"/>
        <v>0</v>
      </c>
      <c r="AQ144" s="14">
        <f t="shared" si="140"/>
        <v>0</v>
      </c>
      <c r="AR144" s="14">
        <f t="shared" si="140"/>
        <v>0</v>
      </c>
      <c r="AS144" s="14">
        <f t="shared" si="140"/>
        <v>0</v>
      </c>
      <c r="AT144" s="14">
        <f t="shared" si="140"/>
        <v>0</v>
      </c>
      <c r="AU144" s="14">
        <f t="shared" si="140"/>
        <v>0</v>
      </c>
      <c r="AV144" s="557">
        <f t="shared" si="140"/>
        <v>0</v>
      </c>
      <c r="AW144" s="104">
        <f t="shared" si="140"/>
        <v>0</v>
      </c>
      <c r="AX144" s="14">
        <f t="shared" si="140"/>
        <v>0</v>
      </c>
      <c r="AY144" s="14">
        <f t="shared" si="140"/>
        <v>0</v>
      </c>
      <c r="AZ144" s="14">
        <f t="shared" si="140"/>
        <v>0</v>
      </c>
      <c r="BA144" s="14">
        <f t="shared" si="140"/>
        <v>0</v>
      </c>
      <c r="BB144" s="14">
        <f t="shared" si="140"/>
        <v>0</v>
      </c>
      <c r="BC144" s="557">
        <f t="shared" si="140"/>
        <v>0</v>
      </c>
    </row>
    <row r="145" spans="1:55" s="222" customFormat="1" x14ac:dyDescent="0.25">
      <c r="A145" s="49"/>
      <c r="B145" s="49"/>
      <c r="C145" s="49"/>
      <c r="D145" s="219"/>
      <c r="E145" s="220"/>
      <c r="F145" s="219"/>
      <c r="G145" s="221"/>
      <c r="H145" s="2">
        <v>3143</v>
      </c>
      <c r="I145" s="104">
        <f t="shared" ref="I145:BC145" si="141">SUMIF($F$12:$F$405,"=3143",I$12:I$405)</f>
        <v>16512864</v>
      </c>
      <c r="J145" s="14">
        <f t="shared" si="141"/>
        <v>12074212</v>
      </c>
      <c r="K145" s="14">
        <f t="shared" si="141"/>
        <v>177000</v>
      </c>
      <c r="L145" s="14">
        <f t="shared" si="141"/>
        <v>4140911</v>
      </c>
      <c r="M145" s="14">
        <f t="shared" si="141"/>
        <v>120741</v>
      </c>
      <c r="N145" s="14">
        <f t="shared" si="141"/>
        <v>0</v>
      </c>
      <c r="O145" s="623">
        <f t="shared" si="141"/>
        <v>23.106099999999998</v>
      </c>
      <c r="P145" s="105">
        <f t="shared" si="141"/>
        <v>71500</v>
      </c>
      <c r="Q145" s="14">
        <f t="shared" si="141"/>
        <v>0</v>
      </c>
      <c r="R145" s="14">
        <f t="shared" si="141"/>
        <v>0</v>
      </c>
      <c r="S145" s="14">
        <f t="shared" si="141"/>
        <v>0</v>
      </c>
      <c r="T145" s="14">
        <f t="shared" si="141"/>
        <v>0</v>
      </c>
      <c r="U145" s="14">
        <f t="shared" si="141"/>
        <v>0</v>
      </c>
      <c r="V145" s="14">
        <f t="shared" si="141"/>
        <v>0</v>
      </c>
      <c r="W145" s="14">
        <f t="shared" si="141"/>
        <v>71500</v>
      </c>
      <c r="X145" s="14">
        <f t="shared" si="141"/>
        <v>-71500</v>
      </c>
      <c r="Y145" s="14">
        <f t="shared" si="141"/>
        <v>0</v>
      </c>
      <c r="Z145" s="14">
        <f t="shared" si="141"/>
        <v>0</v>
      </c>
      <c r="AA145" s="14">
        <f t="shared" si="141"/>
        <v>-71500</v>
      </c>
      <c r="AB145" s="14">
        <f t="shared" si="141"/>
        <v>0</v>
      </c>
      <c r="AC145" s="14">
        <f t="shared" si="141"/>
        <v>0</v>
      </c>
      <c r="AD145" s="14">
        <f t="shared" si="141"/>
        <v>0</v>
      </c>
      <c r="AE145" s="14">
        <f t="shared" si="141"/>
        <v>0</v>
      </c>
      <c r="AF145" s="14">
        <f t="shared" si="141"/>
        <v>715</v>
      </c>
      <c r="AG145" s="14">
        <f t="shared" si="141"/>
        <v>0</v>
      </c>
      <c r="AH145" s="550">
        <f t="shared" si="141"/>
        <v>715</v>
      </c>
      <c r="AI145" s="556">
        <f t="shared" si="141"/>
        <v>0.03</v>
      </c>
      <c r="AJ145" s="11">
        <f t="shared" si="141"/>
        <v>0</v>
      </c>
      <c r="AK145" s="11">
        <f t="shared" si="141"/>
        <v>0</v>
      </c>
      <c r="AL145" s="11">
        <f t="shared" si="141"/>
        <v>0</v>
      </c>
      <c r="AM145" s="11">
        <f t="shared" si="141"/>
        <v>0</v>
      </c>
      <c r="AN145" s="11">
        <f t="shared" si="141"/>
        <v>0</v>
      </c>
      <c r="AO145" s="557">
        <f t="shared" si="141"/>
        <v>0.03</v>
      </c>
      <c r="AP145" s="104">
        <f t="shared" si="141"/>
        <v>16513579</v>
      </c>
      <c r="AQ145" s="14">
        <f t="shared" si="141"/>
        <v>12145712</v>
      </c>
      <c r="AR145" s="14">
        <f t="shared" si="141"/>
        <v>105500</v>
      </c>
      <c r="AS145" s="14">
        <f t="shared" si="141"/>
        <v>4140911</v>
      </c>
      <c r="AT145" s="14">
        <f t="shared" si="141"/>
        <v>121456</v>
      </c>
      <c r="AU145" s="14">
        <f t="shared" si="141"/>
        <v>0</v>
      </c>
      <c r="AV145" s="557">
        <f t="shared" si="141"/>
        <v>23.136099999999999</v>
      </c>
      <c r="AW145" s="104">
        <f t="shared" si="141"/>
        <v>0</v>
      </c>
      <c r="AX145" s="14">
        <f t="shared" si="141"/>
        <v>0</v>
      </c>
      <c r="AY145" s="14">
        <f t="shared" si="141"/>
        <v>0</v>
      </c>
      <c r="AZ145" s="14">
        <f t="shared" si="141"/>
        <v>0</v>
      </c>
      <c r="BA145" s="14">
        <f t="shared" si="141"/>
        <v>0</v>
      </c>
      <c r="BB145" s="14">
        <f t="shared" si="141"/>
        <v>0</v>
      </c>
      <c r="BC145" s="557">
        <f t="shared" si="141"/>
        <v>0</v>
      </c>
    </row>
    <row r="146" spans="1:55" x14ac:dyDescent="0.25">
      <c r="A146" s="49"/>
      <c r="B146" s="49"/>
      <c r="C146" s="49"/>
      <c r="D146" s="219"/>
      <c r="E146" s="220"/>
      <c r="F146" s="219"/>
      <c r="G146" s="221"/>
      <c r="H146" s="2">
        <v>3231</v>
      </c>
      <c r="I146" s="104">
        <f t="shared" ref="I146:BC146" si="142">SUMIF($F$12:$F$405,"=3231",I$12:I$405)</f>
        <v>36742746</v>
      </c>
      <c r="J146" s="14">
        <f t="shared" si="142"/>
        <v>27173853</v>
      </c>
      <c r="K146" s="14">
        <f t="shared" si="142"/>
        <v>84000</v>
      </c>
      <c r="L146" s="14">
        <f t="shared" si="142"/>
        <v>9213155</v>
      </c>
      <c r="M146" s="14">
        <f t="shared" si="142"/>
        <v>271738</v>
      </c>
      <c r="N146" s="14">
        <f t="shared" si="142"/>
        <v>0</v>
      </c>
      <c r="O146" s="623">
        <f t="shared" si="142"/>
        <v>40.761899999999997</v>
      </c>
      <c r="P146" s="105">
        <f t="shared" si="142"/>
        <v>14000</v>
      </c>
      <c r="Q146" s="14">
        <f t="shared" si="142"/>
        <v>0</v>
      </c>
      <c r="R146" s="14">
        <f t="shared" si="142"/>
        <v>0</v>
      </c>
      <c r="S146" s="14">
        <f t="shared" si="142"/>
        <v>0</v>
      </c>
      <c r="T146" s="14">
        <f t="shared" si="142"/>
        <v>0</v>
      </c>
      <c r="U146" s="14">
        <f t="shared" si="142"/>
        <v>0</v>
      </c>
      <c r="V146" s="14">
        <f t="shared" si="142"/>
        <v>0</v>
      </c>
      <c r="W146" s="14">
        <f t="shared" si="142"/>
        <v>14000</v>
      </c>
      <c r="X146" s="14">
        <f t="shared" si="142"/>
        <v>-14000</v>
      </c>
      <c r="Y146" s="14">
        <f t="shared" si="142"/>
        <v>0</v>
      </c>
      <c r="Z146" s="14">
        <f t="shared" si="142"/>
        <v>0</v>
      </c>
      <c r="AA146" s="14">
        <f t="shared" si="142"/>
        <v>-14000</v>
      </c>
      <c r="AB146" s="14">
        <f t="shared" si="142"/>
        <v>0</v>
      </c>
      <c r="AC146" s="14">
        <f t="shared" si="142"/>
        <v>0</v>
      </c>
      <c r="AD146" s="14">
        <f t="shared" si="142"/>
        <v>0</v>
      </c>
      <c r="AE146" s="14">
        <f t="shared" si="142"/>
        <v>0</v>
      </c>
      <c r="AF146" s="14">
        <f t="shared" si="142"/>
        <v>140</v>
      </c>
      <c r="AG146" s="14">
        <f t="shared" si="142"/>
        <v>0</v>
      </c>
      <c r="AH146" s="550">
        <f t="shared" si="142"/>
        <v>140</v>
      </c>
      <c r="AI146" s="556">
        <f t="shared" si="142"/>
        <v>0.01</v>
      </c>
      <c r="AJ146" s="11">
        <f t="shared" si="142"/>
        <v>0</v>
      </c>
      <c r="AK146" s="11">
        <f t="shared" si="142"/>
        <v>0</v>
      </c>
      <c r="AL146" s="11">
        <f t="shared" si="142"/>
        <v>0</v>
      </c>
      <c r="AM146" s="11">
        <f t="shared" si="142"/>
        <v>0</v>
      </c>
      <c r="AN146" s="11">
        <f t="shared" si="142"/>
        <v>0</v>
      </c>
      <c r="AO146" s="557">
        <f t="shared" si="142"/>
        <v>0.01</v>
      </c>
      <c r="AP146" s="104">
        <f t="shared" si="142"/>
        <v>36742886</v>
      </c>
      <c r="AQ146" s="14">
        <f t="shared" si="142"/>
        <v>27187853</v>
      </c>
      <c r="AR146" s="14">
        <f t="shared" si="142"/>
        <v>70000</v>
      </c>
      <c r="AS146" s="14">
        <f t="shared" si="142"/>
        <v>9213155</v>
      </c>
      <c r="AT146" s="14">
        <f t="shared" si="142"/>
        <v>271878</v>
      </c>
      <c r="AU146" s="14">
        <f t="shared" si="142"/>
        <v>0</v>
      </c>
      <c r="AV146" s="557">
        <f t="shared" si="142"/>
        <v>40.771900000000002</v>
      </c>
      <c r="AW146" s="104">
        <f t="shared" si="142"/>
        <v>0</v>
      </c>
      <c r="AX146" s="14">
        <f t="shared" si="142"/>
        <v>0</v>
      </c>
      <c r="AY146" s="14">
        <f t="shared" si="142"/>
        <v>0</v>
      </c>
      <c r="AZ146" s="14">
        <f t="shared" si="142"/>
        <v>0</v>
      </c>
      <c r="BA146" s="14">
        <f t="shared" si="142"/>
        <v>0</v>
      </c>
      <c r="BB146" s="14">
        <f t="shared" si="142"/>
        <v>0</v>
      </c>
      <c r="BC146" s="557">
        <f t="shared" si="142"/>
        <v>0</v>
      </c>
    </row>
    <row r="147" spans="1:55" ht="15.75" thickBot="1" x14ac:dyDescent="0.3">
      <c r="A147" s="49"/>
      <c r="B147" s="49"/>
      <c r="C147" s="49"/>
      <c r="D147" s="219"/>
      <c r="E147" s="220"/>
      <c r="F147" s="219"/>
      <c r="G147" s="221"/>
      <c r="H147" s="88">
        <v>3233</v>
      </c>
      <c r="I147" s="107">
        <f t="shared" ref="I147:BC147" si="143">SUMIF($F$12:$F$405,"=3233",I$12:I$405)</f>
        <v>4784248</v>
      </c>
      <c r="J147" s="108">
        <f t="shared" si="143"/>
        <v>3524329</v>
      </c>
      <c r="K147" s="108">
        <f t="shared" si="143"/>
        <v>25000</v>
      </c>
      <c r="L147" s="108">
        <f t="shared" si="143"/>
        <v>1199675</v>
      </c>
      <c r="M147" s="108">
        <f t="shared" si="143"/>
        <v>35244</v>
      </c>
      <c r="N147" s="108">
        <f t="shared" si="143"/>
        <v>0</v>
      </c>
      <c r="O147" s="624">
        <f t="shared" si="143"/>
        <v>6.01</v>
      </c>
      <c r="P147" s="110">
        <f t="shared" si="143"/>
        <v>25000</v>
      </c>
      <c r="Q147" s="108">
        <f t="shared" si="143"/>
        <v>0</v>
      </c>
      <c r="R147" s="108">
        <f t="shared" si="143"/>
        <v>0</v>
      </c>
      <c r="S147" s="108">
        <f t="shared" si="143"/>
        <v>0</v>
      </c>
      <c r="T147" s="108">
        <f t="shared" si="143"/>
        <v>0</v>
      </c>
      <c r="U147" s="108">
        <f t="shared" si="143"/>
        <v>0</v>
      </c>
      <c r="V147" s="108">
        <f t="shared" si="143"/>
        <v>0</v>
      </c>
      <c r="W147" s="108">
        <f t="shared" si="143"/>
        <v>25000</v>
      </c>
      <c r="X147" s="108">
        <f t="shared" si="143"/>
        <v>-25000</v>
      </c>
      <c r="Y147" s="108">
        <f t="shared" si="143"/>
        <v>0</v>
      </c>
      <c r="Z147" s="108">
        <f t="shared" si="143"/>
        <v>0</v>
      </c>
      <c r="AA147" s="108">
        <f t="shared" si="143"/>
        <v>-25000</v>
      </c>
      <c r="AB147" s="108">
        <f t="shared" si="143"/>
        <v>0</v>
      </c>
      <c r="AC147" s="108">
        <f t="shared" si="143"/>
        <v>0</v>
      </c>
      <c r="AD147" s="108">
        <f t="shared" si="143"/>
        <v>0</v>
      </c>
      <c r="AE147" s="108">
        <f t="shared" si="143"/>
        <v>0</v>
      </c>
      <c r="AF147" s="108">
        <f t="shared" si="143"/>
        <v>250</v>
      </c>
      <c r="AG147" s="108">
        <f t="shared" si="143"/>
        <v>0</v>
      </c>
      <c r="AH147" s="551">
        <f t="shared" si="143"/>
        <v>250</v>
      </c>
      <c r="AI147" s="558">
        <f t="shared" si="143"/>
        <v>0.04</v>
      </c>
      <c r="AJ147" s="109">
        <f t="shared" si="143"/>
        <v>0</v>
      </c>
      <c r="AK147" s="109">
        <f t="shared" si="143"/>
        <v>0</v>
      </c>
      <c r="AL147" s="109">
        <f t="shared" si="143"/>
        <v>0</v>
      </c>
      <c r="AM147" s="109">
        <f t="shared" si="143"/>
        <v>0</v>
      </c>
      <c r="AN147" s="109">
        <f t="shared" si="143"/>
        <v>0</v>
      </c>
      <c r="AO147" s="559">
        <f t="shared" si="143"/>
        <v>0.04</v>
      </c>
      <c r="AP147" s="107">
        <f t="shared" si="143"/>
        <v>4784498</v>
      </c>
      <c r="AQ147" s="108">
        <f t="shared" si="143"/>
        <v>3549329</v>
      </c>
      <c r="AR147" s="108">
        <f t="shared" si="143"/>
        <v>0</v>
      </c>
      <c r="AS147" s="108">
        <f t="shared" si="143"/>
        <v>1199675</v>
      </c>
      <c r="AT147" s="108">
        <f t="shared" si="143"/>
        <v>35494</v>
      </c>
      <c r="AU147" s="108">
        <f t="shared" si="143"/>
        <v>0</v>
      </c>
      <c r="AV147" s="559">
        <f t="shared" si="143"/>
        <v>6.05</v>
      </c>
      <c r="AW147" s="107">
        <f t="shared" si="143"/>
        <v>0</v>
      </c>
      <c r="AX147" s="108">
        <f t="shared" si="143"/>
        <v>0</v>
      </c>
      <c r="AY147" s="108">
        <f t="shared" si="143"/>
        <v>0</v>
      </c>
      <c r="AZ147" s="108">
        <f t="shared" si="143"/>
        <v>0</v>
      </c>
      <c r="BA147" s="108">
        <f t="shared" si="143"/>
        <v>0</v>
      </c>
      <c r="BB147" s="108">
        <f t="shared" si="143"/>
        <v>0</v>
      </c>
      <c r="BC147" s="559">
        <f t="shared" si="143"/>
        <v>0</v>
      </c>
    </row>
    <row r="149" spans="1:55" x14ac:dyDescent="0.25">
      <c r="BC149" s="222"/>
    </row>
  </sheetData>
  <autoFilter ref="AH1:AH149" xr:uid="{00000000-0001-0000-0800-000000000000}"/>
  <mergeCells count="52">
    <mergeCell ref="AB7:AB10"/>
    <mergeCell ref="P9:P10"/>
    <mergeCell ref="T9:T10"/>
    <mergeCell ref="V9:V10"/>
    <mergeCell ref="X9:X10"/>
    <mergeCell ref="Z9:Z10"/>
    <mergeCell ref="U9:U10"/>
    <mergeCell ref="Q9:Q10"/>
    <mergeCell ref="N9:N10"/>
    <mergeCell ref="O8:O10"/>
    <mergeCell ref="J9:J10"/>
    <mergeCell ref="L9:L10"/>
    <mergeCell ref="J8:M8"/>
    <mergeCell ref="K9:K10"/>
    <mergeCell ref="AC7:AD8"/>
    <mergeCell ref="AE7:AE10"/>
    <mergeCell ref="AC9:AC10"/>
    <mergeCell ref="AD9:AD10"/>
    <mergeCell ref="AP6:AV7"/>
    <mergeCell ref="AR9:AR10"/>
    <mergeCell ref="AV8:AV10"/>
    <mergeCell ref="AQ9:AQ10"/>
    <mergeCell ref="AS9:AS10"/>
    <mergeCell ref="AT9:AT10"/>
    <mergeCell ref="AP8:AP10"/>
    <mergeCell ref="AU9:AU10"/>
    <mergeCell ref="AQ8:AT8"/>
    <mergeCell ref="AM8:AM10"/>
    <mergeCell ref="AN8:AN10"/>
    <mergeCell ref="AO8:AO10"/>
    <mergeCell ref="AF7:AF10"/>
    <mergeCell ref="AK8:AK10"/>
    <mergeCell ref="AL8:AL10"/>
    <mergeCell ref="AG7:AG10"/>
    <mergeCell ref="AI8:AI10"/>
    <mergeCell ref="AJ8:AJ10"/>
    <mergeCell ref="AW6:BC6"/>
    <mergeCell ref="AW7:BC9"/>
    <mergeCell ref="A3:E3"/>
    <mergeCell ref="I8:I10"/>
    <mergeCell ref="I6:O7"/>
    <mergeCell ref="AA9:AA10"/>
    <mergeCell ref="P6:AO6"/>
    <mergeCell ref="W9:W10"/>
    <mergeCell ref="Y9:Y10"/>
    <mergeCell ref="S9:S10"/>
    <mergeCell ref="AI7:AO7"/>
    <mergeCell ref="M9:M10"/>
    <mergeCell ref="AH7:AH10"/>
    <mergeCell ref="R9:R10"/>
    <mergeCell ref="P7:W8"/>
    <mergeCell ref="X7:AA8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A1:BC127"/>
  <sheetViews>
    <sheetView zoomScaleNormal="100" workbookViewId="0">
      <pane xSplit="8" ySplit="11" topLeftCell="Z93" activePane="bottomRight" state="frozen"/>
      <selection activeCell="Q9" sqref="Q9:Q10"/>
      <selection pane="topRight" activeCell="Q9" sqref="Q9:Q10"/>
      <selection pane="bottomLeft" activeCell="Q9" sqref="Q9:Q10"/>
      <selection pane="bottomRight" activeCell="AB1" sqref="AB1:AB1048576"/>
    </sheetView>
  </sheetViews>
  <sheetFormatPr defaultColWidth="9.140625" defaultRowHeight="15" x14ac:dyDescent="0.25"/>
  <cols>
    <col min="1" max="1" width="5" style="216" customWidth="1"/>
    <col min="2" max="2" width="6.140625" style="158" bestFit="1" customWidth="1"/>
    <col min="3" max="3" width="10.7109375" style="267" customWidth="1"/>
    <col min="4" max="4" width="7.85546875" style="158" bestFit="1" customWidth="1"/>
    <col min="5" max="5" width="36.140625" style="158" customWidth="1"/>
    <col min="6" max="6" width="5.7109375" style="158" customWidth="1"/>
    <col min="7" max="7" width="10.28515625" style="158" customWidth="1"/>
    <col min="8" max="8" width="8" style="158" customWidth="1"/>
    <col min="9" max="9" width="12" style="222" customWidth="1"/>
    <col min="10" max="11" width="11.28515625" style="222" customWidth="1"/>
    <col min="12" max="12" width="12" style="222" customWidth="1"/>
    <col min="13" max="13" width="11.85546875" style="222" customWidth="1"/>
    <col min="14" max="14" width="12.5703125" style="222" customWidth="1"/>
    <col min="15" max="15" width="12.140625" style="586" customWidth="1"/>
    <col min="16" max="16" width="10.28515625" style="222" customWidth="1"/>
    <col min="17" max="17" width="10" style="222" customWidth="1"/>
    <col min="18" max="19" width="10.28515625" style="222" customWidth="1"/>
    <col min="20" max="20" width="10.5703125" style="222" customWidth="1"/>
    <col min="21" max="21" width="9.5703125" style="222" customWidth="1"/>
    <col min="22" max="26" width="10.28515625" style="222" customWidth="1"/>
    <col min="27" max="27" width="10.42578125" style="223" customWidth="1"/>
    <col min="28" max="28" width="10.140625" style="222" customWidth="1"/>
    <col min="29" max="31" width="9.28515625" style="222" customWidth="1"/>
    <col min="32" max="32" width="9.7109375" style="222" customWidth="1"/>
    <col min="33" max="33" width="9.28515625" style="222" customWidth="1"/>
    <col min="34" max="34" width="9.140625" style="222" customWidth="1"/>
    <col min="35" max="38" width="9.140625" style="223" customWidth="1"/>
    <col min="39" max="39" width="10.5703125" style="408" customWidth="1"/>
    <col min="40" max="40" width="9.5703125" style="223" customWidth="1"/>
    <col min="41" max="41" width="9.140625" style="223" customWidth="1"/>
    <col min="42" max="42" width="12.28515625" style="223" customWidth="1"/>
    <col min="43" max="43" width="12" style="223" customWidth="1"/>
    <col min="44" max="46" width="10.85546875" style="223" customWidth="1"/>
    <col min="47" max="47" width="11.85546875" style="223" customWidth="1"/>
    <col min="48" max="48" width="10.85546875" style="223" customWidth="1"/>
    <col min="49" max="54" width="9.140625" style="222" customWidth="1"/>
    <col min="55" max="55" width="9.140625" style="158" customWidth="1"/>
    <col min="56" max="16384" width="9.140625" style="158"/>
  </cols>
  <sheetData>
    <row r="1" spans="1:55" x14ac:dyDescent="0.25">
      <c r="A1" s="304" t="s">
        <v>2</v>
      </c>
      <c r="B1" s="304"/>
      <c r="C1" s="156"/>
      <c r="D1" s="304"/>
      <c r="E1" s="304"/>
      <c r="F1" s="157"/>
      <c r="G1" s="157"/>
      <c r="H1" s="157"/>
      <c r="AB1" s="37"/>
      <c r="AC1" s="37"/>
      <c r="AD1" s="37"/>
      <c r="AE1" s="37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x14ac:dyDescent="0.25">
      <c r="A2" s="304" t="s">
        <v>3</v>
      </c>
      <c r="B2" s="304"/>
      <c r="C2" s="156"/>
      <c r="D2" s="304"/>
      <c r="E2" s="304"/>
      <c r="F2" s="157"/>
      <c r="G2" s="157"/>
      <c r="H2" s="157"/>
    </row>
    <row r="3" spans="1:55" x14ac:dyDescent="0.25">
      <c r="A3" s="1182" t="s">
        <v>4</v>
      </c>
      <c r="B3" s="1182"/>
      <c r="C3" s="1182"/>
      <c r="D3" s="1182"/>
      <c r="E3" s="1182"/>
      <c r="F3" s="157"/>
      <c r="G3" s="157"/>
      <c r="H3" s="157"/>
      <c r="I3" s="1026"/>
      <c r="J3" s="1026"/>
      <c r="K3" s="1026"/>
      <c r="L3" s="1026"/>
      <c r="M3" s="1026"/>
      <c r="N3" s="1026"/>
      <c r="O3" s="1041"/>
      <c r="P3" s="1026"/>
      <c r="Q3" s="1026"/>
      <c r="R3" s="1026"/>
      <c r="S3" s="1026"/>
      <c r="T3" s="1026"/>
      <c r="U3" s="1026"/>
      <c r="V3" s="1026"/>
      <c r="AB3" s="349"/>
      <c r="AC3" s="349"/>
      <c r="AD3" s="349"/>
      <c r="AE3" s="349"/>
    </row>
    <row r="4" spans="1:55" x14ac:dyDescent="0.25">
      <c r="A4" s="159"/>
      <c r="B4" s="304"/>
      <c r="C4" s="304"/>
      <c r="D4" s="304"/>
      <c r="E4" s="304"/>
      <c r="F4" s="157"/>
      <c r="G4" s="157"/>
      <c r="H4" s="157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J5" s="1026"/>
      <c r="K5" s="1026"/>
      <c r="L5" s="1026"/>
      <c r="M5" s="1026"/>
      <c r="N5" s="1026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157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159"/>
      <c r="B7" s="161"/>
      <c r="C7" s="49"/>
      <c r="D7" s="162"/>
      <c r="E7" s="161"/>
      <c r="F7" s="157"/>
      <c r="G7" s="157"/>
      <c r="H7" s="157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37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163"/>
      <c r="B8" s="164"/>
      <c r="C8" s="164"/>
      <c r="D8" s="164"/>
      <c r="E8" s="164"/>
      <c r="F8" s="164"/>
      <c r="G8" s="164"/>
      <c r="H8" s="164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3">
      <c r="A9" s="165" t="s">
        <v>745</v>
      </c>
      <c r="B9" s="49"/>
      <c r="C9" s="49"/>
      <c r="D9" s="166"/>
      <c r="E9" s="49"/>
      <c r="F9" s="167"/>
      <c r="G9" s="168"/>
      <c r="H9" s="168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4" customHeight="1" thickBot="1" x14ac:dyDescent="0.3">
      <c r="A10" s="169" t="s">
        <v>723</v>
      </c>
      <c r="B10" s="170" t="s">
        <v>506</v>
      </c>
      <c r="C10" s="170" t="s">
        <v>507</v>
      </c>
      <c r="D10" s="170" t="s">
        <v>248</v>
      </c>
      <c r="E10" s="100" t="s">
        <v>725</v>
      </c>
      <c r="F10" s="170" t="s">
        <v>0</v>
      </c>
      <c r="G10" s="171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8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175" customFormat="1" ht="12" thickBot="1" x14ac:dyDescent="0.25">
      <c r="A11" s="172" t="s">
        <v>508</v>
      </c>
      <c r="B11" s="173" t="s">
        <v>509</v>
      </c>
      <c r="C11" s="173" t="s">
        <v>250</v>
      </c>
      <c r="D11" s="173" t="s">
        <v>251</v>
      </c>
      <c r="E11" s="173" t="s">
        <v>510</v>
      </c>
      <c r="F11" s="173" t="s">
        <v>0</v>
      </c>
      <c r="G11" s="173" t="s">
        <v>511</v>
      </c>
      <c r="H11" s="174" t="s">
        <v>719</v>
      </c>
      <c r="I11" s="474" t="s">
        <v>252</v>
      </c>
      <c r="J11" s="473" t="s">
        <v>253</v>
      </c>
      <c r="K11" s="473" t="s">
        <v>258</v>
      </c>
      <c r="L11" s="473" t="s">
        <v>254</v>
      </c>
      <c r="M11" s="473" t="s">
        <v>255</v>
      </c>
      <c r="N11" s="473" t="s">
        <v>793</v>
      </c>
      <c r="O11" s="533" t="s">
        <v>800</v>
      </c>
      <c r="P11" s="510" t="s">
        <v>768</v>
      </c>
      <c r="Q11" s="471" t="s">
        <v>781</v>
      </c>
      <c r="R11" s="471" t="s">
        <v>781</v>
      </c>
      <c r="S11" s="471" t="s">
        <v>768</v>
      </c>
      <c r="T11" s="471" t="s">
        <v>768</v>
      </c>
      <c r="U11" s="471" t="s">
        <v>781</v>
      </c>
      <c r="V11" s="471" t="s">
        <v>781</v>
      </c>
      <c r="W11" s="471" t="s">
        <v>768</v>
      </c>
      <c r="X11" s="472" t="s">
        <v>769</v>
      </c>
      <c r="Y11" s="471" t="s">
        <v>769</v>
      </c>
      <c r="Z11" s="471" t="s">
        <v>769</v>
      </c>
      <c r="AA11" s="471" t="s">
        <v>769</v>
      </c>
      <c r="AB11" s="471" t="s">
        <v>767</v>
      </c>
      <c r="AC11" s="471" t="s">
        <v>271</v>
      </c>
      <c r="AD11" s="471" t="s">
        <v>271</v>
      </c>
      <c r="AE11" s="471" t="s">
        <v>271</v>
      </c>
      <c r="AF11" s="471" t="s">
        <v>272</v>
      </c>
      <c r="AG11" s="471" t="s">
        <v>792</v>
      </c>
      <c r="AH11" s="878" t="s">
        <v>274</v>
      </c>
      <c r="AI11" s="653" t="s">
        <v>799</v>
      </c>
      <c r="AJ11" s="726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2.95" customHeight="1" thickBot="1" x14ac:dyDescent="0.3">
      <c r="A12" s="176">
        <v>1</v>
      </c>
      <c r="B12" s="225">
        <v>5415</v>
      </c>
      <c r="C12" s="226">
        <v>667000135</v>
      </c>
      <c r="D12" s="225">
        <v>71011170</v>
      </c>
      <c r="E12" s="251" t="s">
        <v>736</v>
      </c>
      <c r="F12" s="225">
        <v>3111</v>
      </c>
      <c r="G12" s="252" t="s">
        <v>288</v>
      </c>
      <c r="H12" s="228" t="s">
        <v>260</v>
      </c>
      <c r="I12" s="516">
        <v>18117135</v>
      </c>
      <c r="J12" s="462">
        <v>13440011</v>
      </c>
      <c r="K12" s="462">
        <v>0</v>
      </c>
      <c r="L12" s="607">
        <v>4542724</v>
      </c>
      <c r="M12" s="607">
        <v>134400</v>
      </c>
      <c r="N12" s="464">
        <v>0</v>
      </c>
      <c r="O12" s="684">
        <v>22.4</v>
      </c>
      <c r="P12" s="544">
        <f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0</v>
      </c>
      <c r="AA12" s="464">
        <f>X12+Y12+Z12</f>
        <v>0</v>
      </c>
      <c r="AB12" s="464">
        <f>W12+AA12</f>
        <v>0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>ROUND(W12*1%,0)</f>
        <v>0</v>
      </c>
      <c r="AG12" s="396">
        <v>0</v>
      </c>
      <c r="AH12" s="904">
        <f>AB12+AE12+AF12+AG12</f>
        <v>0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>SUM(AI12:AN12)</f>
        <v>0</v>
      </c>
      <c r="AP12" s="544">
        <f>I12+AH12</f>
        <v>18117135</v>
      </c>
      <c r="AQ12" s="464">
        <f>J12+W12</f>
        <v>13440011</v>
      </c>
      <c r="AR12" s="512">
        <f>K12+AA12</f>
        <v>0</v>
      </c>
      <c r="AS12" s="464">
        <f t="shared" ref="AS12:AU14" si="0">L12+AE12</f>
        <v>4542724</v>
      </c>
      <c r="AT12" s="464">
        <f t="shared" si="0"/>
        <v>134400</v>
      </c>
      <c r="AU12" s="464">
        <f t="shared" si="0"/>
        <v>0</v>
      </c>
      <c r="AV12" s="534">
        <f>O12+AO12</f>
        <v>22.4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2.95" customHeight="1" x14ac:dyDescent="0.25">
      <c r="A13" s="188">
        <v>1</v>
      </c>
      <c r="B13" s="229">
        <v>5415</v>
      </c>
      <c r="C13" s="230">
        <v>667000135</v>
      </c>
      <c r="D13" s="229">
        <v>71011170</v>
      </c>
      <c r="E13" s="251" t="s">
        <v>736</v>
      </c>
      <c r="F13" s="229">
        <v>3111</v>
      </c>
      <c r="G13" s="192" t="s">
        <v>276</v>
      </c>
      <c r="H13" s="192" t="s">
        <v>261</v>
      </c>
      <c r="I13" s="517">
        <v>338893</v>
      </c>
      <c r="J13" s="432">
        <v>251404</v>
      </c>
      <c r="K13" s="432">
        <v>0</v>
      </c>
      <c r="L13" s="44">
        <v>84975</v>
      </c>
      <c r="M13" s="44">
        <v>2514</v>
      </c>
      <c r="N13" s="307">
        <v>0</v>
      </c>
      <c r="O13" s="685">
        <v>0.6</v>
      </c>
      <c r="P13" s="579">
        <f>X13*-1</f>
        <v>0</v>
      </c>
      <c r="Q13" s="434">
        <v>0</v>
      </c>
      <c r="R13" s="434">
        <v>81552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79" si="1">SUM(P13:V13)</f>
        <v>81552</v>
      </c>
      <c r="X13" s="434">
        <v>0</v>
      </c>
      <c r="Y13" s="434">
        <v>0</v>
      </c>
      <c r="Z13" s="434">
        <v>0</v>
      </c>
      <c r="AA13" s="434">
        <f>X13+Y13+Z13</f>
        <v>0</v>
      </c>
      <c r="AB13" s="434">
        <f>W13+AA13</f>
        <v>81552</v>
      </c>
      <c r="AC13" s="435">
        <f t="shared" ref="AC13:AC14" si="2">ROUND((W13+X13+Y13)*33.8%,0)</f>
        <v>27565</v>
      </c>
      <c r="AD13" s="434">
        <v>0</v>
      </c>
      <c r="AE13" s="434">
        <f t="shared" ref="AE13:AE79" si="3">AC13+AD13</f>
        <v>27565</v>
      </c>
      <c r="AF13" s="435">
        <f>ROUND(W13*1%,0)</f>
        <v>816</v>
      </c>
      <c r="AG13" s="14">
        <v>0</v>
      </c>
      <c r="AH13" s="904">
        <f>AB13+AE13+AF13+AG13</f>
        <v>109933</v>
      </c>
      <c r="AI13" s="870">
        <v>0</v>
      </c>
      <c r="AJ13" s="433">
        <v>0.22</v>
      </c>
      <c r="AK13" s="433">
        <v>0</v>
      </c>
      <c r="AL13" s="433">
        <v>0</v>
      </c>
      <c r="AM13" s="433">
        <v>0</v>
      </c>
      <c r="AN13" s="433">
        <v>0</v>
      </c>
      <c r="AO13" s="535">
        <f>SUM(AI13:AN13)</f>
        <v>0.22</v>
      </c>
      <c r="AP13" s="579">
        <f>I13+AH13</f>
        <v>448826</v>
      </c>
      <c r="AQ13" s="434">
        <f>J13+W13</f>
        <v>332956</v>
      </c>
      <c r="AR13" s="512">
        <f>K13+AA13</f>
        <v>0</v>
      </c>
      <c r="AS13" s="434">
        <f t="shared" si="0"/>
        <v>112540</v>
      </c>
      <c r="AT13" s="434">
        <f t="shared" si="0"/>
        <v>3330</v>
      </c>
      <c r="AU13" s="434">
        <f t="shared" si="0"/>
        <v>0</v>
      </c>
      <c r="AV13" s="535">
        <f>O13+AO13</f>
        <v>0.82</v>
      </c>
      <c r="AW13" s="517">
        <f t="shared" ref="AW13:AW79" si="4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ht="12.95" customHeight="1" x14ac:dyDescent="0.25">
      <c r="A14" s="188">
        <v>1</v>
      </c>
      <c r="B14" s="229">
        <v>5415</v>
      </c>
      <c r="C14" s="230">
        <v>667000135</v>
      </c>
      <c r="D14" s="229">
        <v>71011170</v>
      </c>
      <c r="E14" s="251" t="s">
        <v>736</v>
      </c>
      <c r="F14" s="229">
        <v>3111</v>
      </c>
      <c r="G14" s="194" t="s">
        <v>277</v>
      </c>
      <c r="H14" s="192" t="s">
        <v>260</v>
      </c>
      <c r="I14" s="517">
        <v>984085</v>
      </c>
      <c r="J14" s="432">
        <v>730034</v>
      </c>
      <c r="K14" s="432">
        <v>0</v>
      </c>
      <c r="L14" s="44">
        <v>246751</v>
      </c>
      <c r="M14" s="44">
        <v>7300</v>
      </c>
      <c r="N14" s="307">
        <v>0</v>
      </c>
      <c r="O14" s="685">
        <v>1.8</v>
      </c>
      <c r="P14" s="579">
        <f>X14*-1</f>
        <v>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si="1"/>
        <v>0</v>
      </c>
      <c r="X14" s="434">
        <v>0</v>
      </c>
      <c r="Y14" s="434">
        <v>0</v>
      </c>
      <c r="Z14" s="434">
        <v>0</v>
      </c>
      <c r="AA14" s="434">
        <f>X14+Y14+Z14</f>
        <v>0</v>
      </c>
      <c r="AB14" s="434">
        <f>W14+AA14</f>
        <v>0</v>
      </c>
      <c r="AC14" s="435">
        <f t="shared" si="2"/>
        <v>0</v>
      </c>
      <c r="AD14" s="434">
        <v>0</v>
      </c>
      <c r="AE14" s="434">
        <f t="shared" si="3"/>
        <v>0</v>
      </c>
      <c r="AF14" s="435">
        <f>ROUND(W14*1%,0)</f>
        <v>0</v>
      </c>
      <c r="AG14" s="14">
        <v>0</v>
      </c>
      <c r="AH14" s="434">
        <f t="shared" ref="AH14" si="5">AB14+AE14+AF14+AG14</f>
        <v>0</v>
      </c>
      <c r="AI14" s="870">
        <v>0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>SUM(AI14:AN14)</f>
        <v>0</v>
      </c>
      <c r="AP14" s="579">
        <f>I14+AH14</f>
        <v>984085</v>
      </c>
      <c r="AQ14" s="434">
        <f>J14+W14</f>
        <v>730034</v>
      </c>
      <c r="AR14" s="512">
        <f>K14+AA14</f>
        <v>0</v>
      </c>
      <c r="AS14" s="434">
        <f t="shared" si="0"/>
        <v>246751</v>
      </c>
      <c r="AT14" s="434">
        <f t="shared" si="0"/>
        <v>7300</v>
      </c>
      <c r="AU14" s="434">
        <f t="shared" si="0"/>
        <v>0</v>
      </c>
      <c r="AV14" s="535">
        <f>O14+AO14</f>
        <v>1.8</v>
      </c>
      <c r="AW14" s="517">
        <f t="shared" si="4"/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ht="12.95" customHeight="1" x14ac:dyDescent="0.25">
      <c r="A15" s="181">
        <v>1</v>
      </c>
      <c r="B15" s="183">
        <v>5415</v>
      </c>
      <c r="C15" s="254">
        <v>667000135</v>
      </c>
      <c r="D15" s="183">
        <v>71011170</v>
      </c>
      <c r="E15" s="568" t="s">
        <v>736</v>
      </c>
      <c r="F15" s="183"/>
      <c r="G15" s="255"/>
      <c r="H15" s="502"/>
      <c r="I15" s="571">
        <v>19440113</v>
      </c>
      <c r="J15" s="331">
        <v>14421449</v>
      </c>
      <c r="K15" s="331">
        <v>0</v>
      </c>
      <c r="L15" s="331">
        <v>4874450</v>
      </c>
      <c r="M15" s="331">
        <v>144214</v>
      </c>
      <c r="N15" s="331">
        <v>0</v>
      </c>
      <c r="O15" s="691">
        <v>24.8</v>
      </c>
      <c r="P15" s="571">
        <f t="shared" ref="P15:BC15" si="6">SUM(P12:P14)</f>
        <v>0</v>
      </c>
      <c r="Q15" s="331">
        <f t="shared" si="6"/>
        <v>0</v>
      </c>
      <c r="R15" s="331">
        <f t="shared" si="6"/>
        <v>81552</v>
      </c>
      <c r="S15" s="331">
        <f t="shared" si="6"/>
        <v>0</v>
      </c>
      <c r="T15" s="331">
        <f t="shared" si="6"/>
        <v>0</v>
      </c>
      <c r="U15" s="331">
        <f t="shared" si="6"/>
        <v>0</v>
      </c>
      <c r="V15" s="331">
        <f t="shared" si="6"/>
        <v>0</v>
      </c>
      <c r="W15" s="331">
        <f t="shared" si="6"/>
        <v>81552</v>
      </c>
      <c r="X15" s="331">
        <v>0</v>
      </c>
      <c r="Y15" s="331">
        <f t="shared" si="6"/>
        <v>0</v>
      </c>
      <c r="Z15" s="331">
        <f t="shared" si="6"/>
        <v>0</v>
      </c>
      <c r="AA15" s="331">
        <f t="shared" si="6"/>
        <v>0</v>
      </c>
      <c r="AB15" s="331">
        <f t="shared" si="6"/>
        <v>81552</v>
      </c>
      <c r="AC15" s="331">
        <f t="shared" si="6"/>
        <v>27565</v>
      </c>
      <c r="AD15" s="331">
        <f t="shared" si="6"/>
        <v>0</v>
      </c>
      <c r="AE15" s="331">
        <f t="shared" si="6"/>
        <v>27565</v>
      </c>
      <c r="AF15" s="331">
        <f t="shared" si="6"/>
        <v>816</v>
      </c>
      <c r="AG15" s="331">
        <f t="shared" si="6"/>
        <v>0</v>
      </c>
      <c r="AH15" s="974">
        <f t="shared" si="6"/>
        <v>109933</v>
      </c>
      <c r="AI15" s="970">
        <v>0</v>
      </c>
      <c r="AJ15" s="727">
        <f t="shared" si="6"/>
        <v>0.22</v>
      </c>
      <c r="AK15" s="727">
        <f t="shared" si="6"/>
        <v>0</v>
      </c>
      <c r="AL15" s="727">
        <f t="shared" si="6"/>
        <v>0</v>
      </c>
      <c r="AM15" s="727">
        <f t="shared" si="6"/>
        <v>0</v>
      </c>
      <c r="AN15" s="727">
        <f t="shared" si="6"/>
        <v>0</v>
      </c>
      <c r="AO15" s="236">
        <f t="shared" si="6"/>
        <v>0.22</v>
      </c>
      <c r="AP15" s="628">
        <f t="shared" si="6"/>
        <v>19550046</v>
      </c>
      <c r="AQ15" s="401">
        <f t="shared" si="6"/>
        <v>14503001</v>
      </c>
      <c r="AR15" s="331">
        <f t="shared" si="6"/>
        <v>0</v>
      </c>
      <c r="AS15" s="331">
        <f t="shared" si="6"/>
        <v>4902015</v>
      </c>
      <c r="AT15" s="331">
        <f t="shared" si="6"/>
        <v>145030</v>
      </c>
      <c r="AU15" s="331">
        <f t="shared" si="6"/>
        <v>0</v>
      </c>
      <c r="AV15" s="236">
        <f t="shared" si="6"/>
        <v>25.02</v>
      </c>
      <c r="AW15" s="784">
        <f t="shared" si="6"/>
        <v>0</v>
      </c>
      <c r="AX15" s="782">
        <f t="shared" si="6"/>
        <v>0</v>
      </c>
      <c r="AY15" s="782">
        <f t="shared" si="6"/>
        <v>0</v>
      </c>
      <c r="AZ15" s="782">
        <f t="shared" si="6"/>
        <v>0</v>
      </c>
      <c r="BA15" s="782">
        <f t="shared" si="6"/>
        <v>0</v>
      </c>
      <c r="BB15" s="782">
        <f t="shared" si="6"/>
        <v>0</v>
      </c>
      <c r="BC15" s="779">
        <f t="shared" si="6"/>
        <v>0</v>
      </c>
    </row>
    <row r="16" spans="1:55" ht="12.95" customHeight="1" x14ac:dyDescent="0.25">
      <c r="A16" s="188">
        <v>2</v>
      </c>
      <c r="B16" s="229">
        <v>5416</v>
      </c>
      <c r="C16" s="230">
        <v>600099342</v>
      </c>
      <c r="D16" s="229">
        <v>854719</v>
      </c>
      <c r="E16" s="256" t="s">
        <v>393</v>
      </c>
      <c r="F16" s="229">
        <v>3113</v>
      </c>
      <c r="G16" s="253" t="s">
        <v>292</v>
      </c>
      <c r="H16" s="192" t="s">
        <v>260</v>
      </c>
      <c r="I16" s="517">
        <v>19541604</v>
      </c>
      <c r="J16" s="432">
        <v>14397481</v>
      </c>
      <c r="K16" s="432">
        <v>100000</v>
      </c>
      <c r="L16" s="44">
        <v>4900148</v>
      </c>
      <c r="M16" s="44">
        <v>143975</v>
      </c>
      <c r="N16" s="307">
        <v>0</v>
      </c>
      <c r="O16" s="685">
        <v>20.065499999999997</v>
      </c>
      <c r="P16" s="579">
        <f>X16*-1</f>
        <v>0</v>
      </c>
      <c r="Q16" s="434">
        <v>0</v>
      </c>
      <c r="R16" s="434">
        <v>0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1"/>
        <v>0</v>
      </c>
      <c r="X16" s="434">
        <v>0</v>
      </c>
      <c r="Y16" s="434">
        <v>0</v>
      </c>
      <c r="Z16" s="434">
        <v>0</v>
      </c>
      <c r="AA16" s="434">
        <f>X16+Y16+Z16</f>
        <v>0</v>
      </c>
      <c r="AB16" s="434">
        <f>W16+AA16</f>
        <v>0</v>
      </c>
      <c r="AC16" s="435">
        <f t="shared" ref="AC16:AC20" si="7">ROUND((W16+X16+Y16)*33.8%,0)</f>
        <v>0</v>
      </c>
      <c r="AD16" s="434">
        <v>0</v>
      </c>
      <c r="AE16" s="434">
        <f t="shared" si="3"/>
        <v>0</v>
      </c>
      <c r="AF16" s="435">
        <f>ROUND(W16*1%,0)</f>
        <v>0</v>
      </c>
      <c r="AG16" s="14">
        <v>0</v>
      </c>
      <c r="AH16" s="434">
        <f t="shared" ref="AH16:AH20" si="8">AB16+AE16+AF16+AG16</f>
        <v>0</v>
      </c>
      <c r="AI16" s="870">
        <v>0</v>
      </c>
      <c r="AJ16" s="433">
        <v>0</v>
      </c>
      <c r="AK16" s="433">
        <v>0</v>
      </c>
      <c r="AL16" s="433">
        <v>0</v>
      </c>
      <c r="AM16" s="433">
        <v>0</v>
      </c>
      <c r="AN16" s="433">
        <v>0</v>
      </c>
      <c r="AO16" s="535">
        <f>SUM(AI16:AN16)</f>
        <v>0</v>
      </c>
      <c r="AP16" s="579">
        <f>I16+AH16</f>
        <v>19541604</v>
      </c>
      <c r="AQ16" s="434">
        <f>J16+W16</f>
        <v>14397481</v>
      </c>
      <c r="AR16" s="512">
        <f>K16+AA16</f>
        <v>100000</v>
      </c>
      <c r="AS16" s="434">
        <f>L16+AE16</f>
        <v>4900148</v>
      </c>
      <c r="AT16" s="434">
        <f t="shared" ref="AT16:AU20" si="9">M16+AF16</f>
        <v>143975</v>
      </c>
      <c r="AU16" s="434">
        <f t="shared" si="9"/>
        <v>0</v>
      </c>
      <c r="AV16" s="535">
        <f>O16+AO16</f>
        <v>20.065499999999997</v>
      </c>
      <c r="AW16" s="517">
        <f t="shared" si="4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600">
        <v>0</v>
      </c>
    </row>
    <row r="17" spans="1:55" ht="12.95" customHeight="1" x14ac:dyDescent="0.25">
      <c r="A17" s="589">
        <v>2</v>
      </c>
      <c r="B17" s="597">
        <v>5416</v>
      </c>
      <c r="C17" s="598">
        <v>600099342</v>
      </c>
      <c r="D17" s="597">
        <v>854719</v>
      </c>
      <c r="E17" s="399" t="s">
        <v>393</v>
      </c>
      <c r="F17" s="597">
        <v>3113</v>
      </c>
      <c r="G17" s="601" t="s">
        <v>789</v>
      </c>
      <c r="H17" s="592" t="s">
        <v>260</v>
      </c>
      <c r="I17" s="517">
        <v>400131</v>
      </c>
      <c r="J17" s="432">
        <v>296833</v>
      </c>
      <c r="K17" s="432">
        <v>0</v>
      </c>
      <c r="L17" s="44">
        <v>100330</v>
      </c>
      <c r="M17" s="44">
        <v>2968</v>
      </c>
      <c r="N17" s="307">
        <v>0</v>
      </c>
      <c r="O17" s="685">
        <v>0.53339999999999999</v>
      </c>
      <c r="P17" s="579">
        <f>X17*-1</f>
        <v>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1"/>
        <v>0</v>
      </c>
      <c r="X17" s="434">
        <v>0</v>
      </c>
      <c r="Y17" s="434">
        <v>0</v>
      </c>
      <c r="Z17" s="434">
        <v>0</v>
      </c>
      <c r="AA17" s="434">
        <f>X17+Y17+Z17</f>
        <v>0</v>
      </c>
      <c r="AB17" s="434">
        <f>W17+AA17</f>
        <v>0</v>
      </c>
      <c r="AC17" s="435">
        <f t="shared" si="7"/>
        <v>0</v>
      </c>
      <c r="AD17" s="434">
        <v>0</v>
      </c>
      <c r="AE17" s="434">
        <f t="shared" si="3"/>
        <v>0</v>
      </c>
      <c r="AF17" s="435">
        <f>ROUND(W17*1%,0)</f>
        <v>0</v>
      </c>
      <c r="AG17" s="14">
        <v>0</v>
      </c>
      <c r="AH17" s="434">
        <f t="shared" si="8"/>
        <v>0</v>
      </c>
      <c r="AI17" s="870">
        <v>0</v>
      </c>
      <c r="AJ17" s="433">
        <v>0</v>
      </c>
      <c r="AK17" s="433">
        <v>0</v>
      </c>
      <c r="AL17" s="433">
        <v>0</v>
      </c>
      <c r="AM17" s="433">
        <v>0</v>
      </c>
      <c r="AN17" s="433">
        <v>0</v>
      </c>
      <c r="AO17" s="535">
        <f>SUM(AI17:AN17)</f>
        <v>0</v>
      </c>
      <c r="AP17" s="579">
        <f>I17+AH17</f>
        <v>400131</v>
      </c>
      <c r="AQ17" s="434">
        <f>J17+W17</f>
        <v>296833</v>
      </c>
      <c r="AR17" s="512">
        <f>K17+AA17</f>
        <v>0</v>
      </c>
      <c r="AS17" s="434">
        <f>L17+AE17</f>
        <v>100330</v>
      </c>
      <c r="AT17" s="434">
        <f t="shared" si="9"/>
        <v>2968</v>
      </c>
      <c r="AU17" s="434">
        <f t="shared" si="9"/>
        <v>0</v>
      </c>
      <c r="AV17" s="535">
        <f>O17+AO17</f>
        <v>0.53339999999999999</v>
      </c>
      <c r="AW17" s="517">
        <f t="shared" si="4"/>
        <v>0</v>
      </c>
      <c r="AX17" s="432">
        <v>0</v>
      </c>
      <c r="AY17" s="432">
        <v>0</v>
      </c>
      <c r="AZ17" s="432">
        <v>0</v>
      </c>
      <c r="BA17" s="432">
        <v>0</v>
      </c>
      <c r="BB17" s="432">
        <v>0</v>
      </c>
      <c r="BC17" s="600">
        <v>0</v>
      </c>
    </row>
    <row r="18" spans="1:55" ht="12.95" customHeight="1" x14ac:dyDescent="0.25">
      <c r="A18" s="589">
        <v>2</v>
      </c>
      <c r="B18" s="597">
        <v>5416</v>
      </c>
      <c r="C18" s="598">
        <v>600099342</v>
      </c>
      <c r="D18" s="597">
        <v>854719</v>
      </c>
      <c r="E18" s="399" t="s">
        <v>393</v>
      </c>
      <c r="F18" s="597">
        <v>3113</v>
      </c>
      <c r="G18" s="278" t="s">
        <v>864</v>
      </c>
      <c r="H18" s="592" t="s">
        <v>260</v>
      </c>
      <c r="I18" s="620">
        <v>0</v>
      </c>
      <c r="J18" s="587">
        <v>0</v>
      </c>
      <c r="K18" s="587">
        <v>0</v>
      </c>
      <c r="L18" s="1042">
        <v>0</v>
      </c>
      <c r="M18" s="1042">
        <v>0</v>
      </c>
      <c r="N18" s="1027">
        <v>0</v>
      </c>
      <c r="O18" s="722">
        <v>0</v>
      </c>
      <c r="P18" s="579">
        <f>X18*-1</f>
        <v>0</v>
      </c>
      <c r="Q18" s="434">
        <v>0</v>
      </c>
      <c r="R18" s="434">
        <v>0</v>
      </c>
      <c r="S18" s="434">
        <v>0</v>
      </c>
      <c r="T18" s="434">
        <v>0</v>
      </c>
      <c r="U18" s="1028">
        <v>78557</v>
      </c>
      <c r="V18" s="434">
        <v>0</v>
      </c>
      <c r="W18" s="434">
        <f t="shared" si="1"/>
        <v>78557</v>
      </c>
      <c r="X18" s="434">
        <v>0</v>
      </c>
      <c r="Y18" s="434">
        <v>0</v>
      </c>
      <c r="Z18" s="434">
        <v>0</v>
      </c>
      <c r="AA18" s="434">
        <f>X18+Y18+Z18</f>
        <v>0</v>
      </c>
      <c r="AB18" s="434">
        <f>W18+AA18</f>
        <v>78557</v>
      </c>
      <c r="AC18" s="435">
        <f t="shared" si="7"/>
        <v>26552</v>
      </c>
      <c r="AD18" s="434">
        <v>0</v>
      </c>
      <c r="AE18" s="434">
        <f t="shared" si="3"/>
        <v>26552</v>
      </c>
      <c r="AF18" s="435">
        <f>ROUND(W18*1%,0)</f>
        <v>786</v>
      </c>
      <c r="AG18" s="14">
        <v>0</v>
      </c>
      <c r="AH18" s="434">
        <f t="shared" si="8"/>
        <v>105895</v>
      </c>
      <c r="AI18" s="870">
        <v>0</v>
      </c>
      <c r="AJ18" s="433">
        <v>0</v>
      </c>
      <c r="AK18" s="433">
        <v>0</v>
      </c>
      <c r="AL18" s="433">
        <v>0</v>
      </c>
      <c r="AM18" s="1039">
        <v>0.19</v>
      </c>
      <c r="AN18" s="433">
        <v>0</v>
      </c>
      <c r="AO18" s="535">
        <f>SUM(AI18:AN18)</f>
        <v>0.19</v>
      </c>
      <c r="AP18" s="579">
        <f>I18+AH18</f>
        <v>105895</v>
      </c>
      <c r="AQ18" s="434">
        <f>J18+W18</f>
        <v>78557</v>
      </c>
      <c r="AR18" s="512">
        <f>K18+AA18</f>
        <v>0</v>
      </c>
      <c r="AS18" s="434">
        <f>L18+AE18</f>
        <v>26552</v>
      </c>
      <c r="AT18" s="434">
        <f t="shared" si="9"/>
        <v>786</v>
      </c>
      <c r="AU18" s="434">
        <f t="shared" si="9"/>
        <v>0</v>
      </c>
      <c r="AV18" s="535">
        <f>O18+AO18</f>
        <v>0.19</v>
      </c>
      <c r="AW18" s="517">
        <f t="shared" si="4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2.95" customHeight="1" x14ac:dyDescent="0.25">
      <c r="A19" s="188">
        <v>2</v>
      </c>
      <c r="B19" s="229">
        <v>5416</v>
      </c>
      <c r="C19" s="230">
        <v>600099342</v>
      </c>
      <c r="D19" s="229">
        <v>854719</v>
      </c>
      <c r="E19" s="256" t="s">
        <v>393</v>
      </c>
      <c r="F19" s="229">
        <v>3113</v>
      </c>
      <c r="G19" s="192" t="s">
        <v>276</v>
      </c>
      <c r="H19" s="192" t="s">
        <v>261</v>
      </c>
      <c r="I19" s="517">
        <v>2546657</v>
      </c>
      <c r="J19" s="432">
        <v>1889212</v>
      </c>
      <c r="K19" s="432">
        <v>0</v>
      </c>
      <c r="L19" s="44">
        <v>638553</v>
      </c>
      <c r="M19" s="44">
        <v>18892</v>
      </c>
      <c r="N19" s="307">
        <v>0</v>
      </c>
      <c r="O19" s="685">
        <v>4.5299999999999994</v>
      </c>
      <c r="P19" s="579">
        <f>X19*-1</f>
        <v>0</v>
      </c>
      <c r="Q19" s="434">
        <v>0</v>
      </c>
      <c r="R19" s="434">
        <v>419722</v>
      </c>
      <c r="S19" s="434">
        <v>0</v>
      </c>
      <c r="T19" s="434">
        <v>0</v>
      </c>
      <c r="U19" s="434">
        <v>0</v>
      </c>
      <c r="V19" s="434">
        <v>0</v>
      </c>
      <c r="W19" s="434">
        <f t="shared" si="1"/>
        <v>419722</v>
      </c>
      <c r="X19" s="434">
        <v>0</v>
      </c>
      <c r="Y19" s="434">
        <v>0</v>
      </c>
      <c r="Z19" s="434">
        <v>0</v>
      </c>
      <c r="AA19" s="434">
        <f>X19+Y19+Z19</f>
        <v>0</v>
      </c>
      <c r="AB19" s="434">
        <f>W19+AA19</f>
        <v>419722</v>
      </c>
      <c r="AC19" s="435">
        <f t="shared" si="7"/>
        <v>141866</v>
      </c>
      <c r="AD19" s="434">
        <v>0</v>
      </c>
      <c r="AE19" s="434">
        <f t="shared" si="3"/>
        <v>141866</v>
      </c>
      <c r="AF19" s="435">
        <f>ROUND(W19*1%,0)</f>
        <v>4197</v>
      </c>
      <c r="AG19" s="14">
        <v>0</v>
      </c>
      <c r="AH19" s="434">
        <f t="shared" si="8"/>
        <v>565785</v>
      </c>
      <c r="AI19" s="870">
        <v>0</v>
      </c>
      <c r="AJ19" s="433">
        <v>1.02</v>
      </c>
      <c r="AK19" s="433">
        <v>0</v>
      </c>
      <c r="AL19" s="433">
        <v>0</v>
      </c>
      <c r="AM19" s="433">
        <v>0</v>
      </c>
      <c r="AN19" s="433">
        <v>0</v>
      </c>
      <c r="AO19" s="535">
        <f>SUM(AI19:AN19)</f>
        <v>1.02</v>
      </c>
      <c r="AP19" s="579">
        <f>I19+AH19</f>
        <v>3112442</v>
      </c>
      <c r="AQ19" s="434">
        <f>J19+W19</f>
        <v>2308934</v>
      </c>
      <c r="AR19" s="512">
        <f>K19+AA19</f>
        <v>0</v>
      </c>
      <c r="AS19" s="434">
        <f>L19+AE19</f>
        <v>780419</v>
      </c>
      <c r="AT19" s="434">
        <f t="shared" si="9"/>
        <v>23089</v>
      </c>
      <c r="AU19" s="434">
        <f t="shared" si="9"/>
        <v>0</v>
      </c>
      <c r="AV19" s="535">
        <f>O19+AO19</f>
        <v>5.5499999999999989</v>
      </c>
      <c r="AW19" s="517">
        <f t="shared" si="4"/>
        <v>0</v>
      </c>
      <c r="AX19" s="432">
        <v>0</v>
      </c>
      <c r="AY19" s="432">
        <v>0</v>
      </c>
      <c r="AZ19" s="432">
        <v>0</v>
      </c>
      <c r="BA19" s="432">
        <v>0</v>
      </c>
      <c r="BB19" s="432">
        <v>0</v>
      </c>
      <c r="BC19" s="600">
        <v>0</v>
      </c>
    </row>
    <row r="20" spans="1:55" ht="12.95" customHeight="1" x14ac:dyDescent="0.25">
      <c r="A20" s="188">
        <v>2</v>
      </c>
      <c r="B20" s="229">
        <v>5416</v>
      </c>
      <c r="C20" s="230">
        <v>600099342</v>
      </c>
      <c r="D20" s="229">
        <v>854719</v>
      </c>
      <c r="E20" s="256" t="s">
        <v>393</v>
      </c>
      <c r="F20" s="229">
        <v>3143</v>
      </c>
      <c r="G20" s="192" t="s">
        <v>785</v>
      </c>
      <c r="H20" s="192" t="s">
        <v>260</v>
      </c>
      <c r="I20" s="517">
        <v>2218883</v>
      </c>
      <c r="J20" s="44">
        <v>1646055</v>
      </c>
      <c r="K20" s="44">
        <v>0</v>
      </c>
      <c r="L20" s="44">
        <v>556367</v>
      </c>
      <c r="M20" s="44">
        <v>16461</v>
      </c>
      <c r="N20" s="307">
        <v>0</v>
      </c>
      <c r="O20" s="685">
        <v>2.8571</v>
      </c>
      <c r="P20" s="579">
        <f>X20*-1</f>
        <v>0</v>
      </c>
      <c r="Q20" s="434">
        <v>0</v>
      </c>
      <c r="R20" s="434">
        <v>0</v>
      </c>
      <c r="S20" s="434">
        <v>0</v>
      </c>
      <c r="T20" s="434">
        <v>0</v>
      </c>
      <c r="U20" s="434">
        <v>0</v>
      </c>
      <c r="V20" s="434">
        <v>0</v>
      </c>
      <c r="W20" s="434">
        <f t="shared" si="1"/>
        <v>0</v>
      </c>
      <c r="X20" s="434">
        <v>0</v>
      </c>
      <c r="Y20" s="434">
        <v>0</v>
      </c>
      <c r="Z20" s="434">
        <v>0</v>
      </c>
      <c r="AA20" s="434">
        <f>X20+Y20+Z20</f>
        <v>0</v>
      </c>
      <c r="AB20" s="434">
        <f>W20+AA20</f>
        <v>0</v>
      </c>
      <c r="AC20" s="435">
        <f t="shared" si="7"/>
        <v>0</v>
      </c>
      <c r="AD20" s="434">
        <v>0</v>
      </c>
      <c r="AE20" s="434">
        <f t="shared" si="3"/>
        <v>0</v>
      </c>
      <c r="AF20" s="435">
        <f>ROUND(W20*1%,0)</f>
        <v>0</v>
      </c>
      <c r="AG20" s="14">
        <v>0</v>
      </c>
      <c r="AH20" s="434">
        <f t="shared" si="8"/>
        <v>0</v>
      </c>
      <c r="AI20" s="870">
        <v>0</v>
      </c>
      <c r="AJ20" s="433">
        <v>0</v>
      </c>
      <c r="AK20" s="433">
        <v>0</v>
      </c>
      <c r="AL20" s="433">
        <v>0</v>
      </c>
      <c r="AM20" s="433">
        <v>0</v>
      </c>
      <c r="AN20" s="433">
        <v>0</v>
      </c>
      <c r="AO20" s="535">
        <f>SUM(AI20:AN20)</f>
        <v>0</v>
      </c>
      <c r="AP20" s="579">
        <f>I20+AH20</f>
        <v>2218883</v>
      </c>
      <c r="AQ20" s="434">
        <f>J20+W20</f>
        <v>1646055</v>
      </c>
      <c r="AR20" s="512">
        <f>K20+AA20</f>
        <v>0</v>
      </c>
      <c r="AS20" s="434">
        <f>L20+AE20</f>
        <v>556367</v>
      </c>
      <c r="AT20" s="434">
        <f t="shared" si="9"/>
        <v>16461</v>
      </c>
      <c r="AU20" s="434">
        <f t="shared" si="9"/>
        <v>0</v>
      </c>
      <c r="AV20" s="535">
        <f>O20+AO20</f>
        <v>2.8571</v>
      </c>
      <c r="AW20" s="517">
        <f t="shared" si="4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ht="12.95" customHeight="1" x14ac:dyDescent="0.25">
      <c r="A21" s="181">
        <v>2</v>
      </c>
      <c r="B21" s="233">
        <v>5416</v>
      </c>
      <c r="C21" s="234">
        <v>600099342</v>
      </c>
      <c r="D21" s="233">
        <v>854719</v>
      </c>
      <c r="E21" s="257" t="s">
        <v>394</v>
      </c>
      <c r="F21" s="233"/>
      <c r="G21" s="258"/>
      <c r="H21" s="503"/>
      <c r="I21" s="571">
        <v>24707275</v>
      </c>
      <c r="J21" s="331">
        <v>18229581</v>
      </c>
      <c r="K21" s="331">
        <v>100000</v>
      </c>
      <c r="L21" s="331">
        <v>6195398</v>
      </c>
      <c r="M21" s="331">
        <v>182296</v>
      </c>
      <c r="N21" s="331">
        <v>0</v>
      </c>
      <c r="O21" s="691">
        <v>27.985999999999994</v>
      </c>
      <c r="P21" s="571">
        <f t="shared" ref="P21:BC21" si="10">SUM(P16:P20)</f>
        <v>0</v>
      </c>
      <c r="Q21" s="331">
        <f t="shared" si="10"/>
        <v>0</v>
      </c>
      <c r="R21" s="331">
        <f t="shared" si="10"/>
        <v>419722</v>
      </c>
      <c r="S21" s="331">
        <f t="shared" si="10"/>
        <v>0</v>
      </c>
      <c r="T21" s="331">
        <f t="shared" si="10"/>
        <v>0</v>
      </c>
      <c r="U21" s="331">
        <f t="shared" si="10"/>
        <v>78557</v>
      </c>
      <c r="V21" s="331">
        <f t="shared" si="10"/>
        <v>0</v>
      </c>
      <c r="W21" s="331">
        <f t="shared" si="10"/>
        <v>498279</v>
      </c>
      <c r="X21" s="331">
        <v>0</v>
      </c>
      <c r="Y21" s="331">
        <f t="shared" si="10"/>
        <v>0</v>
      </c>
      <c r="Z21" s="331">
        <f t="shared" si="10"/>
        <v>0</v>
      </c>
      <c r="AA21" s="331">
        <f t="shared" si="10"/>
        <v>0</v>
      </c>
      <c r="AB21" s="331">
        <f t="shared" si="10"/>
        <v>498279</v>
      </c>
      <c r="AC21" s="331">
        <f t="shared" si="10"/>
        <v>168418</v>
      </c>
      <c r="AD21" s="331">
        <f t="shared" si="10"/>
        <v>0</v>
      </c>
      <c r="AE21" s="331">
        <f t="shared" si="10"/>
        <v>168418</v>
      </c>
      <c r="AF21" s="331">
        <f t="shared" si="10"/>
        <v>4983</v>
      </c>
      <c r="AG21" s="331">
        <f t="shared" si="10"/>
        <v>0</v>
      </c>
      <c r="AH21" s="974">
        <f t="shared" si="10"/>
        <v>671680</v>
      </c>
      <c r="AI21" s="970">
        <v>0</v>
      </c>
      <c r="AJ21" s="727">
        <f t="shared" si="10"/>
        <v>1.02</v>
      </c>
      <c r="AK21" s="727">
        <f t="shared" si="10"/>
        <v>0</v>
      </c>
      <c r="AL21" s="727">
        <f t="shared" si="10"/>
        <v>0</v>
      </c>
      <c r="AM21" s="727">
        <f t="shared" si="10"/>
        <v>0.19</v>
      </c>
      <c r="AN21" s="727">
        <f t="shared" si="10"/>
        <v>0</v>
      </c>
      <c r="AO21" s="236">
        <f t="shared" si="10"/>
        <v>1.21</v>
      </c>
      <c r="AP21" s="571">
        <f t="shared" si="10"/>
        <v>25378955</v>
      </c>
      <c r="AQ21" s="401">
        <f t="shared" si="10"/>
        <v>18727860</v>
      </c>
      <c r="AR21" s="331">
        <f t="shared" si="10"/>
        <v>100000</v>
      </c>
      <c r="AS21" s="331">
        <f t="shared" si="10"/>
        <v>6363816</v>
      </c>
      <c r="AT21" s="331">
        <f t="shared" si="10"/>
        <v>187279</v>
      </c>
      <c r="AU21" s="331">
        <f t="shared" si="10"/>
        <v>0</v>
      </c>
      <c r="AV21" s="236">
        <f t="shared" si="10"/>
        <v>29.195999999999994</v>
      </c>
      <c r="AW21" s="784">
        <f t="shared" si="10"/>
        <v>0</v>
      </c>
      <c r="AX21" s="782">
        <f t="shared" si="10"/>
        <v>0</v>
      </c>
      <c r="AY21" s="782">
        <f t="shared" si="10"/>
        <v>0</v>
      </c>
      <c r="AZ21" s="782">
        <f t="shared" si="10"/>
        <v>0</v>
      </c>
      <c r="BA21" s="782">
        <f t="shared" si="10"/>
        <v>0</v>
      </c>
      <c r="BB21" s="782">
        <f t="shared" si="10"/>
        <v>0</v>
      </c>
      <c r="BC21" s="779">
        <f t="shared" si="10"/>
        <v>0</v>
      </c>
    </row>
    <row r="22" spans="1:55" ht="12.95" customHeight="1" x14ac:dyDescent="0.25">
      <c r="A22" s="188">
        <v>3</v>
      </c>
      <c r="B22" s="229">
        <v>5413</v>
      </c>
      <c r="C22" s="230">
        <v>600099334</v>
      </c>
      <c r="D22" s="229">
        <v>854697</v>
      </c>
      <c r="E22" s="256" t="s">
        <v>395</v>
      </c>
      <c r="F22" s="229">
        <v>3113</v>
      </c>
      <c r="G22" s="253" t="s">
        <v>292</v>
      </c>
      <c r="H22" s="192" t="s">
        <v>260</v>
      </c>
      <c r="I22" s="517">
        <v>25467983</v>
      </c>
      <c r="J22" s="432">
        <v>18833607</v>
      </c>
      <c r="K22" s="432">
        <v>60000</v>
      </c>
      <c r="L22" s="44">
        <v>6386039</v>
      </c>
      <c r="M22" s="44">
        <v>188337</v>
      </c>
      <c r="N22" s="307">
        <v>0</v>
      </c>
      <c r="O22" s="685">
        <v>25.824100000000001</v>
      </c>
      <c r="P22" s="579">
        <f t="shared" ref="P22:P27" si="11">X22*-1</f>
        <v>40000</v>
      </c>
      <c r="Q22" s="434">
        <v>0</v>
      </c>
      <c r="R22" s="434">
        <v>0</v>
      </c>
      <c r="S22" s="434">
        <v>0</v>
      </c>
      <c r="T22" s="434">
        <v>0</v>
      </c>
      <c r="U22" s="434">
        <v>0</v>
      </c>
      <c r="V22" s="434">
        <v>0</v>
      </c>
      <c r="W22" s="434">
        <f t="shared" si="1"/>
        <v>40000</v>
      </c>
      <c r="X22" s="434">
        <v>-40000</v>
      </c>
      <c r="Y22" s="434">
        <v>0</v>
      </c>
      <c r="Z22" s="434">
        <v>0</v>
      </c>
      <c r="AA22" s="434">
        <f t="shared" ref="AA22:AA27" si="12">X22+Y22+Z22</f>
        <v>-40000</v>
      </c>
      <c r="AB22" s="434">
        <f t="shared" ref="AB22:AB27" si="13">W22+AA22</f>
        <v>0</v>
      </c>
      <c r="AC22" s="435">
        <f t="shared" ref="AC22:AC27" si="14">ROUND((W22+X22+Y22)*33.8%,0)</f>
        <v>0</v>
      </c>
      <c r="AD22" s="434">
        <v>0</v>
      </c>
      <c r="AE22" s="434">
        <f t="shared" si="3"/>
        <v>0</v>
      </c>
      <c r="AF22" s="435">
        <f t="shared" ref="AF22:AF27" si="15">ROUND(W22*1%,0)</f>
        <v>400</v>
      </c>
      <c r="AG22" s="14">
        <v>0</v>
      </c>
      <c r="AH22" s="434">
        <f t="shared" ref="AH22:AH27" si="16">AB22+AE22+AF22+AG22</f>
        <v>400</v>
      </c>
      <c r="AI22" s="870">
        <v>0.03</v>
      </c>
      <c r="AJ22" s="433">
        <v>0</v>
      </c>
      <c r="AK22" s="433">
        <v>0</v>
      </c>
      <c r="AL22" s="433">
        <v>0</v>
      </c>
      <c r="AM22" s="433">
        <v>0</v>
      </c>
      <c r="AN22" s="433">
        <v>0</v>
      </c>
      <c r="AO22" s="535">
        <f t="shared" ref="AO22:AO27" si="17">SUM(AI22:AN22)</f>
        <v>0.03</v>
      </c>
      <c r="AP22" s="579">
        <f t="shared" ref="AP22:AP27" si="18">I22+AH22</f>
        <v>25468383</v>
      </c>
      <c r="AQ22" s="434">
        <f t="shared" ref="AQ22:AQ27" si="19">J22+W22</f>
        <v>18873607</v>
      </c>
      <c r="AR22" s="512">
        <f t="shared" ref="AR22:AR27" si="20">K22+AA22</f>
        <v>20000</v>
      </c>
      <c r="AS22" s="434">
        <f t="shared" ref="AS22:AU27" si="21">L22+AE22</f>
        <v>6386039</v>
      </c>
      <c r="AT22" s="434">
        <f t="shared" si="21"/>
        <v>188737</v>
      </c>
      <c r="AU22" s="434">
        <f t="shared" si="21"/>
        <v>0</v>
      </c>
      <c r="AV22" s="535">
        <f t="shared" ref="AV22:AV27" si="22">O22+AO22</f>
        <v>25.854100000000003</v>
      </c>
      <c r="AW22" s="517">
        <f t="shared" si="4"/>
        <v>0</v>
      </c>
      <c r="AX22" s="432">
        <v>0</v>
      </c>
      <c r="AY22" s="432">
        <v>0</v>
      </c>
      <c r="AZ22" s="432">
        <v>0</v>
      </c>
      <c r="BA22" s="432">
        <v>0</v>
      </c>
      <c r="BB22" s="432">
        <v>0</v>
      </c>
      <c r="BC22" s="600">
        <v>0</v>
      </c>
    </row>
    <row r="23" spans="1:55" ht="12.95" customHeight="1" x14ac:dyDescent="0.25">
      <c r="A23" s="589">
        <v>3</v>
      </c>
      <c r="B23" s="597">
        <v>5413</v>
      </c>
      <c r="C23" s="598">
        <v>600099334</v>
      </c>
      <c r="D23" s="597">
        <v>854697</v>
      </c>
      <c r="E23" s="399" t="s">
        <v>395</v>
      </c>
      <c r="F23" s="597">
        <v>3113</v>
      </c>
      <c r="G23" s="601" t="s">
        <v>789</v>
      </c>
      <c r="H23" s="592" t="s">
        <v>260</v>
      </c>
      <c r="I23" s="517">
        <v>567408</v>
      </c>
      <c r="J23" s="432">
        <v>420926</v>
      </c>
      <c r="K23" s="432">
        <v>0</v>
      </c>
      <c r="L23" s="44">
        <v>142273</v>
      </c>
      <c r="M23" s="44">
        <v>4209</v>
      </c>
      <c r="N23" s="307">
        <v>0</v>
      </c>
      <c r="O23" s="685">
        <v>0.8</v>
      </c>
      <c r="P23" s="579">
        <f t="shared" si="11"/>
        <v>0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1"/>
        <v>0</v>
      </c>
      <c r="X23" s="434">
        <v>0</v>
      </c>
      <c r="Y23" s="434">
        <v>0</v>
      </c>
      <c r="Z23" s="434">
        <v>0</v>
      </c>
      <c r="AA23" s="434">
        <f t="shared" si="12"/>
        <v>0</v>
      </c>
      <c r="AB23" s="434">
        <f t="shared" si="13"/>
        <v>0</v>
      </c>
      <c r="AC23" s="435">
        <f t="shared" si="14"/>
        <v>0</v>
      </c>
      <c r="AD23" s="434">
        <v>0</v>
      </c>
      <c r="AE23" s="434">
        <f t="shared" si="3"/>
        <v>0</v>
      </c>
      <c r="AF23" s="435">
        <f t="shared" si="15"/>
        <v>0</v>
      </c>
      <c r="AG23" s="14">
        <v>0</v>
      </c>
      <c r="AH23" s="434">
        <f t="shared" si="16"/>
        <v>0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17"/>
        <v>0</v>
      </c>
      <c r="AP23" s="579">
        <f t="shared" si="18"/>
        <v>567408</v>
      </c>
      <c r="AQ23" s="434">
        <f t="shared" si="19"/>
        <v>420926</v>
      </c>
      <c r="AR23" s="512">
        <f t="shared" si="20"/>
        <v>0</v>
      </c>
      <c r="AS23" s="434">
        <f t="shared" si="21"/>
        <v>142273</v>
      </c>
      <c r="AT23" s="434">
        <f>M23+AF23</f>
        <v>4209</v>
      </c>
      <c r="AU23" s="434">
        <f>N23+AG23</f>
        <v>0</v>
      </c>
      <c r="AV23" s="535">
        <f t="shared" si="22"/>
        <v>0.8</v>
      </c>
      <c r="AW23" s="517">
        <f t="shared" si="4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ht="12.95" customHeight="1" x14ac:dyDescent="0.25">
      <c r="A24" s="589">
        <v>3</v>
      </c>
      <c r="B24" s="597">
        <v>5413</v>
      </c>
      <c r="C24" s="598">
        <v>600099334</v>
      </c>
      <c r="D24" s="597">
        <v>854697</v>
      </c>
      <c r="E24" s="399" t="s">
        <v>395</v>
      </c>
      <c r="F24" s="597">
        <v>3113</v>
      </c>
      <c r="G24" s="278" t="s">
        <v>864</v>
      </c>
      <c r="H24" s="592" t="s">
        <v>260</v>
      </c>
      <c r="I24" s="620">
        <v>0</v>
      </c>
      <c r="J24" s="587">
        <v>0</v>
      </c>
      <c r="K24" s="587">
        <v>0</v>
      </c>
      <c r="L24" s="1042">
        <v>0</v>
      </c>
      <c r="M24" s="1042">
        <v>0</v>
      </c>
      <c r="N24" s="1027">
        <v>0</v>
      </c>
      <c r="O24" s="722">
        <v>0</v>
      </c>
      <c r="P24" s="579">
        <f t="shared" si="11"/>
        <v>0</v>
      </c>
      <c r="Q24" s="434">
        <v>0</v>
      </c>
      <c r="R24" s="434">
        <v>0</v>
      </c>
      <c r="S24" s="434">
        <v>0</v>
      </c>
      <c r="T24" s="434">
        <v>0</v>
      </c>
      <c r="U24" s="1028">
        <v>78557</v>
      </c>
      <c r="V24" s="434">
        <v>0</v>
      </c>
      <c r="W24" s="434">
        <f t="shared" si="1"/>
        <v>78557</v>
      </c>
      <c r="X24" s="434">
        <v>0</v>
      </c>
      <c r="Y24" s="434">
        <v>0</v>
      </c>
      <c r="Z24" s="434">
        <v>0</v>
      </c>
      <c r="AA24" s="434">
        <f t="shared" si="12"/>
        <v>0</v>
      </c>
      <c r="AB24" s="434">
        <f t="shared" si="13"/>
        <v>78557</v>
      </c>
      <c r="AC24" s="435">
        <f t="shared" si="14"/>
        <v>26552</v>
      </c>
      <c r="AD24" s="434">
        <v>0</v>
      </c>
      <c r="AE24" s="434">
        <f t="shared" si="3"/>
        <v>26552</v>
      </c>
      <c r="AF24" s="435">
        <f t="shared" si="15"/>
        <v>786</v>
      </c>
      <c r="AG24" s="14">
        <v>0</v>
      </c>
      <c r="AH24" s="434">
        <f t="shared" si="16"/>
        <v>105895</v>
      </c>
      <c r="AI24" s="870">
        <v>0</v>
      </c>
      <c r="AJ24" s="433">
        <v>0</v>
      </c>
      <c r="AK24" s="433">
        <v>0</v>
      </c>
      <c r="AL24" s="433">
        <v>0</v>
      </c>
      <c r="AM24" s="1039">
        <v>0.19</v>
      </c>
      <c r="AN24" s="433">
        <v>0</v>
      </c>
      <c r="AO24" s="535">
        <f t="shared" si="17"/>
        <v>0.19</v>
      </c>
      <c r="AP24" s="579">
        <f t="shared" si="18"/>
        <v>105895</v>
      </c>
      <c r="AQ24" s="434">
        <f t="shared" si="19"/>
        <v>78557</v>
      </c>
      <c r="AR24" s="512">
        <f t="shared" si="20"/>
        <v>0</v>
      </c>
      <c r="AS24" s="434">
        <f t="shared" si="21"/>
        <v>26552</v>
      </c>
      <c r="AT24" s="434">
        <f>M24+AF24</f>
        <v>786</v>
      </c>
      <c r="AU24" s="434">
        <f>N24+AG24</f>
        <v>0</v>
      </c>
      <c r="AV24" s="535">
        <f t="shared" si="22"/>
        <v>0.19</v>
      </c>
      <c r="AW24" s="517">
        <f t="shared" si="4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2.95" customHeight="1" x14ac:dyDescent="0.25">
      <c r="A25" s="188">
        <v>3</v>
      </c>
      <c r="B25" s="229">
        <v>5413</v>
      </c>
      <c r="C25" s="230">
        <v>600099334</v>
      </c>
      <c r="D25" s="229">
        <v>854697</v>
      </c>
      <c r="E25" s="256" t="s">
        <v>395</v>
      </c>
      <c r="F25" s="229">
        <v>3113</v>
      </c>
      <c r="G25" s="192" t="s">
        <v>276</v>
      </c>
      <c r="H25" s="192" t="s">
        <v>261</v>
      </c>
      <c r="I25" s="517">
        <v>3721609</v>
      </c>
      <c r="J25" s="432">
        <v>2760838</v>
      </c>
      <c r="K25" s="432">
        <v>0</v>
      </c>
      <c r="L25" s="44">
        <v>933163</v>
      </c>
      <c r="M25" s="44">
        <v>27608</v>
      </c>
      <c r="N25" s="307">
        <v>0</v>
      </c>
      <c r="O25" s="685">
        <v>6.6899999999999995</v>
      </c>
      <c r="P25" s="579">
        <f t="shared" si="11"/>
        <v>0</v>
      </c>
      <c r="Q25" s="434">
        <v>0</v>
      </c>
      <c r="R25" s="434">
        <v>-116098</v>
      </c>
      <c r="S25" s="434">
        <v>0</v>
      </c>
      <c r="T25" s="434">
        <v>0</v>
      </c>
      <c r="U25" s="434">
        <v>0</v>
      </c>
      <c r="V25" s="434">
        <v>0</v>
      </c>
      <c r="W25" s="434">
        <f t="shared" si="1"/>
        <v>-116098</v>
      </c>
      <c r="X25" s="434">
        <v>0</v>
      </c>
      <c r="Y25" s="434">
        <v>0</v>
      </c>
      <c r="Z25" s="434">
        <v>0</v>
      </c>
      <c r="AA25" s="434">
        <f t="shared" si="12"/>
        <v>0</v>
      </c>
      <c r="AB25" s="434">
        <f t="shared" si="13"/>
        <v>-116098</v>
      </c>
      <c r="AC25" s="435">
        <f t="shared" si="14"/>
        <v>-39241</v>
      </c>
      <c r="AD25" s="434">
        <v>0</v>
      </c>
      <c r="AE25" s="434">
        <f t="shared" si="3"/>
        <v>-39241</v>
      </c>
      <c r="AF25" s="435">
        <f t="shared" si="15"/>
        <v>-1161</v>
      </c>
      <c r="AG25" s="14">
        <v>0</v>
      </c>
      <c r="AH25" s="434">
        <f t="shared" si="16"/>
        <v>-156500</v>
      </c>
      <c r="AI25" s="870">
        <v>0</v>
      </c>
      <c r="AJ25" s="433">
        <v>-0.28000000000000003</v>
      </c>
      <c r="AK25" s="433">
        <v>0</v>
      </c>
      <c r="AL25" s="433">
        <v>0</v>
      </c>
      <c r="AM25" s="433">
        <v>0</v>
      </c>
      <c r="AN25" s="433">
        <v>0</v>
      </c>
      <c r="AO25" s="535">
        <f t="shared" si="17"/>
        <v>-0.28000000000000003</v>
      </c>
      <c r="AP25" s="579">
        <f t="shared" si="18"/>
        <v>3565109</v>
      </c>
      <c r="AQ25" s="434">
        <f t="shared" si="19"/>
        <v>2644740</v>
      </c>
      <c r="AR25" s="512">
        <f t="shared" si="20"/>
        <v>0</v>
      </c>
      <c r="AS25" s="434">
        <f t="shared" si="21"/>
        <v>893922</v>
      </c>
      <c r="AT25" s="434">
        <f t="shared" si="21"/>
        <v>26447</v>
      </c>
      <c r="AU25" s="434">
        <f t="shared" si="21"/>
        <v>0</v>
      </c>
      <c r="AV25" s="535">
        <f t="shared" si="22"/>
        <v>6.4099999999999993</v>
      </c>
      <c r="AW25" s="517">
        <f t="shared" si="4"/>
        <v>0</v>
      </c>
      <c r="AX25" s="432">
        <v>0</v>
      </c>
      <c r="AY25" s="432">
        <v>0</v>
      </c>
      <c r="AZ25" s="432">
        <v>0</v>
      </c>
      <c r="BA25" s="432">
        <v>0</v>
      </c>
      <c r="BB25" s="432">
        <v>0</v>
      </c>
      <c r="BC25" s="600">
        <v>0</v>
      </c>
    </row>
    <row r="26" spans="1:55" ht="12.95" customHeight="1" x14ac:dyDescent="0.25">
      <c r="A26" s="188">
        <v>3</v>
      </c>
      <c r="B26" s="229">
        <v>5413</v>
      </c>
      <c r="C26" s="230">
        <v>600099334</v>
      </c>
      <c r="D26" s="229">
        <v>854697</v>
      </c>
      <c r="E26" s="256" t="s">
        <v>395</v>
      </c>
      <c r="F26" s="229">
        <v>3143</v>
      </c>
      <c r="G26" s="192" t="s">
        <v>784</v>
      </c>
      <c r="H26" s="192" t="s">
        <v>260</v>
      </c>
      <c r="I26" s="517">
        <v>2452853</v>
      </c>
      <c r="J26" s="44">
        <v>1819624</v>
      </c>
      <c r="K26" s="44">
        <v>0</v>
      </c>
      <c r="L26" s="44">
        <v>615033</v>
      </c>
      <c r="M26" s="44">
        <v>18196</v>
      </c>
      <c r="N26" s="307">
        <v>0</v>
      </c>
      <c r="O26" s="685">
        <v>3.4</v>
      </c>
      <c r="P26" s="579">
        <f t="shared" si="11"/>
        <v>0</v>
      </c>
      <c r="Q26" s="434">
        <v>0</v>
      </c>
      <c r="R26" s="434">
        <v>0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1"/>
        <v>0</v>
      </c>
      <c r="X26" s="434">
        <v>0</v>
      </c>
      <c r="Y26" s="434">
        <v>0</v>
      </c>
      <c r="Z26" s="434">
        <v>0</v>
      </c>
      <c r="AA26" s="434">
        <f t="shared" si="12"/>
        <v>0</v>
      </c>
      <c r="AB26" s="434">
        <f t="shared" si="13"/>
        <v>0</v>
      </c>
      <c r="AC26" s="435">
        <f t="shared" si="14"/>
        <v>0</v>
      </c>
      <c r="AD26" s="434">
        <v>0</v>
      </c>
      <c r="AE26" s="434">
        <f t="shared" si="3"/>
        <v>0</v>
      </c>
      <c r="AF26" s="435">
        <f t="shared" si="15"/>
        <v>0</v>
      </c>
      <c r="AG26" s="14">
        <v>0</v>
      </c>
      <c r="AH26" s="434">
        <f t="shared" si="16"/>
        <v>0</v>
      </c>
      <c r="AI26" s="870">
        <v>0</v>
      </c>
      <c r="AJ26" s="433">
        <v>0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17"/>
        <v>0</v>
      </c>
      <c r="AP26" s="579">
        <f t="shared" si="18"/>
        <v>2452853</v>
      </c>
      <c r="AQ26" s="434">
        <f t="shared" si="19"/>
        <v>1819624</v>
      </c>
      <c r="AR26" s="512">
        <f t="shared" si="20"/>
        <v>0</v>
      </c>
      <c r="AS26" s="434">
        <f t="shared" si="21"/>
        <v>615033</v>
      </c>
      <c r="AT26" s="434">
        <f t="shared" si="21"/>
        <v>18196</v>
      </c>
      <c r="AU26" s="434">
        <f t="shared" si="21"/>
        <v>0</v>
      </c>
      <c r="AV26" s="535">
        <f t="shared" si="22"/>
        <v>3.4</v>
      </c>
      <c r="AW26" s="517">
        <f t="shared" si="4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2.95" customHeight="1" x14ac:dyDescent="0.25">
      <c r="A27" s="188">
        <v>3</v>
      </c>
      <c r="B27" s="229">
        <v>5413</v>
      </c>
      <c r="C27" s="230">
        <v>600099334</v>
      </c>
      <c r="D27" s="229">
        <v>854697</v>
      </c>
      <c r="E27" s="256" t="s">
        <v>395</v>
      </c>
      <c r="F27" s="229">
        <v>3143</v>
      </c>
      <c r="G27" s="253" t="s">
        <v>396</v>
      </c>
      <c r="H27" s="192" t="s">
        <v>261</v>
      </c>
      <c r="I27" s="517">
        <v>354511</v>
      </c>
      <c r="J27" s="432">
        <v>262990</v>
      </c>
      <c r="K27" s="432">
        <v>0</v>
      </c>
      <c r="L27" s="44">
        <v>88891</v>
      </c>
      <c r="M27" s="44">
        <v>2630</v>
      </c>
      <c r="N27" s="307">
        <v>0</v>
      </c>
      <c r="O27" s="685">
        <v>0.49</v>
      </c>
      <c r="P27" s="579">
        <f t="shared" si="11"/>
        <v>0</v>
      </c>
      <c r="Q27" s="434">
        <v>0</v>
      </c>
      <c r="R27" s="434">
        <v>0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1"/>
        <v>0</v>
      </c>
      <c r="X27" s="434">
        <v>0</v>
      </c>
      <c r="Y27" s="434">
        <v>0</v>
      </c>
      <c r="Z27" s="434">
        <v>0</v>
      </c>
      <c r="AA27" s="434">
        <f t="shared" si="12"/>
        <v>0</v>
      </c>
      <c r="AB27" s="434">
        <f t="shared" si="13"/>
        <v>0</v>
      </c>
      <c r="AC27" s="435">
        <f t="shared" si="14"/>
        <v>0</v>
      </c>
      <c r="AD27" s="434">
        <v>0</v>
      </c>
      <c r="AE27" s="434">
        <f t="shared" si="3"/>
        <v>0</v>
      </c>
      <c r="AF27" s="435">
        <f t="shared" si="15"/>
        <v>0</v>
      </c>
      <c r="AG27" s="14">
        <v>0</v>
      </c>
      <c r="AH27" s="434">
        <f t="shared" si="16"/>
        <v>0</v>
      </c>
      <c r="AI27" s="870">
        <v>0</v>
      </c>
      <c r="AJ27" s="433">
        <v>0</v>
      </c>
      <c r="AK27" s="433">
        <v>0</v>
      </c>
      <c r="AL27" s="433">
        <v>0</v>
      </c>
      <c r="AM27" s="433">
        <v>0</v>
      </c>
      <c r="AN27" s="433">
        <v>0</v>
      </c>
      <c r="AO27" s="535">
        <f t="shared" si="17"/>
        <v>0</v>
      </c>
      <c r="AP27" s="579">
        <f t="shared" si="18"/>
        <v>354511</v>
      </c>
      <c r="AQ27" s="434">
        <f t="shared" si="19"/>
        <v>262990</v>
      </c>
      <c r="AR27" s="512">
        <f t="shared" si="20"/>
        <v>0</v>
      </c>
      <c r="AS27" s="434">
        <f t="shared" si="21"/>
        <v>88891</v>
      </c>
      <c r="AT27" s="434">
        <f t="shared" si="21"/>
        <v>2630</v>
      </c>
      <c r="AU27" s="434">
        <f t="shared" si="21"/>
        <v>0</v>
      </c>
      <c r="AV27" s="535">
        <f t="shared" si="22"/>
        <v>0.49</v>
      </c>
      <c r="AW27" s="517">
        <f t="shared" si="4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ht="12.95" customHeight="1" x14ac:dyDescent="0.25">
      <c r="A28" s="181">
        <v>3</v>
      </c>
      <c r="B28" s="233">
        <v>5413</v>
      </c>
      <c r="C28" s="234">
        <v>600099334</v>
      </c>
      <c r="D28" s="233">
        <v>854697</v>
      </c>
      <c r="E28" s="257" t="s">
        <v>397</v>
      </c>
      <c r="F28" s="233"/>
      <c r="G28" s="258"/>
      <c r="H28" s="503"/>
      <c r="I28" s="571">
        <v>32564364</v>
      </c>
      <c r="J28" s="331">
        <v>24097985</v>
      </c>
      <c r="K28" s="331">
        <v>60000</v>
      </c>
      <c r="L28" s="331">
        <v>8165399</v>
      </c>
      <c r="M28" s="331">
        <v>240980</v>
      </c>
      <c r="N28" s="331">
        <v>0</v>
      </c>
      <c r="O28" s="691">
        <v>37.204100000000004</v>
      </c>
      <c r="P28" s="571">
        <f t="shared" ref="P28:BC28" si="23">SUM(P22:P27)</f>
        <v>40000</v>
      </c>
      <c r="Q28" s="331">
        <f t="shared" si="23"/>
        <v>0</v>
      </c>
      <c r="R28" s="331">
        <f t="shared" si="23"/>
        <v>-116098</v>
      </c>
      <c r="S28" s="331">
        <f t="shared" si="23"/>
        <v>0</v>
      </c>
      <c r="T28" s="331">
        <f t="shared" si="23"/>
        <v>0</v>
      </c>
      <c r="U28" s="331">
        <f t="shared" si="23"/>
        <v>78557</v>
      </c>
      <c r="V28" s="331">
        <f t="shared" si="23"/>
        <v>0</v>
      </c>
      <c r="W28" s="331">
        <f t="shared" si="23"/>
        <v>2459</v>
      </c>
      <c r="X28" s="331">
        <v>-40000</v>
      </c>
      <c r="Y28" s="331">
        <f t="shared" si="23"/>
        <v>0</v>
      </c>
      <c r="Z28" s="331">
        <f t="shared" si="23"/>
        <v>0</v>
      </c>
      <c r="AA28" s="331">
        <f t="shared" si="23"/>
        <v>-40000</v>
      </c>
      <c r="AB28" s="331">
        <f t="shared" si="23"/>
        <v>-37541</v>
      </c>
      <c r="AC28" s="331">
        <f t="shared" si="23"/>
        <v>-12689</v>
      </c>
      <c r="AD28" s="331">
        <f t="shared" si="23"/>
        <v>0</v>
      </c>
      <c r="AE28" s="331">
        <f t="shared" si="23"/>
        <v>-12689</v>
      </c>
      <c r="AF28" s="331">
        <f t="shared" si="23"/>
        <v>25</v>
      </c>
      <c r="AG28" s="331">
        <f t="shared" si="23"/>
        <v>0</v>
      </c>
      <c r="AH28" s="974">
        <f t="shared" si="23"/>
        <v>-50205</v>
      </c>
      <c r="AI28" s="970">
        <v>0.03</v>
      </c>
      <c r="AJ28" s="727">
        <f t="shared" si="23"/>
        <v>-0.28000000000000003</v>
      </c>
      <c r="AK28" s="727">
        <f t="shared" si="23"/>
        <v>0</v>
      </c>
      <c r="AL28" s="727">
        <f t="shared" si="23"/>
        <v>0</v>
      </c>
      <c r="AM28" s="727">
        <f t="shared" si="23"/>
        <v>0.19</v>
      </c>
      <c r="AN28" s="727">
        <f t="shared" si="23"/>
        <v>0</v>
      </c>
      <c r="AO28" s="236">
        <f t="shared" si="23"/>
        <v>-6.0000000000000026E-2</v>
      </c>
      <c r="AP28" s="571">
        <f t="shared" si="23"/>
        <v>32514159</v>
      </c>
      <c r="AQ28" s="401">
        <f t="shared" si="23"/>
        <v>24100444</v>
      </c>
      <c r="AR28" s="331">
        <f t="shared" si="23"/>
        <v>20000</v>
      </c>
      <c r="AS28" s="331">
        <f t="shared" si="23"/>
        <v>8152710</v>
      </c>
      <c r="AT28" s="331">
        <f t="shared" si="23"/>
        <v>241005</v>
      </c>
      <c r="AU28" s="331">
        <f t="shared" si="23"/>
        <v>0</v>
      </c>
      <c r="AV28" s="236">
        <f t="shared" si="23"/>
        <v>37.144100000000002</v>
      </c>
      <c r="AW28" s="784">
        <f t="shared" si="23"/>
        <v>0</v>
      </c>
      <c r="AX28" s="782">
        <f t="shared" si="23"/>
        <v>0</v>
      </c>
      <c r="AY28" s="782">
        <f t="shared" si="23"/>
        <v>0</v>
      </c>
      <c r="AZ28" s="782">
        <f t="shared" si="23"/>
        <v>0</v>
      </c>
      <c r="BA28" s="782">
        <f t="shared" si="23"/>
        <v>0</v>
      </c>
      <c r="BB28" s="782">
        <f t="shared" si="23"/>
        <v>0</v>
      </c>
      <c r="BC28" s="779">
        <f t="shared" si="23"/>
        <v>0</v>
      </c>
    </row>
    <row r="29" spans="1:55" ht="12.95" customHeight="1" x14ac:dyDescent="0.25">
      <c r="A29" s="188">
        <v>4</v>
      </c>
      <c r="B29" s="229">
        <v>5475</v>
      </c>
      <c r="C29" s="230">
        <v>600099385</v>
      </c>
      <c r="D29" s="229">
        <v>854735</v>
      </c>
      <c r="E29" s="256" t="s">
        <v>398</v>
      </c>
      <c r="F29" s="229">
        <v>3231</v>
      </c>
      <c r="G29" s="253" t="s">
        <v>379</v>
      </c>
      <c r="H29" s="192" t="s">
        <v>260</v>
      </c>
      <c r="I29" s="517">
        <v>15034490</v>
      </c>
      <c r="J29" s="432">
        <v>11153182</v>
      </c>
      <c r="K29" s="432">
        <v>0</v>
      </c>
      <c r="L29" s="44">
        <v>3769776</v>
      </c>
      <c r="M29" s="44">
        <v>111532</v>
      </c>
      <c r="N29" s="307">
        <v>0</v>
      </c>
      <c r="O29" s="685">
        <v>16.735099999999999</v>
      </c>
      <c r="P29" s="579">
        <f>X29*-1</f>
        <v>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1"/>
        <v>0</v>
      </c>
      <c r="X29" s="434">
        <v>0</v>
      </c>
      <c r="Y29" s="434">
        <v>0</v>
      </c>
      <c r="Z29" s="434">
        <v>0</v>
      </c>
      <c r="AA29" s="434">
        <f>X29+Y29+Z29</f>
        <v>0</v>
      </c>
      <c r="AB29" s="434">
        <f>W29+AA29</f>
        <v>0</v>
      </c>
      <c r="AC29" s="435">
        <f>ROUND((W29+X29+Y29)*33.8%,0)</f>
        <v>0</v>
      </c>
      <c r="AD29" s="434">
        <v>0</v>
      </c>
      <c r="AE29" s="434">
        <f t="shared" si="3"/>
        <v>0</v>
      </c>
      <c r="AF29" s="435">
        <f>ROUND(W29*1%,0)</f>
        <v>0</v>
      </c>
      <c r="AG29" s="14">
        <v>0</v>
      </c>
      <c r="AH29" s="434">
        <f>AB29+AE29+AF29+AG29</f>
        <v>0</v>
      </c>
      <c r="AI29" s="870">
        <v>0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>SUM(AI29:AN29)</f>
        <v>0</v>
      </c>
      <c r="AP29" s="579">
        <f>I29+AH29</f>
        <v>15034490</v>
      </c>
      <c r="AQ29" s="434">
        <f>J29+W29</f>
        <v>11153182</v>
      </c>
      <c r="AR29" s="512">
        <f>K29+AA29</f>
        <v>0</v>
      </c>
      <c r="AS29" s="434">
        <f>L29+AE29</f>
        <v>3769776</v>
      </c>
      <c r="AT29" s="434">
        <f>M29+AF29</f>
        <v>111532</v>
      </c>
      <c r="AU29" s="434">
        <f>N29+AG29</f>
        <v>0</v>
      </c>
      <c r="AV29" s="535">
        <f>O29+AO29</f>
        <v>16.735099999999999</v>
      </c>
      <c r="AW29" s="517">
        <f t="shared" si="4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ht="12.95" customHeight="1" x14ac:dyDescent="0.25">
      <c r="A30" s="181">
        <v>4</v>
      </c>
      <c r="B30" s="233">
        <v>5475</v>
      </c>
      <c r="C30" s="234">
        <v>600099385</v>
      </c>
      <c r="D30" s="233">
        <v>854735</v>
      </c>
      <c r="E30" s="257" t="s">
        <v>399</v>
      </c>
      <c r="F30" s="233"/>
      <c r="G30" s="258"/>
      <c r="H30" s="503"/>
      <c r="I30" s="571">
        <v>15034490</v>
      </c>
      <c r="J30" s="331">
        <v>11153182</v>
      </c>
      <c r="K30" s="331">
        <v>0</v>
      </c>
      <c r="L30" s="331">
        <v>3769776</v>
      </c>
      <c r="M30" s="331">
        <v>111532</v>
      </c>
      <c r="N30" s="331">
        <v>0</v>
      </c>
      <c r="O30" s="691">
        <v>16.735099999999999</v>
      </c>
      <c r="P30" s="571">
        <f t="shared" ref="P30:BC30" si="24">SUM(P29)</f>
        <v>0</v>
      </c>
      <c r="Q30" s="331">
        <f t="shared" si="24"/>
        <v>0</v>
      </c>
      <c r="R30" s="331">
        <f t="shared" si="24"/>
        <v>0</v>
      </c>
      <c r="S30" s="331">
        <f t="shared" si="24"/>
        <v>0</v>
      </c>
      <c r="T30" s="331">
        <f t="shared" si="24"/>
        <v>0</v>
      </c>
      <c r="U30" s="331">
        <f t="shared" si="24"/>
        <v>0</v>
      </c>
      <c r="V30" s="331">
        <f t="shared" si="24"/>
        <v>0</v>
      </c>
      <c r="W30" s="331">
        <f t="shared" si="24"/>
        <v>0</v>
      </c>
      <c r="X30" s="331">
        <v>0</v>
      </c>
      <c r="Y30" s="331">
        <f t="shared" si="24"/>
        <v>0</v>
      </c>
      <c r="Z30" s="331">
        <f t="shared" si="24"/>
        <v>0</v>
      </c>
      <c r="AA30" s="331">
        <f t="shared" si="24"/>
        <v>0</v>
      </c>
      <c r="AB30" s="331">
        <f t="shared" si="24"/>
        <v>0</v>
      </c>
      <c r="AC30" s="331">
        <f t="shared" si="24"/>
        <v>0</v>
      </c>
      <c r="AD30" s="331">
        <f t="shared" si="24"/>
        <v>0</v>
      </c>
      <c r="AE30" s="331">
        <f t="shared" si="24"/>
        <v>0</v>
      </c>
      <c r="AF30" s="331">
        <f t="shared" si="24"/>
        <v>0</v>
      </c>
      <c r="AG30" s="331">
        <f t="shared" si="24"/>
        <v>0</v>
      </c>
      <c r="AH30" s="974">
        <f t="shared" si="24"/>
        <v>0</v>
      </c>
      <c r="AI30" s="970">
        <v>0</v>
      </c>
      <c r="AJ30" s="727">
        <f t="shared" si="24"/>
        <v>0</v>
      </c>
      <c r="AK30" s="727">
        <f t="shared" si="24"/>
        <v>0</v>
      </c>
      <c r="AL30" s="727">
        <f t="shared" si="24"/>
        <v>0</v>
      </c>
      <c r="AM30" s="727">
        <f t="shared" si="24"/>
        <v>0</v>
      </c>
      <c r="AN30" s="727">
        <f t="shared" si="24"/>
        <v>0</v>
      </c>
      <c r="AO30" s="236">
        <f t="shared" si="24"/>
        <v>0</v>
      </c>
      <c r="AP30" s="571">
        <f t="shared" si="24"/>
        <v>15034490</v>
      </c>
      <c r="AQ30" s="401">
        <f t="shared" si="24"/>
        <v>11153182</v>
      </c>
      <c r="AR30" s="331">
        <f t="shared" si="24"/>
        <v>0</v>
      </c>
      <c r="AS30" s="331">
        <f t="shared" si="24"/>
        <v>3769776</v>
      </c>
      <c r="AT30" s="331">
        <f t="shared" si="24"/>
        <v>111532</v>
      </c>
      <c r="AU30" s="331">
        <f t="shared" si="24"/>
        <v>0</v>
      </c>
      <c r="AV30" s="236">
        <f t="shared" si="24"/>
        <v>16.735099999999999</v>
      </c>
      <c r="AW30" s="784">
        <f t="shared" si="24"/>
        <v>0</v>
      </c>
      <c r="AX30" s="782">
        <f t="shared" si="24"/>
        <v>0</v>
      </c>
      <c r="AY30" s="782">
        <f t="shared" si="24"/>
        <v>0</v>
      </c>
      <c r="AZ30" s="782">
        <f t="shared" si="24"/>
        <v>0</v>
      </c>
      <c r="BA30" s="782">
        <f t="shared" si="24"/>
        <v>0</v>
      </c>
      <c r="BB30" s="782">
        <f t="shared" si="24"/>
        <v>0</v>
      </c>
      <c r="BC30" s="779">
        <f t="shared" si="24"/>
        <v>0</v>
      </c>
    </row>
    <row r="31" spans="1:55" ht="12.95" customHeight="1" x14ac:dyDescent="0.25">
      <c r="A31" s="188">
        <v>5</v>
      </c>
      <c r="B31" s="229">
        <v>5402</v>
      </c>
      <c r="C31" s="230">
        <v>600098958</v>
      </c>
      <c r="D31" s="229">
        <v>70983623</v>
      </c>
      <c r="E31" s="256" t="s">
        <v>773</v>
      </c>
      <c r="F31" s="229">
        <v>3111</v>
      </c>
      <c r="G31" s="253" t="s">
        <v>288</v>
      </c>
      <c r="H31" s="192" t="s">
        <v>260</v>
      </c>
      <c r="I31" s="517">
        <v>1685811</v>
      </c>
      <c r="J31" s="432">
        <v>1240676</v>
      </c>
      <c r="K31" s="432">
        <v>10000</v>
      </c>
      <c r="L31" s="44">
        <v>422728</v>
      </c>
      <c r="M31" s="44">
        <v>12407</v>
      </c>
      <c r="N31" s="307">
        <v>0</v>
      </c>
      <c r="O31" s="685">
        <v>2</v>
      </c>
      <c r="P31" s="579">
        <f>X31*-1</f>
        <v>7000</v>
      </c>
      <c r="Q31" s="434">
        <v>0</v>
      </c>
      <c r="R31" s="434">
        <v>0</v>
      </c>
      <c r="S31" s="434">
        <v>0</v>
      </c>
      <c r="T31" s="434">
        <v>0</v>
      </c>
      <c r="U31" s="434">
        <v>0</v>
      </c>
      <c r="V31" s="434">
        <v>0</v>
      </c>
      <c r="W31" s="434">
        <f t="shared" si="1"/>
        <v>7000</v>
      </c>
      <c r="X31" s="434">
        <v>-7000</v>
      </c>
      <c r="Y31" s="434">
        <v>0</v>
      </c>
      <c r="Z31" s="434">
        <v>0</v>
      </c>
      <c r="AA31" s="434">
        <f>X31+Y31+Z31</f>
        <v>-7000</v>
      </c>
      <c r="AB31" s="434">
        <f>W31+AA31</f>
        <v>0</v>
      </c>
      <c r="AC31" s="435">
        <f t="shared" ref="AC31:AC34" si="25">ROUND((W31+X31+Y31)*33.8%,0)</f>
        <v>0</v>
      </c>
      <c r="AD31" s="434">
        <v>0</v>
      </c>
      <c r="AE31" s="434">
        <f t="shared" si="3"/>
        <v>0</v>
      </c>
      <c r="AF31" s="435">
        <f>ROUND(W31*1%,0)</f>
        <v>70</v>
      </c>
      <c r="AG31" s="14">
        <v>0</v>
      </c>
      <c r="AH31" s="434">
        <f t="shared" ref="AH31:AH34" si="26">AB31+AE31+AF31+AG31</f>
        <v>70</v>
      </c>
      <c r="AI31" s="870">
        <v>0</v>
      </c>
      <c r="AJ31" s="433">
        <v>0</v>
      </c>
      <c r="AK31" s="433">
        <v>0</v>
      </c>
      <c r="AL31" s="433">
        <v>0</v>
      </c>
      <c r="AM31" s="433">
        <v>0</v>
      </c>
      <c r="AN31" s="433">
        <v>0</v>
      </c>
      <c r="AO31" s="535">
        <f>SUM(AI31:AN31)</f>
        <v>0</v>
      </c>
      <c r="AP31" s="579">
        <f>I31+AH31</f>
        <v>1685881</v>
      </c>
      <c r="AQ31" s="434">
        <f>J31+W31</f>
        <v>1247676</v>
      </c>
      <c r="AR31" s="512">
        <f>K31+AA31</f>
        <v>3000</v>
      </c>
      <c r="AS31" s="434">
        <f>L31+AE31</f>
        <v>422728</v>
      </c>
      <c r="AT31" s="434">
        <f t="shared" ref="AT31:AU34" si="27">M31+AF31</f>
        <v>12477</v>
      </c>
      <c r="AU31" s="434">
        <f t="shared" si="27"/>
        <v>0</v>
      </c>
      <c r="AV31" s="535">
        <f>O31+AO31</f>
        <v>2</v>
      </c>
      <c r="AW31" s="517">
        <f t="shared" si="4"/>
        <v>0</v>
      </c>
      <c r="AX31" s="432">
        <v>0</v>
      </c>
      <c r="AY31" s="432">
        <v>0</v>
      </c>
      <c r="AZ31" s="432">
        <v>0</v>
      </c>
      <c r="BA31" s="432">
        <v>0</v>
      </c>
      <c r="BB31" s="432">
        <v>0</v>
      </c>
      <c r="BC31" s="600">
        <v>0</v>
      </c>
    </row>
    <row r="32" spans="1:55" ht="12.95" customHeight="1" x14ac:dyDescent="0.25">
      <c r="A32" s="188">
        <v>5</v>
      </c>
      <c r="B32" s="229">
        <v>5402</v>
      </c>
      <c r="C32" s="230">
        <v>600098958</v>
      </c>
      <c r="D32" s="229">
        <v>70983623</v>
      </c>
      <c r="E32" s="256" t="s">
        <v>758</v>
      </c>
      <c r="F32" s="229">
        <v>3117</v>
      </c>
      <c r="G32" s="253" t="s">
        <v>292</v>
      </c>
      <c r="H32" s="192" t="s">
        <v>260</v>
      </c>
      <c r="I32" s="517">
        <v>4208819</v>
      </c>
      <c r="J32" s="432">
        <v>3112343</v>
      </c>
      <c r="K32" s="432">
        <v>10000</v>
      </c>
      <c r="L32" s="44">
        <v>1055353</v>
      </c>
      <c r="M32" s="44">
        <v>31123</v>
      </c>
      <c r="N32" s="307">
        <v>0</v>
      </c>
      <c r="O32" s="685">
        <v>4.9090999999999996</v>
      </c>
      <c r="P32" s="579">
        <f>X32*-1</f>
        <v>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1"/>
        <v>0</v>
      </c>
      <c r="X32" s="434">
        <v>0</v>
      </c>
      <c r="Y32" s="434">
        <v>0</v>
      </c>
      <c r="Z32" s="434">
        <v>0</v>
      </c>
      <c r="AA32" s="434">
        <f>X32+Y32+Z32</f>
        <v>0</v>
      </c>
      <c r="AB32" s="434">
        <f>W32+AA32</f>
        <v>0</v>
      </c>
      <c r="AC32" s="435">
        <f t="shared" si="25"/>
        <v>0</v>
      </c>
      <c r="AD32" s="434">
        <v>0</v>
      </c>
      <c r="AE32" s="434">
        <f t="shared" si="3"/>
        <v>0</v>
      </c>
      <c r="AF32" s="435">
        <f>ROUND(W32*1%,0)</f>
        <v>0</v>
      </c>
      <c r="AG32" s="14">
        <v>0</v>
      </c>
      <c r="AH32" s="434">
        <f t="shared" si="26"/>
        <v>0</v>
      </c>
      <c r="AI32" s="870">
        <v>-0.01</v>
      </c>
      <c r="AJ32" s="433">
        <v>0</v>
      </c>
      <c r="AK32" s="433">
        <v>0</v>
      </c>
      <c r="AL32" s="433">
        <v>0</v>
      </c>
      <c r="AM32" s="433">
        <v>0</v>
      </c>
      <c r="AN32" s="433">
        <v>0</v>
      </c>
      <c r="AO32" s="535">
        <f>SUM(AI32:AN32)</f>
        <v>-0.01</v>
      </c>
      <c r="AP32" s="579">
        <f>I32+AH32</f>
        <v>4208819</v>
      </c>
      <c r="AQ32" s="434">
        <f>J32+W32</f>
        <v>3112343</v>
      </c>
      <c r="AR32" s="512">
        <f>K32+AA32</f>
        <v>10000</v>
      </c>
      <c r="AS32" s="434">
        <f>L32+AE32</f>
        <v>1055353</v>
      </c>
      <c r="AT32" s="434">
        <f t="shared" si="27"/>
        <v>31123</v>
      </c>
      <c r="AU32" s="434">
        <f t="shared" si="27"/>
        <v>0</v>
      </c>
      <c r="AV32" s="535">
        <f>O32+AO32</f>
        <v>4.8990999999999998</v>
      </c>
      <c r="AW32" s="517">
        <f t="shared" si="4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2.95" customHeight="1" x14ac:dyDescent="0.25">
      <c r="A33" s="188">
        <v>5</v>
      </c>
      <c r="B33" s="229">
        <v>5402</v>
      </c>
      <c r="C33" s="230">
        <v>600098958</v>
      </c>
      <c r="D33" s="229">
        <v>70983623</v>
      </c>
      <c r="E33" s="256" t="s">
        <v>758</v>
      </c>
      <c r="F33" s="229">
        <v>3117</v>
      </c>
      <c r="G33" s="192" t="s">
        <v>276</v>
      </c>
      <c r="H33" s="192" t="s">
        <v>261</v>
      </c>
      <c r="I33" s="517">
        <v>556349</v>
      </c>
      <c r="J33" s="432">
        <v>412722</v>
      </c>
      <c r="K33" s="432">
        <v>0</v>
      </c>
      <c r="L33" s="44">
        <v>139500</v>
      </c>
      <c r="M33" s="44">
        <v>4127</v>
      </c>
      <c r="N33" s="307">
        <v>0</v>
      </c>
      <c r="O33" s="685">
        <v>1.1400000000000001</v>
      </c>
      <c r="P33" s="579">
        <f>X33*-1</f>
        <v>0</v>
      </c>
      <c r="Q33" s="434">
        <v>0</v>
      </c>
      <c r="R33" s="434">
        <v>33071</v>
      </c>
      <c r="S33" s="434">
        <v>0</v>
      </c>
      <c r="T33" s="434">
        <v>0</v>
      </c>
      <c r="U33" s="434">
        <v>0</v>
      </c>
      <c r="V33" s="434">
        <v>0</v>
      </c>
      <c r="W33" s="434">
        <f t="shared" si="1"/>
        <v>33071</v>
      </c>
      <c r="X33" s="434">
        <v>0</v>
      </c>
      <c r="Y33" s="434">
        <v>0</v>
      </c>
      <c r="Z33" s="434">
        <v>0</v>
      </c>
      <c r="AA33" s="434">
        <f>X33+Y33+Z33</f>
        <v>0</v>
      </c>
      <c r="AB33" s="434">
        <f>W33+AA33</f>
        <v>33071</v>
      </c>
      <c r="AC33" s="435">
        <f t="shared" si="25"/>
        <v>11178</v>
      </c>
      <c r="AD33" s="434">
        <v>0</v>
      </c>
      <c r="AE33" s="434">
        <f t="shared" si="3"/>
        <v>11178</v>
      </c>
      <c r="AF33" s="435">
        <f>ROUND(W33*1%,0)</f>
        <v>331</v>
      </c>
      <c r="AG33" s="14">
        <v>0</v>
      </c>
      <c r="AH33" s="434">
        <f t="shared" si="26"/>
        <v>44580</v>
      </c>
      <c r="AI33" s="870">
        <v>0</v>
      </c>
      <c r="AJ33" s="433">
        <v>0.08</v>
      </c>
      <c r="AK33" s="433">
        <v>0</v>
      </c>
      <c r="AL33" s="433">
        <v>0</v>
      </c>
      <c r="AM33" s="433">
        <v>0</v>
      </c>
      <c r="AN33" s="433">
        <v>0</v>
      </c>
      <c r="AO33" s="535">
        <f>SUM(AI33:AN33)</f>
        <v>0.08</v>
      </c>
      <c r="AP33" s="579">
        <f>I33+AH33</f>
        <v>600929</v>
      </c>
      <c r="AQ33" s="434">
        <f>J33+W33</f>
        <v>445793</v>
      </c>
      <c r="AR33" s="512">
        <f>K33+AA33</f>
        <v>0</v>
      </c>
      <c r="AS33" s="434">
        <f>L33+AE33</f>
        <v>150678</v>
      </c>
      <c r="AT33" s="434">
        <f t="shared" si="27"/>
        <v>4458</v>
      </c>
      <c r="AU33" s="434">
        <f t="shared" si="27"/>
        <v>0</v>
      </c>
      <c r="AV33" s="535">
        <f>O33+AO33</f>
        <v>1.2200000000000002</v>
      </c>
      <c r="AW33" s="517">
        <f t="shared" si="4"/>
        <v>0</v>
      </c>
      <c r="AX33" s="432">
        <v>0</v>
      </c>
      <c r="AY33" s="432">
        <v>0</v>
      </c>
      <c r="AZ33" s="432">
        <v>0</v>
      </c>
      <c r="BA33" s="432">
        <v>0</v>
      </c>
      <c r="BB33" s="432">
        <v>0</v>
      </c>
      <c r="BC33" s="600">
        <v>0</v>
      </c>
    </row>
    <row r="34" spans="1:55" ht="12.95" customHeight="1" x14ac:dyDescent="0.25">
      <c r="A34" s="188">
        <v>5</v>
      </c>
      <c r="B34" s="229">
        <v>5402</v>
      </c>
      <c r="C34" s="230">
        <v>600098958</v>
      </c>
      <c r="D34" s="229">
        <v>70983623</v>
      </c>
      <c r="E34" s="256" t="s">
        <v>758</v>
      </c>
      <c r="F34" s="229">
        <v>3143</v>
      </c>
      <c r="G34" s="192" t="s">
        <v>784</v>
      </c>
      <c r="H34" s="192" t="s">
        <v>260</v>
      </c>
      <c r="I34" s="517">
        <v>1422591</v>
      </c>
      <c r="J34" s="432">
        <v>1045409</v>
      </c>
      <c r="K34" s="432">
        <v>10000</v>
      </c>
      <c r="L34" s="44">
        <v>356728</v>
      </c>
      <c r="M34" s="44">
        <v>10454</v>
      </c>
      <c r="N34" s="307">
        <v>0</v>
      </c>
      <c r="O34" s="685">
        <v>2.0177</v>
      </c>
      <c r="P34" s="579">
        <f>X34*-1</f>
        <v>8000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1"/>
        <v>8000</v>
      </c>
      <c r="X34" s="434">
        <v>-8000</v>
      </c>
      <c r="Y34" s="434">
        <v>0</v>
      </c>
      <c r="Z34" s="434">
        <v>0</v>
      </c>
      <c r="AA34" s="434">
        <f>X34+Y34+Z34</f>
        <v>-8000</v>
      </c>
      <c r="AB34" s="434">
        <f>W34+AA34</f>
        <v>0</v>
      </c>
      <c r="AC34" s="435">
        <f t="shared" si="25"/>
        <v>0</v>
      </c>
      <c r="AD34" s="434">
        <v>0</v>
      </c>
      <c r="AE34" s="434">
        <f t="shared" si="3"/>
        <v>0</v>
      </c>
      <c r="AF34" s="435">
        <f>ROUND(W34*1%,0)</f>
        <v>80</v>
      </c>
      <c r="AG34" s="14">
        <v>0</v>
      </c>
      <c r="AH34" s="434">
        <f t="shared" si="26"/>
        <v>80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>SUM(AI34:AN34)</f>
        <v>0</v>
      </c>
      <c r="AP34" s="579">
        <f>I34+AH34</f>
        <v>1422671</v>
      </c>
      <c r="AQ34" s="434">
        <f>J34+W34</f>
        <v>1053409</v>
      </c>
      <c r="AR34" s="512">
        <f>K34+AA34</f>
        <v>2000</v>
      </c>
      <c r="AS34" s="434">
        <f>L34+AE34</f>
        <v>356728</v>
      </c>
      <c r="AT34" s="434">
        <f t="shared" si="27"/>
        <v>10534</v>
      </c>
      <c r="AU34" s="434">
        <f t="shared" si="27"/>
        <v>0</v>
      </c>
      <c r="AV34" s="535">
        <f>O34+AO34</f>
        <v>2.0177</v>
      </c>
      <c r="AW34" s="517">
        <f t="shared" si="4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ht="12.95" customHeight="1" x14ac:dyDescent="0.25">
      <c r="A35" s="181">
        <v>5</v>
      </c>
      <c r="B35" s="233">
        <v>5402</v>
      </c>
      <c r="C35" s="234">
        <v>600098958</v>
      </c>
      <c r="D35" s="233">
        <v>70983623</v>
      </c>
      <c r="E35" s="257" t="s">
        <v>759</v>
      </c>
      <c r="F35" s="233"/>
      <c r="G35" s="258"/>
      <c r="H35" s="503"/>
      <c r="I35" s="572">
        <v>7873570</v>
      </c>
      <c r="J35" s="332">
        <v>5811150</v>
      </c>
      <c r="K35" s="332">
        <v>30000</v>
      </c>
      <c r="L35" s="332">
        <v>1974309</v>
      </c>
      <c r="M35" s="332">
        <v>58111</v>
      </c>
      <c r="N35" s="332">
        <v>0</v>
      </c>
      <c r="O35" s="692">
        <v>10.066799999999999</v>
      </c>
      <c r="P35" s="572">
        <f t="shared" ref="P35:BC35" si="28">SUM(P31:P34)</f>
        <v>15000</v>
      </c>
      <c r="Q35" s="332">
        <f t="shared" si="28"/>
        <v>0</v>
      </c>
      <c r="R35" s="332">
        <f t="shared" si="28"/>
        <v>33071</v>
      </c>
      <c r="S35" s="332">
        <f t="shared" si="28"/>
        <v>0</v>
      </c>
      <c r="T35" s="332">
        <f t="shared" si="28"/>
        <v>0</v>
      </c>
      <c r="U35" s="332">
        <f t="shared" si="28"/>
        <v>0</v>
      </c>
      <c r="V35" s="332">
        <f t="shared" si="28"/>
        <v>0</v>
      </c>
      <c r="W35" s="332">
        <f t="shared" si="28"/>
        <v>48071</v>
      </c>
      <c r="X35" s="332">
        <v>-15000</v>
      </c>
      <c r="Y35" s="332">
        <f t="shared" si="28"/>
        <v>0</v>
      </c>
      <c r="Z35" s="332">
        <f t="shared" si="28"/>
        <v>0</v>
      </c>
      <c r="AA35" s="332">
        <f t="shared" si="28"/>
        <v>-15000</v>
      </c>
      <c r="AB35" s="332">
        <f t="shared" si="28"/>
        <v>33071</v>
      </c>
      <c r="AC35" s="332">
        <f t="shared" si="28"/>
        <v>11178</v>
      </c>
      <c r="AD35" s="332">
        <f t="shared" si="28"/>
        <v>0</v>
      </c>
      <c r="AE35" s="332">
        <f t="shared" si="28"/>
        <v>11178</v>
      </c>
      <c r="AF35" s="332">
        <f t="shared" si="28"/>
        <v>481</v>
      </c>
      <c r="AG35" s="332">
        <f t="shared" si="28"/>
        <v>0</v>
      </c>
      <c r="AH35" s="975">
        <f t="shared" si="28"/>
        <v>44730</v>
      </c>
      <c r="AI35" s="971">
        <v>-0.01</v>
      </c>
      <c r="AJ35" s="736">
        <f t="shared" si="28"/>
        <v>0.08</v>
      </c>
      <c r="AK35" s="736">
        <f t="shared" si="28"/>
        <v>0</v>
      </c>
      <c r="AL35" s="736">
        <f t="shared" si="28"/>
        <v>0</v>
      </c>
      <c r="AM35" s="736">
        <f t="shared" si="28"/>
        <v>0</v>
      </c>
      <c r="AN35" s="736">
        <f t="shared" si="28"/>
        <v>0</v>
      </c>
      <c r="AO35" s="241">
        <f t="shared" si="28"/>
        <v>7.0000000000000007E-2</v>
      </c>
      <c r="AP35" s="572">
        <f t="shared" si="28"/>
        <v>7918300</v>
      </c>
      <c r="AQ35" s="402">
        <f t="shared" si="28"/>
        <v>5859221</v>
      </c>
      <c r="AR35" s="332">
        <f t="shared" si="28"/>
        <v>15000</v>
      </c>
      <c r="AS35" s="332">
        <f t="shared" si="28"/>
        <v>1985487</v>
      </c>
      <c r="AT35" s="332">
        <f t="shared" si="28"/>
        <v>58592</v>
      </c>
      <c r="AU35" s="332">
        <f t="shared" si="28"/>
        <v>0</v>
      </c>
      <c r="AV35" s="241">
        <f t="shared" si="28"/>
        <v>10.136799999999999</v>
      </c>
      <c r="AW35" s="785">
        <f t="shared" si="28"/>
        <v>0</v>
      </c>
      <c r="AX35" s="783">
        <f t="shared" si="28"/>
        <v>0</v>
      </c>
      <c r="AY35" s="783">
        <f t="shared" si="28"/>
        <v>0</v>
      </c>
      <c r="AZ35" s="783">
        <f t="shared" si="28"/>
        <v>0</v>
      </c>
      <c r="BA35" s="783">
        <f t="shared" si="28"/>
        <v>0</v>
      </c>
      <c r="BB35" s="783">
        <f t="shared" si="28"/>
        <v>0</v>
      </c>
      <c r="BC35" s="780">
        <f t="shared" si="28"/>
        <v>0</v>
      </c>
    </row>
    <row r="36" spans="1:55" ht="12.95" customHeight="1" x14ac:dyDescent="0.25">
      <c r="A36" s="188">
        <v>6</v>
      </c>
      <c r="B36" s="189">
        <v>5405</v>
      </c>
      <c r="C36" s="238">
        <v>600099121</v>
      </c>
      <c r="D36" s="189">
        <v>70695521</v>
      </c>
      <c r="E36" s="191" t="s">
        <v>400</v>
      </c>
      <c r="F36" s="189">
        <v>3111</v>
      </c>
      <c r="G36" s="253" t="s">
        <v>288</v>
      </c>
      <c r="H36" s="192" t="s">
        <v>260</v>
      </c>
      <c r="I36" s="517">
        <v>1617557</v>
      </c>
      <c r="J36" s="432">
        <v>1199968</v>
      </c>
      <c r="K36" s="432">
        <v>0</v>
      </c>
      <c r="L36" s="44">
        <v>405589</v>
      </c>
      <c r="M36" s="44">
        <v>12000</v>
      </c>
      <c r="N36" s="307">
        <v>0</v>
      </c>
      <c r="O36" s="685">
        <v>2</v>
      </c>
      <c r="P36" s="579">
        <f>X36*-1</f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f t="shared" si="1"/>
        <v>0</v>
      </c>
      <c r="X36" s="434">
        <v>0</v>
      </c>
      <c r="Y36" s="434">
        <v>0</v>
      </c>
      <c r="Z36" s="434">
        <v>0</v>
      </c>
      <c r="AA36" s="434">
        <f>X36+Y36+Z36</f>
        <v>0</v>
      </c>
      <c r="AB36" s="434">
        <f>W36+AA36</f>
        <v>0</v>
      </c>
      <c r="AC36" s="435">
        <f t="shared" ref="AC36:AC39" si="29">ROUND((W36+X36+Y36)*33.8%,0)</f>
        <v>0</v>
      </c>
      <c r="AD36" s="434">
        <v>0</v>
      </c>
      <c r="AE36" s="434">
        <f t="shared" si="3"/>
        <v>0</v>
      </c>
      <c r="AF36" s="435">
        <f>ROUND(W36*1%,0)</f>
        <v>0</v>
      </c>
      <c r="AG36" s="14">
        <v>0</v>
      </c>
      <c r="AH36" s="434">
        <f t="shared" ref="AH36:AH39" si="30">AB36+AE36+AF36+AG36</f>
        <v>0</v>
      </c>
      <c r="AI36" s="870">
        <v>0</v>
      </c>
      <c r="AJ36" s="433">
        <v>0</v>
      </c>
      <c r="AK36" s="433">
        <v>0</v>
      </c>
      <c r="AL36" s="433">
        <v>0</v>
      </c>
      <c r="AM36" s="433">
        <v>0</v>
      </c>
      <c r="AN36" s="433">
        <v>0</v>
      </c>
      <c r="AO36" s="535">
        <f>SUM(AI36:AN36)</f>
        <v>0</v>
      </c>
      <c r="AP36" s="579">
        <f>I36+AH36</f>
        <v>1617557</v>
      </c>
      <c r="AQ36" s="434">
        <f>J36+W36</f>
        <v>1199968</v>
      </c>
      <c r="AR36" s="512">
        <f>K36+AA36</f>
        <v>0</v>
      </c>
      <c r="AS36" s="434">
        <f>L36+AE36</f>
        <v>405589</v>
      </c>
      <c r="AT36" s="434">
        <f t="shared" ref="AT36:AU39" si="31">M36+AF36</f>
        <v>12000</v>
      </c>
      <c r="AU36" s="434">
        <f t="shared" si="31"/>
        <v>0</v>
      </c>
      <c r="AV36" s="535">
        <f>O36+AO36</f>
        <v>2</v>
      </c>
      <c r="AW36" s="517">
        <f t="shared" si="4"/>
        <v>0</v>
      </c>
      <c r="AX36" s="432">
        <v>0</v>
      </c>
      <c r="AY36" s="432">
        <v>0</v>
      </c>
      <c r="AZ36" s="432">
        <v>0</v>
      </c>
      <c r="BA36" s="432">
        <v>0</v>
      </c>
      <c r="BB36" s="432">
        <v>0</v>
      </c>
      <c r="BC36" s="600">
        <v>0</v>
      </c>
    </row>
    <row r="37" spans="1:55" ht="12.95" customHeight="1" x14ac:dyDescent="0.25">
      <c r="A37" s="188">
        <v>6</v>
      </c>
      <c r="B37" s="229">
        <v>5405</v>
      </c>
      <c r="C37" s="230">
        <v>600099121</v>
      </c>
      <c r="D37" s="189">
        <v>70695521</v>
      </c>
      <c r="E37" s="256" t="s">
        <v>400</v>
      </c>
      <c r="F37" s="229">
        <v>3113</v>
      </c>
      <c r="G37" s="253" t="s">
        <v>292</v>
      </c>
      <c r="H37" s="192" t="s">
        <v>260</v>
      </c>
      <c r="I37" s="517">
        <v>8579741</v>
      </c>
      <c r="J37" s="432">
        <v>6364793</v>
      </c>
      <c r="K37" s="432">
        <v>0</v>
      </c>
      <c r="L37" s="44">
        <v>2151300</v>
      </c>
      <c r="M37" s="44">
        <v>63648</v>
      </c>
      <c r="N37" s="307">
        <v>0</v>
      </c>
      <c r="O37" s="685">
        <v>10.181100000000001</v>
      </c>
      <c r="P37" s="579">
        <f>X37*-1</f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1"/>
        <v>0</v>
      </c>
      <c r="X37" s="434">
        <v>0</v>
      </c>
      <c r="Y37" s="434">
        <v>0</v>
      </c>
      <c r="Z37" s="434">
        <v>0</v>
      </c>
      <c r="AA37" s="434">
        <f>X37+Y37+Z37</f>
        <v>0</v>
      </c>
      <c r="AB37" s="434">
        <f>W37+AA37</f>
        <v>0</v>
      </c>
      <c r="AC37" s="435">
        <f t="shared" si="29"/>
        <v>0</v>
      </c>
      <c r="AD37" s="434">
        <v>0</v>
      </c>
      <c r="AE37" s="434">
        <f t="shared" si="3"/>
        <v>0</v>
      </c>
      <c r="AF37" s="435">
        <f>ROUND(W37*1%,0)</f>
        <v>0</v>
      </c>
      <c r="AG37" s="14">
        <v>0</v>
      </c>
      <c r="AH37" s="434">
        <f t="shared" si="30"/>
        <v>0</v>
      </c>
      <c r="AI37" s="870">
        <v>0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>SUM(AI37:AN37)</f>
        <v>0</v>
      </c>
      <c r="AP37" s="579">
        <f>I37+AH37</f>
        <v>8579741</v>
      </c>
      <c r="AQ37" s="434">
        <f>J37+W37</f>
        <v>6364793</v>
      </c>
      <c r="AR37" s="512">
        <f>K37+AA37</f>
        <v>0</v>
      </c>
      <c r="AS37" s="434">
        <f>L37+AE37</f>
        <v>2151300</v>
      </c>
      <c r="AT37" s="434">
        <f t="shared" si="31"/>
        <v>63648</v>
      </c>
      <c r="AU37" s="434">
        <f t="shared" si="31"/>
        <v>0</v>
      </c>
      <c r="AV37" s="535">
        <f>O37+AO37</f>
        <v>10.181100000000001</v>
      </c>
      <c r="AW37" s="517">
        <f t="shared" si="4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ht="12.95" customHeight="1" x14ac:dyDescent="0.25">
      <c r="A38" s="188">
        <v>6</v>
      </c>
      <c r="B38" s="229">
        <v>5405</v>
      </c>
      <c r="C38" s="230">
        <v>600099121</v>
      </c>
      <c r="D38" s="189">
        <v>70695521</v>
      </c>
      <c r="E38" s="256" t="s">
        <v>400</v>
      </c>
      <c r="F38" s="229">
        <v>3113</v>
      </c>
      <c r="G38" s="192" t="s">
        <v>276</v>
      </c>
      <c r="H38" s="192" t="s">
        <v>261</v>
      </c>
      <c r="I38" s="517">
        <v>3107244</v>
      </c>
      <c r="J38" s="432">
        <v>2305077</v>
      </c>
      <c r="K38" s="432">
        <v>0</v>
      </c>
      <c r="L38" s="44">
        <v>779116</v>
      </c>
      <c r="M38" s="44">
        <v>23051</v>
      </c>
      <c r="N38" s="307">
        <v>0</v>
      </c>
      <c r="O38" s="685">
        <v>5.99</v>
      </c>
      <c r="P38" s="579">
        <f>X38*-1</f>
        <v>0</v>
      </c>
      <c r="Q38" s="434">
        <v>0</v>
      </c>
      <c r="R38" s="434">
        <v>90382</v>
      </c>
      <c r="S38" s="434">
        <v>0</v>
      </c>
      <c r="T38" s="434">
        <v>0</v>
      </c>
      <c r="U38" s="434">
        <v>0</v>
      </c>
      <c r="V38" s="434">
        <v>0</v>
      </c>
      <c r="W38" s="434">
        <f t="shared" si="1"/>
        <v>90382</v>
      </c>
      <c r="X38" s="434">
        <v>0</v>
      </c>
      <c r="Y38" s="434">
        <v>0</v>
      </c>
      <c r="Z38" s="434">
        <v>0</v>
      </c>
      <c r="AA38" s="434">
        <f>X38+Y38+Z38</f>
        <v>0</v>
      </c>
      <c r="AB38" s="434">
        <f>W38+AA38</f>
        <v>90382</v>
      </c>
      <c r="AC38" s="435">
        <f t="shared" si="29"/>
        <v>30549</v>
      </c>
      <c r="AD38" s="434">
        <v>0</v>
      </c>
      <c r="AE38" s="434">
        <f t="shared" si="3"/>
        <v>30549</v>
      </c>
      <c r="AF38" s="435">
        <f>ROUND(W38*1%,0)</f>
        <v>904</v>
      </c>
      <c r="AG38" s="14">
        <v>0</v>
      </c>
      <c r="AH38" s="434">
        <f t="shared" si="30"/>
        <v>121835</v>
      </c>
      <c r="AI38" s="870">
        <v>0</v>
      </c>
      <c r="AJ38" s="433">
        <v>0.23</v>
      </c>
      <c r="AK38" s="433">
        <v>0</v>
      </c>
      <c r="AL38" s="433">
        <v>0</v>
      </c>
      <c r="AM38" s="433">
        <v>0</v>
      </c>
      <c r="AN38" s="433">
        <v>0</v>
      </c>
      <c r="AO38" s="535">
        <f>SUM(AI38:AN38)</f>
        <v>0.23</v>
      </c>
      <c r="AP38" s="579">
        <f>I38+AH38</f>
        <v>3229079</v>
      </c>
      <c r="AQ38" s="434">
        <f>J38+W38</f>
        <v>2395459</v>
      </c>
      <c r="AR38" s="512">
        <f>K38+AA38</f>
        <v>0</v>
      </c>
      <c r="AS38" s="434">
        <f>L38+AE38</f>
        <v>809665</v>
      </c>
      <c r="AT38" s="434">
        <f t="shared" si="31"/>
        <v>23955</v>
      </c>
      <c r="AU38" s="434">
        <f t="shared" si="31"/>
        <v>0</v>
      </c>
      <c r="AV38" s="535">
        <f>O38+AO38</f>
        <v>6.2200000000000006</v>
      </c>
      <c r="AW38" s="517">
        <f t="shared" si="4"/>
        <v>0</v>
      </c>
      <c r="AX38" s="432">
        <v>0</v>
      </c>
      <c r="AY38" s="432">
        <v>0</v>
      </c>
      <c r="AZ38" s="432">
        <v>0</v>
      </c>
      <c r="BA38" s="432">
        <v>0</v>
      </c>
      <c r="BB38" s="432">
        <v>0</v>
      </c>
      <c r="BC38" s="600">
        <v>0</v>
      </c>
    </row>
    <row r="39" spans="1:55" ht="12.95" customHeight="1" x14ac:dyDescent="0.25">
      <c r="A39" s="188">
        <v>6</v>
      </c>
      <c r="B39" s="229">
        <v>5405</v>
      </c>
      <c r="C39" s="230">
        <v>600099121</v>
      </c>
      <c r="D39" s="189">
        <v>70695521</v>
      </c>
      <c r="E39" s="256" t="s">
        <v>400</v>
      </c>
      <c r="F39" s="229">
        <v>3143</v>
      </c>
      <c r="G39" s="192" t="s">
        <v>785</v>
      </c>
      <c r="H39" s="192" t="s">
        <v>260</v>
      </c>
      <c r="I39" s="517">
        <v>743054</v>
      </c>
      <c r="J39" s="432">
        <v>551227</v>
      </c>
      <c r="K39" s="432">
        <v>0</v>
      </c>
      <c r="L39" s="44">
        <v>186315</v>
      </c>
      <c r="M39" s="44">
        <v>5512</v>
      </c>
      <c r="N39" s="307">
        <v>0</v>
      </c>
      <c r="O39" s="685">
        <v>1.0714999999999999</v>
      </c>
      <c r="P39" s="579">
        <f>X39*-1</f>
        <v>0</v>
      </c>
      <c r="Q39" s="434">
        <v>0</v>
      </c>
      <c r="R39" s="434">
        <v>0</v>
      </c>
      <c r="S39" s="434">
        <v>0</v>
      </c>
      <c r="T39" s="434">
        <v>0</v>
      </c>
      <c r="U39" s="434">
        <v>0</v>
      </c>
      <c r="V39" s="434">
        <v>0</v>
      </c>
      <c r="W39" s="434">
        <f t="shared" si="1"/>
        <v>0</v>
      </c>
      <c r="X39" s="434">
        <v>0</v>
      </c>
      <c r="Y39" s="434">
        <v>0</v>
      </c>
      <c r="Z39" s="434">
        <v>0</v>
      </c>
      <c r="AA39" s="434">
        <f>X39+Y39+Z39</f>
        <v>0</v>
      </c>
      <c r="AB39" s="434">
        <f>W39+AA39</f>
        <v>0</v>
      </c>
      <c r="AC39" s="435">
        <f t="shared" si="29"/>
        <v>0</v>
      </c>
      <c r="AD39" s="434">
        <v>0</v>
      </c>
      <c r="AE39" s="434">
        <f t="shared" si="3"/>
        <v>0</v>
      </c>
      <c r="AF39" s="435">
        <f>ROUND(W39*1%,0)</f>
        <v>0</v>
      </c>
      <c r="AG39" s="14">
        <v>0</v>
      </c>
      <c r="AH39" s="434">
        <f t="shared" si="30"/>
        <v>0</v>
      </c>
      <c r="AI39" s="870">
        <v>0</v>
      </c>
      <c r="AJ39" s="433">
        <v>0</v>
      </c>
      <c r="AK39" s="433">
        <v>0</v>
      </c>
      <c r="AL39" s="433">
        <v>0</v>
      </c>
      <c r="AM39" s="433">
        <v>0</v>
      </c>
      <c r="AN39" s="433">
        <v>0</v>
      </c>
      <c r="AO39" s="535">
        <f>SUM(AI39:AN39)</f>
        <v>0</v>
      </c>
      <c r="AP39" s="579">
        <f>I39+AH39</f>
        <v>743054</v>
      </c>
      <c r="AQ39" s="434">
        <f>J39+W39</f>
        <v>551227</v>
      </c>
      <c r="AR39" s="512">
        <f>K39+AA39</f>
        <v>0</v>
      </c>
      <c r="AS39" s="434">
        <f>L39+AE39</f>
        <v>186315</v>
      </c>
      <c r="AT39" s="434">
        <f t="shared" si="31"/>
        <v>5512</v>
      </c>
      <c r="AU39" s="434">
        <f t="shared" si="31"/>
        <v>0</v>
      </c>
      <c r="AV39" s="535">
        <f>O39+AO39</f>
        <v>1.0714999999999999</v>
      </c>
      <c r="AW39" s="517">
        <f t="shared" si="4"/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ht="12.95" customHeight="1" x14ac:dyDescent="0.25">
      <c r="A40" s="181">
        <v>6</v>
      </c>
      <c r="B40" s="260">
        <v>5405</v>
      </c>
      <c r="C40" s="240">
        <v>600099121</v>
      </c>
      <c r="D40" s="260">
        <v>70695521</v>
      </c>
      <c r="E40" s="257" t="s">
        <v>401</v>
      </c>
      <c r="F40" s="260"/>
      <c r="G40" s="261"/>
      <c r="H40" s="504"/>
      <c r="I40" s="572">
        <v>14047596</v>
      </c>
      <c r="J40" s="332">
        <v>10421065</v>
      </c>
      <c r="K40" s="332">
        <v>0</v>
      </c>
      <c r="L40" s="332">
        <v>3522320</v>
      </c>
      <c r="M40" s="332">
        <v>104211</v>
      </c>
      <c r="N40" s="332">
        <v>0</v>
      </c>
      <c r="O40" s="692">
        <v>19.242600000000003</v>
      </c>
      <c r="P40" s="572">
        <f t="shared" ref="P40:BC40" si="32">SUM(P36:P39)</f>
        <v>0</v>
      </c>
      <c r="Q40" s="332">
        <f t="shared" si="32"/>
        <v>0</v>
      </c>
      <c r="R40" s="332">
        <f t="shared" si="32"/>
        <v>90382</v>
      </c>
      <c r="S40" s="332">
        <f t="shared" si="32"/>
        <v>0</v>
      </c>
      <c r="T40" s="332">
        <f t="shared" si="32"/>
        <v>0</v>
      </c>
      <c r="U40" s="332">
        <f t="shared" si="32"/>
        <v>0</v>
      </c>
      <c r="V40" s="332">
        <f t="shared" si="32"/>
        <v>0</v>
      </c>
      <c r="W40" s="332">
        <f t="shared" si="32"/>
        <v>90382</v>
      </c>
      <c r="X40" s="332">
        <v>0</v>
      </c>
      <c r="Y40" s="332">
        <f t="shared" si="32"/>
        <v>0</v>
      </c>
      <c r="Z40" s="332">
        <f t="shared" si="32"/>
        <v>0</v>
      </c>
      <c r="AA40" s="332">
        <f t="shared" si="32"/>
        <v>0</v>
      </c>
      <c r="AB40" s="332">
        <f t="shared" si="32"/>
        <v>90382</v>
      </c>
      <c r="AC40" s="332">
        <f t="shared" si="32"/>
        <v>30549</v>
      </c>
      <c r="AD40" s="332">
        <f t="shared" si="32"/>
        <v>0</v>
      </c>
      <c r="AE40" s="332">
        <f t="shared" si="32"/>
        <v>30549</v>
      </c>
      <c r="AF40" s="332">
        <f t="shared" si="32"/>
        <v>904</v>
      </c>
      <c r="AG40" s="332">
        <f t="shared" si="32"/>
        <v>0</v>
      </c>
      <c r="AH40" s="975">
        <f t="shared" si="32"/>
        <v>121835</v>
      </c>
      <c r="AI40" s="971">
        <v>0</v>
      </c>
      <c r="AJ40" s="736">
        <f t="shared" si="32"/>
        <v>0.23</v>
      </c>
      <c r="AK40" s="736">
        <f t="shared" si="32"/>
        <v>0</v>
      </c>
      <c r="AL40" s="736">
        <f t="shared" si="32"/>
        <v>0</v>
      </c>
      <c r="AM40" s="736">
        <f t="shared" si="32"/>
        <v>0</v>
      </c>
      <c r="AN40" s="736">
        <f t="shared" si="32"/>
        <v>0</v>
      </c>
      <c r="AO40" s="241">
        <f t="shared" si="32"/>
        <v>0.23</v>
      </c>
      <c r="AP40" s="572">
        <f t="shared" si="32"/>
        <v>14169431</v>
      </c>
      <c r="AQ40" s="402">
        <f t="shared" si="32"/>
        <v>10511447</v>
      </c>
      <c r="AR40" s="332">
        <f t="shared" si="32"/>
        <v>0</v>
      </c>
      <c r="AS40" s="332">
        <f t="shared" si="32"/>
        <v>3552869</v>
      </c>
      <c r="AT40" s="332">
        <f t="shared" si="32"/>
        <v>105115</v>
      </c>
      <c r="AU40" s="332">
        <f t="shared" si="32"/>
        <v>0</v>
      </c>
      <c r="AV40" s="241">
        <f t="shared" si="32"/>
        <v>19.4726</v>
      </c>
      <c r="AW40" s="785">
        <f t="shared" si="32"/>
        <v>0</v>
      </c>
      <c r="AX40" s="783">
        <f t="shared" si="32"/>
        <v>0</v>
      </c>
      <c r="AY40" s="783">
        <f t="shared" si="32"/>
        <v>0</v>
      </c>
      <c r="AZ40" s="783">
        <f t="shared" si="32"/>
        <v>0</v>
      </c>
      <c r="BA40" s="783">
        <f t="shared" si="32"/>
        <v>0</v>
      </c>
      <c r="BB40" s="783">
        <f t="shared" si="32"/>
        <v>0</v>
      </c>
      <c r="BC40" s="780">
        <f t="shared" si="32"/>
        <v>0</v>
      </c>
    </row>
    <row r="41" spans="1:55" ht="12.95" customHeight="1" x14ac:dyDescent="0.25">
      <c r="A41" s="188">
        <v>7</v>
      </c>
      <c r="B41" s="229">
        <v>5410</v>
      </c>
      <c r="C41" s="230">
        <v>600099318</v>
      </c>
      <c r="D41" s="189">
        <v>854778</v>
      </c>
      <c r="E41" s="256" t="s">
        <v>402</v>
      </c>
      <c r="F41" s="229">
        <v>3111</v>
      </c>
      <c r="G41" s="253" t="s">
        <v>288</v>
      </c>
      <c r="H41" s="192" t="s">
        <v>260</v>
      </c>
      <c r="I41" s="517">
        <v>3631961</v>
      </c>
      <c r="J41" s="432">
        <v>2694333</v>
      </c>
      <c r="K41" s="432">
        <v>0</v>
      </c>
      <c r="L41" s="44">
        <v>910685</v>
      </c>
      <c r="M41" s="44">
        <v>26943</v>
      </c>
      <c r="N41" s="307">
        <v>0</v>
      </c>
      <c r="O41" s="685">
        <v>4.7300000000000004</v>
      </c>
      <c r="P41" s="579">
        <f>X41*-1</f>
        <v>0</v>
      </c>
      <c r="Q41" s="434">
        <v>0</v>
      </c>
      <c r="R41" s="434">
        <v>0</v>
      </c>
      <c r="S41" s="434">
        <v>0</v>
      </c>
      <c r="T41" s="434">
        <v>0</v>
      </c>
      <c r="U41" s="434">
        <v>0</v>
      </c>
      <c r="V41" s="434">
        <v>0</v>
      </c>
      <c r="W41" s="434">
        <f t="shared" si="1"/>
        <v>0</v>
      </c>
      <c r="X41" s="434">
        <v>0</v>
      </c>
      <c r="Y41" s="434">
        <v>0</v>
      </c>
      <c r="Z41" s="434">
        <v>0</v>
      </c>
      <c r="AA41" s="434">
        <f>X41+Y41+Z41</f>
        <v>0</v>
      </c>
      <c r="AB41" s="434">
        <f>W41+AA41</f>
        <v>0</v>
      </c>
      <c r="AC41" s="435">
        <f>ROUND((W41+X41+Y41)*33.8%,0)</f>
        <v>0</v>
      </c>
      <c r="AD41" s="434">
        <v>0</v>
      </c>
      <c r="AE41" s="434">
        <f t="shared" si="3"/>
        <v>0</v>
      </c>
      <c r="AF41" s="435">
        <f>ROUND(W41*1%,0)</f>
        <v>0</v>
      </c>
      <c r="AG41" s="14">
        <v>0</v>
      </c>
      <c r="AH41" s="434">
        <f t="shared" ref="AH41:AH45" si="33">AB41+AE41+AF41+AG41</f>
        <v>0</v>
      </c>
      <c r="AI41" s="870">
        <v>0</v>
      </c>
      <c r="AJ41" s="433">
        <v>0</v>
      </c>
      <c r="AK41" s="433">
        <v>0</v>
      </c>
      <c r="AL41" s="433">
        <v>0</v>
      </c>
      <c r="AM41" s="433">
        <v>0</v>
      </c>
      <c r="AN41" s="433">
        <v>0</v>
      </c>
      <c r="AO41" s="535">
        <f>SUM(AI41:AN41)</f>
        <v>0</v>
      </c>
      <c r="AP41" s="579">
        <f>I41+AH41</f>
        <v>3631961</v>
      </c>
      <c r="AQ41" s="434">
        <f>J41+W41</f>
        <v>2694333</v>
      </c>
      <c r="AR41" s="512">
        <f>K41+AA41</f>
        <v>0</v>
      </c>
      <c r="AS41" s="434">
        <f>L41+AE41</f>
        <v>910685</v>
      </c>
      <c r="AT41" s="434">
        <f t="shared" ref="AT41:AU45" si="34">M41+AF41</f>
        <v>26943</v>
      </c>
      <c r="AU41" s="434">
        <f t="shared" si="34"/>
        <v>0</v>
      </c>
      <c r="AV41" s="535">
        <f>O41+AO41</f>
        <v>4.7300000000000004</v>
      </c>
      <c r="AW41" s="517">
        <f t="shared" si="4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ht="12.95" customHeight="1" x14ac:dyDescent="0.25">
      <c r="A42" s="188">
        <v>7</v>
      </c>
      <c r="B42" s="229">
        <v>5410</v>
      </c>
      <c r="C42" s="230">
        <v>600099318</v>
      </c>
      <c r="D42" s="189">
        <v>854778</v>
      </c>
      <c r="E42" s="256" t="s">
        <v>402</v>
      </c>
      <c r="F42" s="229">
        <v>3113</v>
      </c>
      <c r="G42" s="253" t="s">
        <v>292</v>
      </c>
      <c r="H42" s="192" t="s">
        <v>260</v>
      </c>
      <c r="I42" s="517">
        <v>11489836</v>
      </c>
      <c r="J42" s="432">
        <v>8483915</v>
      </c>
      <c r="K42" s="432">
        <v>40000</v>
      </c>
      <c r="L42" s="44">
        <v>2881082</v>
      </c>
      <c r="M42" s="44">
        <v>84839</v>
      </c>
      <c r="N42" s="307">
        <v>0</v>
      </c>
      <c r="O42" s="685">
        <v>12.1364</v>
      </c>
      <c r="P42" s="579">
        <f>X42*-1</f>
        <v>0</v>
      </c>
      <c r="Q42" s="434">
        <v>0</v>
      </c>
      <c r="R42" s="434">
        <v>0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1"/>
        <v>0</v>
      </c>
      <c r="X42" s="434">
        <v>0</v>
      </c>
      <c r="Y42" s="434">
        <v>0</v>
      </c>
      <c r="Z42" s="434">
        <v>0</v>
      </c>
      <c r="AA42" s="434">
        <f>X42+Y42+Z42</f>
        <v>0</v>
      </c>
      <c r="AB42" s="434">
        <f>W42+AA42</f>
        <v>0</v>
      </c>
      <c r="AC42" s="435">
        <f t="shared" ref="AC42:AC45" si="35">ROUND((W42+X42+Y42)*33.8%,0)</f>
        <v>0</v>
      </c>
      <c r="AD42" s="434">
        <v>0</v>
      </c>
      <c r="AE42" s="434">
        <f t="shared" si="3"/>
        <v>0</v>
      </c>
      <c r="AF42" s="435">
        <f>ROUND(W42*1%,0)</f>
        <v>0</v>
      </c>
      <c r="AG42" s="14">
        <v>0</v>
      </c>
      <c r="AH42" s="434">
        <f t="shared" si="33"/>
        <v>0</v>
      </c>
      <c r="AI42" s="870">
        <v>0</v>
      </c>
      <c r="AJ42" s="433">
        <v>0</v>
      </c>
      <c r="AK42" s="433">
        <v>0</v>
      </c>
      <c r="AL42" s="433">
        <v>0</v>
      </c>
      <c r="AM42" s="433">
        <v>0</v>
      </c>
      <c r="AN42" s="433">
        <v>0</v>
      </c>
      <c r="AO42" s="535">
        <f>SUM(AI42:AN42)</f>
        <v>0</v>
      </c>
      <c r="AP42" s="579">
        <f>I42+AH42</f>
        <v>11489836</v>
      </c>
      <c r="AQ42" s="434">
        <f>J42+W42</f>
        <v>8483915</v>
      </c>
      <c r="AR42" s="512">
        <f>K42+AA42</f>
        <v>40000</v>
      </c>
      <c r="AS42" s="434">
        <f>L42+AE42</f>
        <v>2881082</v>
      </c>
      <c r="AT42" s="434">
        <f t="shared" si="34"/>
        <v>84839</v>
      </c>
      <c r="AU42" s="434">
        <f t="shared" si="34"/>
        <v>0</v>
      </c>
      <c r="AV42" s="535">
        <f>O42+AO42</f>
        <v>12.1364</v>
      </c>
      <c r="AW42" s="517">
        <f t="shared" si="4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ht="12.95" customHeight="1" x14ac:dyDescent="0.25">
      <c r="A43" s="589">
        <v>7</v>
      </c>
      <c r="B43" s="597">
        <v>5410</v>
      </c>
      <c r="C43" s="598">
        <v>600099318</v>
      </c>
      <c r="D43" s="590">
        <v>854778</v>
      </c>
      <c r="E43" s="399" t="s">
        <v>402</v>
      </c>
      <c r="F43" s="597">
        <v>3113</v>
      </c>
      <c r="G43" s="278" t="s">
        <v>864</v>
      </c>
      <c r="H43" s="592" t="s">
        <v>260</v>
      </c>
      <c r="I43" s="620">
        <v>0</v>
      </c>
      <c r="J43" s="587">
        <v>0</v>
      </c>
      <c r="K43" s="587">
        <v>0</v>
      </c>
      <c r="L43" s="1042">
        <v>0</v>
      </c>
      <c r="M43" s="1042">
        <v>0</v>
      </c>
      <c r="N43" s="1027">
        <v>0</v>
      </c>
      <c r="O43" s="722">
        <v>0</v>
      </c>
      <c r="P43" s="579">
        <f>X43*-1</f>
        <v>0</v>
      </c>
      <c r="Q43" s="434">
        <v>0</v>
      </c>
      <c r="R43" s="434">
        <v>0</v>
      </c>
      <c r="S43" s="434">
        <v>0</v>
      </c>
      <c r="T43" s="434">
        <v>0</v>
      </c>
      <c r="U43" s="1028">
        <v>78557</v>
      </c>
      <c r="V43" s="434">
        <v>0</v>
      </c>
      <c r="W43" s="434">
        <f t="shared" si="1"/>
        <v>78557</v>
      </c>
      <c r="X43" s="434">
        <v>0</v>
      </c>
      <c r="Y43" s="434">
        <v>0</v>
      </c>
      <c r="Z43" s="434">
        <v>0</v>
      </c>
      <c r="AA43" s="434">
        <f>X43+Y43+Z43</f>
        <v>0</v>
      </c>
      <c r="AB43" s="434">
        <f>W43+AA43</f>
        <v>78557</v>
      </c>
      <c r="AC43" s="435">
        <f t="shared" si="35"/>
        <v>26552</v>
      </c>
      <c r="AD43" s="434">
        <v>0</v>
      </c>
      <c r="AE43" s="434">
        <f t="shared" si="3"/>
        <v>26552</v>
      </c>
      <c r="AF43" s="435">
        <f>ROUND(W43*1%,0)</f>
        <v>786</v>
      </c>
      <c r="AG43" s="14">
        <v>0</v>
      </c>
      <c r="AH43" s="434">
        <f t="shared" si="33"/>
        <v>105895</v>
      </c>
      <c r="AI43" s="870">
        <v>0</v>
      </c>
      <c r="AJ43" s="433">
        <v>0</v>
      </c>
      <c r="AK43" s="433">
        <v>0</v>
      </c>
      <c r="AL43" s="433">
        <v>0</v>
      </c>
      <c r="AM43" s="1039">
        <v>0.19</v>
      </c>
      <c r="AN43" s="433">
        <v>0</v>
      </c>
      <c r="AO43" s="535">
        <f>SUM(AI43:AN43)</f>
        <v>0.19</v>
      </c>
      <c r="AP43" s="579">
        <f>I43+AH43</f>
        <v>105895</v>
      </c>
      <c r="AQ43" s="434">
        <f>J43+W43</f>
        <v>78557</v>
      </c>
      <c r="AR43" s="512">
        <f>K43+AA43</f>
        <v>0</v>
      </c>
      <c r="AS43" s="434">
        <f>L43+AE43</f>
        <v>26552</v>
      </c>
      <c r="AT43" s="434">
        <f t="shared" si="34"/>
        <v>786</v>
      </c>
      <c r="AU43" s="434">
        <f t="shared" si="34"/>
        <v>0</v>
      </c>
      <c r="AV43" s="535">
        <f>O43+AO43</f>
        <v>0.19</v>
      </c>
      <c r="AW43" s="517">
        <f t="shared" si="4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ht="12.95" customHeight="1" x14ac:dyDescent="0.25">
      <c r="A44" s="188">
        <v>7</v>
      </c>
      <c r="B44" s="229">
        <v>5410</v>
      </c>
      <c r="C44" s="230">
        <v>600099318</v>
      </c>
      <c r="D44" s="189">
        <v>854778</v>
      </c>
      <c r="E44" s="256" t="s">
        <v>402</v>
      </c>
      <c r="F44" s="229">
        <v>3113</v>
      </c>
      <c r="G44" s="192" t="s">
        <v>276</v>
      </c>
      <c r="H44" s="192" t="s">
        <v>261</v>
      </c>
      <c r="I44" s="517">
        <v>1215624</v>
      </c>
      <c r="J44" s="432">
        <v>901798</v>
      </c>
      <c r="K44" s="432">
        <v>0</v>
      </c>
      <c r="L44" s="44">
        <v>304808</v>
      </c>
      <c r="M44" s="44">
        <v>9018</v>
      </c>
      <c r="N44" s="307">
        <v>0</v>
      </c>
      <c r="O44" s="685">
        <v>2.2400000000000002</v>
      </c>
      <c r="P44" s="579">
        <f>X44*-1</f>
        <v>0</v>
      </c>
      <c r="Q44" s="434">
        <v>0</v>
      </c>
      <c r="R44" s="434">
        <v>166193</v>
      </c>
      <c r="S44" s="434">
        <v>0</v>
      </c>
      <c r="T44" s="434">
        <v>0</v>
      </c>
      <c r="U44" s="434">
        <v>0</v>
      </c>
      <c r="V44" s="434">
        <v>0</v>
      </c>
      <c r="W44" s="434">
        <f t="shared" si="1"/>
        <v>166193</v>
      </c>
      <c r="X44" s="434">
        <v>0</v>
      </c>
      <c r="Y44" s="434">
        <v>0</v>
      </c>
      <c r="Z44" s="434">
        <v>0</v>
      </c>
      <c r="AA44" s="434">
        <f>X44+Y44+Z44</f>
        <v>0</v>
      </c>
      <c r="AB44" s="434">
        <f>W44+AA44</f>
        <v>166193</v>
      </c>
      <c r="AC44" s="435">
        <f t="shared" si="35"/>
        <v>56173</v>
      </c>
      <c r="AD44" s="434">
        <v>0</v>
      </c>
      <c r="AE44" s="434">
        <f t="shared" si="3"/>
        <v>56173</v>
      </c>
      <c r="AF44" s="435">
        <f>ROUND(W44*1%,0)</f>
        <v>1662</v>
      </c>
      <c r="AG44" s="14">
        <v>0</v>
      </c>
      <c r="AH44" s="434">
        <f t="shared" si="33"/>
        <v>224028</v>
      </c>
      <c r="AI44" s="870">
        <v>0</v>
      </c>
      <c r="AJ44" s="433">
        <v>0.45</v>
      </c>
      <c r="AK44" s="433">
        <v>0</v>
      </c>
      <c r="AL44" s="433">
        <v>0</v>
      </c>
      <c r="AM44" s="433">
        <v>0</v>
      </c>
      <c r="AN44" s="433">
        <v>0</v>
      </c>
      <c r="AO44" s="535">
        <f>SUM(AI44:AN44)</f>
        <v>0.45</v>
      </c>
      <c r="AP44" s="579">
        <f>I44+AH44</f>
        <v>1439652</v>
      </c>
      <c r="AQ44" s="434">
        <f>J44+W44</f>
        <v>1067991</v>
      </c>
      <c r="AR44" s="512">
        <f>K44+AA44</f>
        <v>0</v>
      </c>
      <c r="AS44" s="434">
        <f>L44+AE44</f>
        <v>360981</v>
      </c>
      <c r="AT44" s="434">
        <f t="shared" si="34"/>
        <v>10680</v>
      </c>
      <c r="AU44" s="434">
        <f t="shared" si="34"/>
        <v>0</v>
      </c>
      <c r="AV44" s="535">
        <f>O44+AO44</f>
        <v>2.6900000000000004</v>
      </c>
      <c r="AW44" s="517">
        <f t="shared" si="4"/>
        <v>0</v>
      </c>
      <c r="AX44" s="432">
        <v>0</v>
      </c>
      <c r="AY44" s="432">
        <v>0</v>
      </c>
      <c r="AZ44" s="432">
        <v>0</v>
      </c>
      <c r="BA44" s="432">
        <v>0</v>
      </c>
      <c r="BB44" s="432">
        <v>0</v>
      </c>
      <c r="BC44" s="600">
        <v>0</v>
      </c>
    </row>
    <row r="45" spans="1:55" ht="12.95" customHeight="1" x14ac:dyDescent="0.25">
      <c r="A45" s="188">
        <v>7</v>
      </c>
      <c r="B45" s="229">
        <v>5410</v>
      </c>
      <c r="C45" s="230">
        <v>600099318</v>
      </c>
      <c r="D45" s="189">
        <v>854778</v>
      </c>
      <c r="E45" s="256" t="s">
        <v>402</v>
      </c>
      <c r="F45" s="229">
        <v>3143</v>
      </c>
      <c r="G45" s="192" t="s">
        <v>785</v>
      </c>
      <c r="H45" s="192" t="s">
        <v>260</v>
      </c>
      <c r="I45" s="517">
        <v>874173</v>
      </c>
      <c r="J45" s="432">
        <v>648496</v>
      </c>
      <c r="K45" s="432">
        <v>0</v>
      </c>
      <c r="L45" s="44">
        <v>219192</v>
      </c>
      <c r="M45" s="44">
        <v>6485</v>
      </c>
      <c r="N45" s="307">
        <v>0</v>
      </c>
      <c r="O45" s="685">
        <v>1.29</v>
      </c>
      <c r="P45" s="579">
        <f>X45*-1</f>
        <v>0</v>
      </c>
      <c r="Q45" s="434">
        <v>0</v>
      </c>
      <c r="R45" s="434">
        <v>0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1"/>
        <v>0</v>
      </c>
      <c r="X45" s="434">
        <v>0</v>
      </c>
      <c r="Y45" s="434">
        <v>0</v>
      </c>
      <c r="Z45" s="434">
        <v>0</v>
      </c>
      <c r="AA45" s="434">
        <f>X45+Y45+Z45</f>
        <v>0</v>
      </c>
      <c r="AB45" s="434">
        <f>W45+AA45</f>
        <v>0</v>
      </c>
      <c r="AC45" s="435">
        <f t="shared" si="35"/>
        <v>0</v>
      </c>
      <c r="AD45" s="434">
        <v>0</v>
      </c>
      <c r="AE45" s="434">
        <f t="shared" si="3"/>
        <v>0</v>
      </c>
      <c r="AF45" s="435">
        <f>ROUND(W45*1%,0)</f>
        <v>0</v>
      </c>
      <c r="AG45" s="14">
        <v>0</v>
      </c>
      <c r="AH45" s="434">
        <f t="shared" si="33"/>
        <v>0</v>
      </c>
      <c r="AI45" s="870">
        <v>0</v>
      </c>
      <c r="AJ45" s="433">
        <v>0</v>
      </c>
      <c r="AK45" s="433">
        <v>0</v>
      </c>
      <c r="AL45" s="433">
        <v>0</v>
      </c>
      <c r="AM45" s="433">
        <v>0</v>
      </c>
      <c r="AN45" s="433">
        <v>0</v>
      </c>
      <c r="AO45" s="535">
        <f>SUM(AI45:AN45)</f>
        <v>0</v>
      </c>
      <c r="AP45" s="579">
        <f>I45+AH45</f>
        <v>874173</v>
      </c>
      <c r="AQ45" s="434">
        <f>J45+W45</f>
        <v>648496</v>
      </c>
      <c r="AR45" s="512">
        <f>K45+AA45</f>
        <v>0</v>
      </c>
      <c r="AS45" s="434">
        <f>L45+AE45</f>
        <v>219192</v>
      </c>
      <c r="AT45" s="434">
        <f t="shared" si="34"/>
        <v>6485</v>
      </c>
      <c r="AU45" s="434">
        <f t="shared" si="34"/>
        <v>0</v>
      </c>
      <c r="AV45" s="535">
        <f>O45+AO45</f>
        <v>1.29</v>
      </c>
      <c r="AW45" s="517">
        <f t="shared" si="4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ht="12.95" customHeight="1" x14ac:dyDescent="0.25">
      <c r="A46" s="181">
        <v>7</v>
      </c>
      <c r="B46" s="233">
        <v>5410</v>
      </c>
      <c r="C46" s="234">
        <v>600099318</v>
      </c>
      <c r="D46" s="233">
        <v>854778</v>
      </c>
      <c r="E46" s="257" t="s">
        <v>403</v>
      </c>
      <c r="F46" s="233"/>
      <c r="G46" s="258"/>
      <c r="H46" s="503"/>
      <c r="I46" s="571">
        <v>17211594</v>
      </c>
      <c r="J46" s="331">
        <v>12728542</v>
      </c>
      <c r="K46" s="331">
        <v>40000</v>
      </c>
      <c r="L46" s="331">
        <v>4315767</v>
      </c>
      <c r="M46" s="331">
        <v>127285</v>
      </c>
      <c r="N46" s="331">
        <v>0</v>
      </c>
      <c r="O46" s="691">
        <v>20.3964</v>
      </c>
      <c r="P46" s="571">
        <f t="shared" ref="P46:BC46" si="36">SUM(P41:P45)</f>
        <v>0</v>
      </c>
      <c r="Q46" s="331">
        <f t="shared" si="36"/>
        <v>0</v>
      </c>
      <c r="R46" s="331">
        <f t="shared" si="36"/>
        <v>166193</v>
      </c>
      <c r="S46" s="331">
        <f t="shared" si="36"/>
        <v>0</v>
      </c>
      <c r="T46" s="331">
        <f t="shared" si="36"/>
        <v>0</v>
      </c>
      <c r="U46" s="331">
        <f t="shared" si="36"/>
        <v>78557</v>
      </c>
      <c r="V46" s="331">
        <f t="shared" si="36"/>
        <v>0</v>
      </c>
      <c r="W46" s="331">
        <f t="shared" si="36"/>
        <v>244750</v>
      </c>
      <c r="X46" s="331">
        <v>0</v>
      </c>
      <c r="Y46" s="331">
        <f t="shared" si="36"/>
        <v>0</v>
      </c>
      <c r="Z46" s="331">
        <f t="shared" si="36"/>
        <v>0</v>
      </c>
      <c r="AA46" s="331">
        <f t="shared" si="36"/>
        <v>0</v>
      </c>
      <c r="AB46" s="331">
        <f t="shared" si="36"/>
        <v>244750</v>
      </c>
      <c r="AC46" s="331">
        <f t="shared" si="36"/>
        <v>82725</v>
      </c>
      <c r="AD46" s="331">
        <f t="shared" si="36"/>
        <v>0</v>
      </c>
      <c r="AE46" s="331">
        <f t="shared" si="36"/>
        <v>82725</v>
      </c>
      <c r="AF46" s="331">
        <f t="shared" si="36"/>
        <v>2448</v>
      </c>
      <c r="AG46" s="331">
        <f t="shared" si="36"/>
        <v>0</v>
      </c>
      <c r="AH46" s="974">
        <f t="shared" si="36"/>
        <v>329923</v>
      </c>
      <c r="AI46" s="970">
        <v>0</v>
      </c>
      <c r="AJ46" s="727">
        <f t="shared" si="36"/>
        <v>0.45</v>
      </c>
      <c r="AK46" s="727">
        <f t="shared" si="36"/>
        <v>0</v>
      </c>
      <c r="AL46" s="727">
        <f t="shared" si="36"/>
        <v>0</v>
      </c>
      <c r="AM46" s="727">
        <f t="shared" si="36"/>
        <v>0.19</v>
      </c>
      <c r="AN46" s="727">
        <f t="shared" si="36"/>
        <v>0</v>
      </c>
      <c r="AO46" s="236">
        <f t="shared" si="36"/>
        <v>0.64</v>
      </c>
      <c r="AP46" s="571">
        <f t="shared" si="36"/>
        <v>17541517</v>
      </c>
      <c r="AQ46" s="401">
        <f t="shared" si="36"/>
        <v>12973292</v>
      </c>
      <c r="AR46" s="331">
        <f t="shared" si="36"/>
        <v>40000</v>
      </c>
      <c r="AS46" s="331">
        <f t="shared" si="36"/>
        <v>4398492</v>
      </c>
      <c r="AT46" s="331">
        <f t="shared" si="36"/>
        <v>129733</v>
      </c>
      <c r="AU46" s="331">
        <f t="shared" si="36"/>
        <v>0</v>
      </c>
      <c r="AV46" s="236">
        <f t="shared" si="36"/>
        <v>21.0364</v>
      </c>
      <c r="AW46" s="784">
        <f t="shared" si="36"/>
        <v>0</v>
      </c>
      <c r="AX46" s="782">
        <f t="shared" si="36"/>
        <v>0</v>
      </c>
      <c r="AY46" s="782">
        <f t="shared" si="36"/>
        <v>0</v>
      </c>
      <c r="AZ46" s="782">
        <f t="shared" si="36"/>
        <v>0</v>
      </c>
      <c r="BA46" s="782">
        <f t="shared" si="36"/>
        <v>0</v>
      </c>
      <c r="BB46" s="782">
        <f t="shared" si="36"/>
        <v>0</v>
      </c>
      <c r="BC46" s="779">
        <f t="shared" si="36"/>
        <v>0</v>
      </c>
    </row>
    <row r="47" spans="1:55" ht="12.95" customHeight="1" x14ac:dyDescent="0.25">
      <c r="A47" s="188">
        <v>8</v>
      </c>
      <c r="B47" s="229">
        <v>5476</v>
      </c>
      <c r="C47" s="230">
        <v>650046072</v>
      </c>
      <c r="D47" s="189">
        <v>71002723</v>
      </c>
      <c r="E47" s="256" t="s">
        <v>404</v>
      </c>
      <c r="F47" s="229">
        <v>3111</v>
      </c>
      <c r="G47" s="253" t="s">
        <v>288</v>
      </c>
      <c r="H47" s="192" t="s">
        <v>260</v>
      </c>
      <c r="I47" s="517">
        <v>2345303</v>
      </c>
      <c r="J47" s="432">
        <v>1734876</v>
      </c>
      <c r="K47" s="432">
        <v>5000</v>
      </c>
      <c r="L47" s="44">
        <v>588078</v>
      </c>
      <c r="M47" s="44">
        <v>17349</v>
      </c>
      <c r="N47" s="307">
        <v>0</v>
      </c>
      <c r="O47" s="685">
        <v>2.99</v>
      </c>
      <c r="P47" s="579">
        <f>X47*-1</f>
        <v>5000</v>
      </c>
      <c r="Q47" s="434">
        <v>0</v>
      </c>
      <c r="R47" s="434">
        <v>0</v>
      </c>
      <c r="S47" s="434">
        <v>0</v>
      </c>
      <c r="T47" s="434">
        <v>0</v>
      </c>
      <c r="U47" s="434">
        <v>0</v>
      </c>
      <c r="V47" s="434">
        <v>0</v>
      </c>
      <c r="W47" s="434">
        <f t="shared" si="1"/>
        <v>5000</v>
      </c>
      <c r="X47" s="434">
        <v>-5000</v>
      </c>
      <c r="Y47" s="434">
        <v>0</v>
      </c>
      <c r="Z47" s="434">
        <v>0</v>
      </c>
      <c r="AA47" s="434">
        <f>X47+Y47+Z47</f>
        <v>-5000</v>
      </c>
      <c r="AB47" s="434">
        <f>W47+AA47</f>
        <v>0</v>
      </c>
      <c r="AC47" s="435">
        <f t="shared" ref="AC47:AC51" si="37">ROUND((W47+X47+Y47)*33.8%,0)</f>
        <v>0</v>
      </c>
      <c r="AD47" s="434">
        <v>0</v>
      </c>
      <c r="AE47" s="434">
        <f t="shared" si="3"/>
        <v>0</v>
      </c>
      <c r="AF47" s="435">
        <f>ROUND(W47*1%,0)</f>
        <v>50</v>
      </c>
      <c r="AG47" s="14">
        <v>0</v>
      </c>
      <c r="AH47" s="434">
        <f t="shared" ref="AH47:AH51" si="38">AB47+AE47+AF47+AG47</f>
        <v>50</v>
      </c>
      <c r="AI47" s="870">
        <v>0.01</v>
      </c>
      <c r="AJ47" s="433">
        <v>0</v>
      </c>
      <c r="AK47" s="433">
        <v>0</v>
      </c>
      <c r="AL47" s="433">
        <v>0</v>
      </c>
      <c r="AM47" s="433">
        <v>0</v>
      </c>
      <c r="AN47" s="433">
        <v>0</v>
      </c>
      <c r="AO47" s="535">
        <f>SUM(AI47:AN47)</f>
        <v>0.01</v>
      </c>
      <c r="AP47" s="579">
        <f>I47+AH47</f>
        <v>2345353</v>
      </c>
      <c r="AQ47" s="434">
        <f>J47+W47</f>
        <v>1739876</v>
      </c>
      <c r="AR47" s="512">
        <f>K47+AA47</f>
        <v>0</v>
      </c>
      <c r="AS47" s="434">
        <f>L47+AE47</f>
        <v>588078</v>
      </c>
      <c r="AT47" s="434">
        <f t="shared" ref="AT47:AU51" si="39">M47+AF47</f>
        <v>17399</v>
      </c>
      <c r="AU47" s="434">
        <f t="shared" si="39"/>
        <v>0</v>
      </c>
      <c r="AV47" s="535">
        <f>O47+AO47</f>
        <v>3</v>
      </c>
      <c r="AW47" s="517">
        <f t="shared" si="4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ht="12.95" customHeight="1" x14ac:dyDescent="0.25">
      <c r="A48" s="188">
        <v>8</v>
      </c>
      <c r="B48" s="229">
        <v>5476</v>
      </c>
      <c r="C48" s="230">
        <v>650046072</v>
      </c>
      <c r="D48" s="189">
        <v>71002723</v>
      </c>
      <c r="E48" s="256" t="s">
        <v>404</v>
      </c>
      <c r="F48" s="229">
        <v>3113</v>
      </c>
      <c r="G48" s="253" t="s">
        <v>292</v>
      </c>
      <c r="H48" s="192" t="s">
        <v>260</v>
      </c>
      <c r="I48" s="517">
        <v>10520966</v>
      </c>
      <c r="J48" s="432">
        <v>7720501</v>
      </c>
      <c r="K48" s="432">
        <v>85000</v>
      </c>
      <c r="L48" s="44">
        <v>2638260</v>
      </c>
      <c r="M48" s="44">
        <v>77205</v>
      </c>
      <c r="N48" s="307">
        <v>0</v>
      </c>
      <c r="O48" s="685">
        <v>11.3217</v>
      </c>
      <c r="P48" s="579">
        <f>X48*-1</f>
        <v>20000</v>
      </c>
      <c r="Q48" s="434">
        <v>0</v>
      </c>
      <c r="R48" s="434">
        <v>0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1"/>
        <v>20000</v>
      </c>
      <c r="X48" s="434">
        <v>-20000</v>
      </c>
      <c r="Y48" s="434">
        <v>0</v>
      </c>
      <c r="Z48" s="434">
        <v>0</v>
      </c>
      <c r="AA48" s="434">
        <f>X48+Y48+Z48</f>
        <v>-20000</v>
      </c>
      <c r="AB48" s="434">
        <f>W48+AA48</f>
        <v>0</v>
      </c>
      <c r="AC48" s="435">
        <f t="shared" si="37"/>
        <v>0</v>
      </c>
      <c r="AD48" s="434">
        <v>0</v>
      </c>
      <c r="AE48" s="434">
        <f t="shared" si="3"/>
        <v>0</v>
      </c>
      <c r="AF48" s="435">
        <f>ROUND(W48*1%,0)</f>
        <v>200</v>
      </c>
      <c r="AG48" s="14">
        <v>0</v>
      </c>
      <c r="AH48" s="434">
        <f t="shared" si="38"/>
        <v>200</v>
      </c>
      <c r="AI48" s="870">
        <v>0.06</v>
      </c>
      <c r="AJ48" s="433">
        <v>0</v>
      </c>
      <c r="AK48" s="433">
        <v>0</v>
      </c>
      <c r="AL48" s="433">
        <v>0</v>
      </c>
      <c r="AM48" s="433">
        <v>0</v>
      </c>
      <c r="AN48" s="433">
        <v>0</v>
      </c>
      <c r="AO48" s="535">
        <f>SUM(AI48:AN48)</f>
        <v>0.06</v>
      </c>
      <c r="AP48" s="579">
        <f>I48+AH48</f>
        <v>10521166</v>
      </c>
      <c r="AQ48" s="434">
        <f>J48+W48</f>
        <v>7740501</v>
      </c>
      <c r="AR48" s="512">
        <f>K48+AA48</f>
        <v>65000</v>
      </c>
      <c r="AS48" s="434">
        <f>L48+AE48</f>
        <v>2638260</v>
      </c>
      <c r="AT48" s="434">
        <f t="shared" si="39"/>
        <v>77405</v>
      </c>
      <c r="AU48" s="434">
        <f t="shared" si="39"/>
        <v>0</v>
      </c>
      <c r="AV48" s="535">
        <f>O48+AO48</f>
        <v>11.3817</v>
      </c>
      <c r="AW48" s="517">
        <f t="shared" si="4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ht="12.95" customHeight="1" x14ac:dyDescent="0.25">
      <c r="A49" s="188">
        <v>8</v>
      </c>
      <c r="B49" s="229">
        <v>5476</v>
      </c>
      <c r="C49" s="230">
        <v>650046072</v>
      </c>
      <c r="D49" s="189">
        <v>71002723</v>
      </c>
      <c r="E49" s="256" t="s">
        <v>404</v>
      </c>
      <c r="F49" s="229">
        <v>3113</v>
      </c>
      <c r="G49" s="192" t="s">
        <v>276</v>
      </c>
      <c r="H49" s="192" t="s">
        <v>261</v>
      </c>
      <c r="I49" s="517">
        <v>1267361</v>
      </c>
      <c r="J49" s="432">
        <v>940178</v>
      </c>
      <c r="K49" s="432">
        <v>0</v>
      </c>
      <c r="L49" s="44">
        <v>317781</v>
      </c>
      <c r="M49" s="44">
        <v>9402</v>
      </c>
      <c r="N49" s="307">
        <v>0</v>
      </c>
      <c r="O49" s="685">
        <v>2.3199999999999998</v>
      </c>
      <c r="P49" s="579">
        <f>X49*-1</f>
        <v>0</v>
      </c>
      <c r="Q49" s="434">
        <v>0</v>
      </c>
      <c r="R49" s="434">
        <v>-66141</v>
      </c>
      <c r="S49" s="434">
        <v>0</v>
      </c>
      <c r="T49" s="434">
        <v>0</v>
      </c>
      <c r="U49" s="434">
        <v>0</v>
      </c>
      <c r="V49" s="434">
        <v>0</v>
      </c>
      <c r="W49" s="434">
        <f t="shared" si="1"/>
        <v>-66141</v>
      </c>
      <c r="X49" s="434">
        <v>0</v>
      </c>
      <c r="Y49" s="434">
        <v>0</v>
      </c>
      <c r="Z49" s="434">
        <v>0</v>
      </c>
      <c r="AA49" s="434">
        <f>X49+Y49+Z49</f>
        <v>0</v>
      </c>
      <c r="AB49" s="434">
        <f>W49+AA49</f>
        <v>-66141</v>
      </c>
      <c r="AC49" s="435">
        <f t="shared" si="37"/>
        <v>-22356</v>
      </c>
      <c r="AD49" s="434">
        <v>0</v>
      </c>
      <c r="AE49" s="434">
        <f t="shared" si="3"/>
        <v>-22356</v>
      </c>
      <c r="AF49" s="435">
        <f>ROUND(W49*1%,0)</f>
        <v>-661</v>
      </c>
      <c r="AG49" s="14">
        <v>0</v>
      </c>
      <c r="AH49" s="434">
        <f t="shared" si="38"/>
        <v>-89158</v>
      </c>
      <c r="AI49" s="870">
        <v>0</v>
      </c>
      <c r="AJ49" s="433">
        <v>-0.17</v>
      </c>
      <c r="AK49" s="433">
        <v>0</v>
      </c>
      <c r="AL49" s="433">
        <v>0</v>
      </c>
      <c r="AM49" s="433">
        <v>0</v>
      </c>
      <c r="AN49" s="433">
        <v>0</v>
      </c>
      <c r="AO49" s="535">
        <f>SUM(AI49:AN49)</f>
        <v>-0.17</v>
      </c>
      <c r="AP49" s="579">
        <f>I49+AH49</f>
        <v>1178203</v>
      </c>
      <c r="AQ49" s="434">
        <f>J49+W49</f>
        <v>874037</v>
      </c>
      <c r="AR49" s="512">
        <f>K49+AA49</f>
        <v>0</v>
      </c>
      <c r="AS49" s="434">
        <f>L49+AE49</f>
        <v>295425</v>
      </c>
      <c r="AT49" s="434">
        <f t="shared" si="39"/>
        <v>8741</v>
      </c>
      <c r="AU49" s="434">
        <f t="shared" si="39"/>
        <v>0</v>
      </c>
      <c r="AV49" s="535">
        <f>O49+AO49</f>
        <v>2.15</v>
      </c>
      <c r="AW49" s="517">
        <f t="shared" si="4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600">
        <v>0</v>
      </c>
    </row>
    <row r="50" spans="1:55" ht="12.95" customHeight="1" x14ac:dyDescent="0.25">
      <c r="A50" s="188">
        <v>8</v>
      </c>
      <c r="B50" s="229">
        <v>5476</v>
      </c>
      <c r="C50" s="230">
        <v>650046072</v>
      </c>
      <c r="D50" s="189">
        <v>71002723</v>
      </c>
      <c r="E50" s="256" t="s">
        <v>404</v>
      </c>
      <c r="F50" s="229">
        <v>3143</v>
      </c>
      <c r="G50" s="192" t="s">
        <v>784</v>
      </c>
      <c r="H50" s="192" t="s">
        <v>260</v>
      </c>
      <c r="I50" s="517">
        <v>880091</v>
      </c>
      <c r="J50" s="432">
        <v>647924</v>
      </c>
      <c r="K50" s="432">
        <v>5000</v>
      </c>
      <c r="L50" s="44">
        <v>220688</v>
      </c>
      <c r="M50" s="44">
        <v>6479</v>
      </c>
      <c r="N50" s="307">
        <v>0</v>
      </c>
      <c r="O50" s="685">
        <v>1.29</v>
      </c>
      <c r="P50" s="579">
        <f>X50*-1</f>
        <v>5000</v>
      </c>
      <c r="Q50" s="434">
        <v>0</v>
      </c>
      <c r="R50" s="434">
        <v>0</v>
      </c>
      <c r="S50" s="434">
        <v>0</v>
      </c>
      <c r="T50" s="434">
        <v>0</v>
      </c>
      <c r="U50" s="434">
        <v>0</v>
      </c>
      <c r="V50" s="434">
        <v>0</v>
      </c>
      <c r="W50" s="434">
        <f t="shared" si="1"/>
        <v>5000</v>
      </c>
      <c r="X50" s="434">
        <v>-5000</v>
      </c>
      <c r="Y50" s="434">
        <v>0</v>
      </c>
      <c r="Z50" s="434">
        <v>0</v>
      </c>
      <c r="AA50" s="434">
        <f>X50+Y50+Z50</f>
        <v>-5000</v>
      </c>
      <c r="AB50" s="434">
        <f>W50+AA50</f>
        <v>0</v>
      </c>
      <c r="AC50" s="435">
        <f t="shared" si="37"/>
        <v>0</v>
      </c>
      <c r="AD50" s="434">
        <v>0</v>
      </c>
      <c r="AE50" s="434">
        <f t="shared" si="3"/>
        <v>0</v>
      </c>
      <c r="AF50" s="435">
        <f>ROUND(W50*1%,0)</f>
        <v>50</v>
      </c>
      <c r="AG50" s="14">
        <v>0</v>
      </c>
      <c r="AH50" s="434">
        <f t="shared" si="38"/>
        <v>50</v>
      </c>
      <c r="AI50" s="870">
        <v>0.01</v>
      </c>
      <c r="AJ50" s="433">
        <v>0</v>
      </c>
      <c r="AK50" s="433">
        <v>0</v>
      </c>
      <c r="AL50" s="433">
        <v>0</v>
      </c>
      <c r="AM50" s="433">
        <v>0</v>
      </c>
      <c r="AN50" s="433">
        <v>0</v>
      </c>
      <c r="AO50" s="535">
        <f>SUM(AI50:AN50)</f>
        <v>0.01</v>
      </c>
      <c r="AP50" s="579">
        <f>I50+AH50</f>
        <v>880141</v>
      </c>
      <c r="AQ50" s="434">
        <f>J50+W50</f>
        <v>652924</v>
      </c>
      <c r="AR50" s="512">
        <f>K50+AA50</f>
        <v>0</v>
      </c>
      <c r="AS50" s="434">
        <f>L50+AE50</f>
        <v>220688</v>
      </c>
      <c r="AT50" s="434">
        <f t="shared" si="39"/>
        <v>6529</v>
      </c>
      <c r="AU50" s="434">
        <f t="shared" si="39"/>
        <v>0</v>
      </c>
      <c r="AV50" s="535">
        <f>O50+AO50</f>
        <v>1.3</v>
      </c>
      <c r="AW50" s="517">
        <f t="shared" si="4"/>
        <v>0</v>
      </c>
      <c r="AX50" s="432">
        <v>0</v>
      </c>
      <c r="AY50" s="432">
        <v>0</v>
      </c>
      <c r="AZ50" s="432">
        <v>0</v>
      </c>
      <c r="BA50" s="432">
        <v>0</v>
      </c>
      <c r="BB50" s="432">
        <v>0</v>
      </c>
      <c r="BC50" s="600">
        <v>0</v>
      </c>
    </row>
    <row r="51" spans="1:55" ht="12.95" customHeight="1" x14ac:dyDescent="0.25">
      <c r="A51" s="188">
        <v>8</v>
      </c>
      <c r="B51" s="229">
        <v>5476</v>
      </c>
      <c r="C51" s="230">
        <v>650046072</v>
      </c>
      <c r="D51" s="189">
        <v>71002723</v>
      </c>
      <c r="E51" s="256" t="s">
        <v>404</v>
      </c>
      <c r="F51" s="229">
        <v>3231</v>
      </c>
      <c r="G51" s="253" t="s">
        <v>279</v>
      </c>
      <c r="H51" s="192" t="s">
        <v>260</v>
      </c>
      <c r="I51" s="517">
        <v>7640018</v>
      </c>
      <c r="J51" s="432">
        <v>5662706</v>
      </c>
      <c r="K51" s="432">
        <v>5000</v>
      </c>
      <c r="L51" s="44">
        <v>1915685</v>
      </c>
      <c r="M51" s="44">
        <v>56627</v>
      </c>
      <c r="N51" s="307">
        <v>0</v>
      </c>
      <c r="O51" s="685">
        <v>8.5035000000000007</v>
      </c>
      <c r="P51" s="579">
        <f>X51*-1</f>
        <v>5000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1"/>
        <v>5000</v>
      </c>
      <c r="X51" s="434">
        <v>-5000</v>
      </c>
      <c r="Y51" s="434">
        <v>0</v>
      </c>
      <c r="Z51" s="434">
        <v>0</v>
      </c>
      <c r="AA51" s="434">
        <f>X51+Y51+Z51</f>
        <v>-5000</v>
      </c>
      <c r="AB51" s="434">
        <f>W51+AA51</f>
        <v>0</v>
      </c>
      <c r="AC51" s="435">
        <f t="shared" si="37"/>
        <v>0</v>
      </c>
      <c r="AD51" s="434">
        <v>0</v>
      </c>
      <c r="AE51" s="434">
        <f t="shared" si="3"/>
        <v>0</v>
      </c>
      <c r="AF51" s="435">
        <f>ROUND(W51*1%,0)</f>
        <v>50</v>
      </c>
      <c r="AG51" s="14">
        <v>0</v>
      </c>
      <c r="AH51" s="434">
        <f t="shared" si="38"/>
        <v>50</v>
      </c>
      <c r="AI51" s="870">
        <v>0.01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>SUM(AI51:AN51)</f>
        <v>0.01</v>
      </c>
      <c r="AP51" s="579">
        <f>I51+AH51</f>
        <v>7640068</v>
      </c>
      <c r="AQ51" s="434">
        <f>J51+W51</f>
        <v>5667706</v>
      </c>
      <c r="AR51" s="512">
        <f>K51+AA51</f>
        <v>0</v>
      </c>
      <c r="AS51" s="434">
        <f>L51+AE51</f>
        <v>1915685</v>
      </c>
      <c r="AT51" s="434">
        <f t="shared" si="39"/>
        <v>56677</v>
      </c>
      <c r="AU51" s="434">
        <f t="shared" si="39"/>
        <v>0</v>
      </c>
      <c r="AV51" s="535">
        <f>O51+AO51</f>
        <v>8.5135000000000005</v>
      </c>
      <c r="AW51" s="517">
        <f t="shared" si="4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ht="12.95" customHeight="1" x14ac:dyDescent="0.25">
      <c r="A52" s="181">
        <v>8</v>
      </c>
      <c r="B52" s="233">
        <v>5476</v>
      </c>
      <c r="C52" s="234">
        <v>650046072</v>
      </c>
      <c r="D52" s="233">
        <v>71002723</v>
      </c>
      <c r="E52" s="257" t="s">
        <v>405</v>
      </c>
      <c r="F52" s="233"/>
      <c r="G52" s="258"/>
      <c r="H52" s="503"/>
      <c r="I52" s="571">
        <v>22653739</v>
      </c>
      <c r="J52" s="331">
        <v>16706185</v>
      </c>
      <c r="K52" s="331">
        <v>100000</v>
      </c>
      <c r="L52" s="331">
        <v>5680492</v>
      </c>
      <c r="M52" s="331">
        <v>167062</v>
      </c>
      <c r="N52" s="331">
        <v>0</v>
      </c>
      <c r="O52" s="691">
        <v>26.425199999999997</v>
      </c>
      <c r="P52" s="571">
        <f t="shared" ref="P52:BC52" si="40">SUM(P47:P51)</f>
        <v>35000</v>
      </c>
      <c r="Q52" s="331">
        <f t="shared" si="40"/>
        <v>0</v>
      </c>
      <c r="R52" s="331">
        <f t="shared" si="40"/>
        <v>-66141</v>
      </c>
      <c r="S52" s="331">
        <f t="shared" si="40"/>
        <v>0</v>
      </c>
      <c r="T52" s="331">
        <f t="shared" si="40"/>
        <v>0</v>
      </c>
      <c r="U52" s="331">
        <f t="shared" si="40"/>
        <v>0</v>
      </c>
      <c r="V52" s="331">
        <f t="shared" si="40"/>
        <v>0</v>
      </c>
      <c r="W52" s="331">
        <f t="shared" si="40"/>
        <v>-31141</v>
      </c>
      <c r="X52" s="331">
        <v>-35000</v>
      </c>
      <c r="Y52" s="331">
        <f t="shared" si="40"/>
        <v>0</v>
      </c>
      <c r="Z52" s="331">
        <f t="shared" si="40"/>
        <v>0</v>
      </c>
      <c r="AA52" s="331">
        <f t="shared" si="40"/>
        <v>-35000</v>
      </c>
      <c r="AB52" s="331">
        <f t="shared" si="40"/>
        <v>-66141</v>
      </c>
      <c r="AC52" s="331">
        <f t="shared" si="40"/>
        <v>-22356</v>
      </c>
      <c r="AD52" s="331">
        <f t="shared" si="40"/>
        <v>0</v>
      </c>
      <c r="AE52" s="331">
        <f t="shared" si="40"/>
        <v>-22356</v>
      </c>
      <c r="AF52" s="331">
        <f t="shared" si="40"/>
        <v>-311</v>
      </c>
      <c r="AG52" s="331">
        <f t="shared" si="40"/>
        <v>0</v>
      </c>
      <c r="AH52" s="974">
        <f t="shared" si="40"/>
        <v>-88808</v>
      </c>
      <c r="AI52" s="970">
        <v>8.9999999999999983E-2</v>
      </c>
      <c r="AJ52" s="727">
        <f t="shared" si="40"/>
        <v>-0.17</v>
      </c>
      <c r="AK52" s="727">
        <f t="shared" si="40"/>
        <v>0</v>
      </c>
      <c r="AL52" s="727">
        <f t="shared" si="40"/>
        <v>0</v>
      </c>
      <c r="AM52" s="727">
        <f t="shared" si="40"/>
        <v>0</v>
      </c>
      <c r="AN52" s="727">
        <f t="shared" si="40"/>
        <v>0</v>
      </c>
      <c r="AO52" s="236">
        <f t="shared" si="40"/>
        <v>-8.0000000000000029E-2</v>
      </c>
      <c r="AP52" s="571">
        <f t="shared" si="40"/>
        <v>22564931</v>
      </c>
      <c r="AQ52" s="401">
        <f t="shared" si="40"/>
        <v>16675044</v>
      </c>
      <c r="AR52" s="331">
        <f t="shared" si="40"/>
        <v>65000</v>
      </c>
      <c r="AS52" s="331">
        <f t="shared" si="40"/>
        <v>5658136</v>
      </c>
      <c r="AT52" s="331">
        <f t="shared" si="40"/>
        <v>166751</v>
      </c>
      <c r="AU52" s="331">
        <f t="shared" si="40"/>
        <v>0</v>
      </c>
      <c r="AV52" s="236">
        <f t="shared" si="40"/>
        <v>26.345200000000002</v>
      </c>
      <c r="AW52" s="784">
        <f t="shared" si="40"/>
        <v>0</v>
      </c>
      <c r="AX52" s="782">
        <f t="shared" si="40"/>
        <v>0</v>
      </c>
      <c r="AY52" s="782">
        <f t="shared" si="40"/>
        <v>0</v>
      </c>
      <c r="AZ52" s="782">
        <f t="shared" si="40"/>
        <v>0</v>
      </c>
      <c r="BA52" s="782">
        <f t="shared" si="40"/>
        <v>0</v>
      </c>
      <c r="BB52" s="782">
        <f t="shared" si="40"/>
        <v>0</v>
      </c>
      <c r="BC52" s="779">
        <f t="shared" si="40"/>
        <v>0</v>
      </c>
    </row>
    <row r="53" spans="1:55" ht="12.95" customHeight="1" x14ac:dyDescent="0.25">
      <c r="A53" s="188">
        <v>9</v>
      </c>
      <c r="B53" s="229">
        <v>5414</v>
      </c>
      <c r="C53" s="230">
        <v>600099008</v>
      </c>
      <c r="D53" s="189">
        <v>70695555</v>
      </c>
      <c r="E53" s="256" t="s">
        <v>406</v>
      </c>
      <c r="F53" s="229">
        <v>3111</v>
      </c>
      <c r="G53" s="253" t="s">
        <v>288</v>
      </c>
      <c r="H53" s="192" t="s">
        <v>260</v>
      </c>
      <c r="I53" s="517">
        <v>1691511</v>
      </c>
      <c r="J53" s="432">
        <v>1254830</v>
      </c>
      <c r="K53" s="432">
        <v>0</v>
      </c>
      <c r="L53" s="44">
        <v>424133</v>
      </c>
      <c r="M53" s="44">
        <v>12548</v>
      </c>
      <c r="N53" s="307">
        <v>0</v>
      </c>
      <c r="O53" s="685">
        <v>2</v>
      </c>
      <c r="P53" s="579">
        <f>X53*-1</f>
        <v>0</v>
      </c>
      <c r="Q53" s="434">
        <v>0</v>
      </c>
      <c r="R53" s="434">
        <v>0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1"/>
        <v>0</v>
      </c>
      <c r="X53" s="434">
        <v>0</v>
      </c>
      <c r="Y53" s="434">
        <v>0</v>
      </c>
      <c r="Z53" s="434">
        <v>0</v>
      </c>
      <c r="AA53" s="434">
        <f>X53+Y53+Z53</f>
        <v>0</v>
      </c>
      <c r="AB53" s="434">
        <f>W53+AA53</f>
        <v>0</v>
      </c>
      <c r="AC53" s="435">
        <f>ROUND((W53+X53+Y53)*33.8%,0)</f>
        <v>0</v>
      </c>
      <c r="AD53" s="434">
        <v>0</v>
      </c>
      <c r="AE53" s="434">
        <f t="shared" si="3"/>
        <v>0</v>
      </c>
      <c r="AF53" s="435">
        <f>ROUND(W53*1%,0)</f>
        <v>0</v>
      </c>
      <c r="AG53" s="14">
        <v>0</v>
      </c>
      <c r="AH53" s="434">
        <f>AB53+AE53+AF53+AG53</f>
        <v>0</v>
      </c>
      <c r="AI53" s="870">
        <v>0</v>
      </c>
      <c r="AJ53" s="433">
        <v>0</v>
      </c>
      <c r="AK53" s="433">
        <v>0</v>
      </c>
      <c r="AL53" s="433">
        <v>0</v>
      </c>
      <c r="AM53" s="433">
        <v>0</v>
      </c>
      <c r="AN53" s="433">
        <v>0</v>
      </c>
      <c r="AO53" s="535">
        <f>SUM(AI53:AN53)</f>
        <v>0</v>
      </c>
      <c r="AP53" s="579">
        <f>I53+AH53</f>
        <v>1691511</v>
      </c>
      <c r="AQ53" s="434">
        <f>J53+W53</f>
        <v>1254830</v>
      </c>
      <c r="AR53" s="512">
        <f>K53+AA53</f>
        <v>0</v>
      </c>
      <c r="AS53" s="434">
        <f>L53+AE53</f>
        <v>424133</v>
      </c>
      <c r="AT53" s="434">
        <f>M53+AF53</f>
        <v>12548</v>
      </c>
      <c r="AU53" s="434">
        <f>N53+AG53</f>
        <v>0</v>
      </c>
      <c r="AV53" s="535">
        <f>O53+AO53</f>
        <v>2</v>
      </c>
      <c r="AW53" s="517">
        <f t="shared" si="4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ht="12.95" customHeight="1" x14ac:dyDescent="0.25">
      <c r="A54" s="232">
        <v>9</v>
      </c>
      <c r="B54" s="233">
        <v>5414</v>
      </c>
      <c r="C54" s="234">
        <v>600099008</v>
      </c>
      <c r="D54" s="233">
        <v>70695555</v>
      </c>
      <c r="E54" s="257" t="s">
        <v>407</v>
      </c>
      <c r="F54" s="233"/>
      <c r="G54" s="258"/>
      <c r="H54" s="503"/>
      <c r="I54" s="571">
        <v>1691511</v>
      </c>
      <c r="J54" s="331">
        <v>1254830</v>
      </c>
      <c r="K54" s="331">
        <v>0</v>
      </c>
      <c r="L54" s="331">
        <v>424133</v>
      </c>
      <c r="M54" s="331">
        <v>12548</v>
      </c>
      <c r="N54" s="331">
        <v>0</v>
      </c>
      <c r="O54" s="691">
        <v>2</v>
      </c>
      <c r="P54" s="571">
        <f t="shared" ref="P54:BC54" si="41">SUM(P53:P53)</f>
        <v>0</v>
      </c>
      <c r="Q54" s="331">
        <f t="shared" si="41"/>
        <v>0</v>
      </c>
      <c r="R54" s="331">
        <f t="shared" si="41"/>
        <v>0</v>
      </c>
      <c r="S54" s="331">
        <f t="shared" si="41"/>
        <v>0</v>
      </c>
      <c r="T54" s="331">
        <f t="shared" si="41"/>
        <v>0</v>
      </c>
      <c r="U54" s="331">
        <f t="shared" si="41"/>
        <v>0</v>
      </c>
      <c r="V54" s="331">
        <f t="shared" si="41"/>
        <v>0</v>
      </c>
      <c r="W54" s="331">
        <f t="shared" si="41"/>
        <v>0</v>
      </c>
      <c r="X54" s="331">
        <v>0</v>
      </c>
      <c r="Y54" s="331">
        <f t="shared" si="41"/>
        <v>0</v>
      </c>
      <c r="Z54" s="331">
        <f t="shared" si="41"/>
        <v>0</v>
      </c>
      <c r="AA54" s="331">
        <f t="shared" si="41"/>
        <v>0</v>
      </c>
      <c r="AB54" s="331">
        <f t="shared" si="41"/>
        <v>0</v>
      </c>
      <c r="AC54" s="331">
        <f t="shared" si="41"/>
        <v>0</v>
      </c>
      <c r="AD54" s="331">
        <f t="shared" si="41"/>
        <v>0</v>
      </c>
      <c r="AE54" s="331">
        <f t="shared" si="41"/>
        <v>0</v>
      </c>
      <c r="AF54" s="331">
        <f t="shared" si="41"/>
        <v>0</v>
      </c>
      <c r="AG54" s="331">
        <f t="shared" si="41"/>
        <v>0</v>
      </c>
      <c r="AH54" s="974">
        <f t="shared" si="41"/>
        <v>0</v>
      </c>
      <c r="AI54" s="970">
        <v>0</v>
      </c>
      <c r="AJ54" s="727">
        <f t="shared" si="41"/>
        <v>0</v>
      </c>
      <c r="AK54" s="727">
        <f t="shared" si="41"/>
        <v>0</v>
      </c>
      <c r="AL54" s="727">
        <f t="shared" si="41"/>
        <v>0</v>
      </c>
      <c r="AM54" s="727">
        <f t="shared" si="41"/>
        <v>0</v>
      </c>
      <c r="AN54" s="727">
        <f t="shared" si="41"/>
        <v>0</v>
      </c>
      <c r="AO54" s="236">
        <f t="shared" si="41"/>
        <v>0</v>
      </c>
      <c r="AP54" s="571">
        <f t="shared" si="41"/>
        <v>1691511</v>
      </c>
      <c r="AQ54" s="401">
        <f t="shared" si="41"/>
        <v>1254830</v>
      </c>
      <c r="AR54" s="331">
        <f t="shared" si="41"/>
        <v>0</v>
      </c>
      <c r="AS54" s="331">
        <f t="shared" si="41"/>
        <v>424133</v>
      </c>
      <c r="AT54" s="331">
        <f t="shared" si="41"/>
        <v>12548</v>
      </c>
      <c r="AU54" s="331">
        <f t="shared" si="41"/>
        <v>0</v>
      </c>
      <c r="AV54" s="236">
        <f t="shared" si="41"/>
        <v>2</v>
      </c>
      <c r="AW54" s="784">
        <f t="shared" si="41"/>
        <v>0</v>
      </c>
      <c r="AX54" s="782">
        <f t="shared" si="41"/>
        <v>0</v>
      </c>
      <c r="AY54" s="782">
        <f t="shared" si="41"/>
        <v>0</v>
      </c>
      <c r="AZ54" s="782">
        <f t="shared" si="41"/>
        <v>0</v>
      </c>
      <c r="BA54" s="782">
        <f t="shared" si="41"/>
        <v>0</v>
      </c>
      <c r="BB54" s="782">
        <f t="shared" si="41"/>
        <v>0</v>
      </c>
      <c r="BC54" s="779">
        <f t="shared" si="41"/>
        <v>0</v>
      </c>
    </row>
    <row r="55" spans="1:55" ht="12.95" customHeight="1" x14ac:dyDescent="0.25">
      <c r="A55" s="188">
        <v>10</v>
      </c>
      <c r="B55" s="229">
        <v>5483</v>
      </c>
      <c r="C55" s="230">
        <v>600098460</v>
      </c>
      <c r="D55" s="189">
        <v>72745207</v>
      </c>
      <c r="E55" s="256" t="s">
        <v>408</v>
      </c>
      <c r="F55" s="229">
        <v>3111</v>
      </c>
      <c r="G55" s="253" t="s">
        <v>288</v>
      </c>
      <c r="H55" s="192" t="s">
        <v>260</v>
      </c>
      <c r="I55" s="517">
        <v>1690433</v>
      </c>
      <c r="J55" s="432">
        <v>1219786</v>
      </c>
      <c r="K55" s="432">
        <v>34500</v>
      </c>
      <c r="L55" s="44">
        <v>423949</v>
      </c>
      <c r="M55" s="44">
        <v>12198</v>
      </c>
      <c r="N55" s="307">
        <v>0</v>
      </c>
      <c r="O55" s="685">
        <v>2.1118000000000006</v>
      </c>
      <c r="P55" s="579">
        <f>X55*-1</f>
        <v>-7000</v>
      </c>
      <c r="Q55" s="434">
        <v>0</v>
      </c>
      <c r="R55" s="434">
        <v>0</v>
      </c>
      <c r="S55" s="434">
        <v>0</v>
      </c>
      <c r="T55" s="434">
        <v>0</v>
      </c>
      <c r="U55" s="434">
        <v>0</v>
      </c>
      <c r="V55" s="434">
        <v>0</v>
      </c>
      <c r="W55" s="434">
        <f t="shared" si="1"/>
        <v>-7000</v>
      </c>
      <c r="X55" s="434">
        <v>7000</v>
      </c>
      <c r="Y55" s="434">
        <v>0</v>
      </c>
      <c r="Z55" s="434">
        <v>0</v>
      </c>
      <c r="AA55" s="434">
        <f>X55+Y55+Z55</f>
        <v>7000</v>
      </c>
      <c r="AB55" s="434">
        <f>W55+AA55</f>
        <v>0</v>
      </c>
      <c r="AC55" s="435">
        <f t="shared" ref="AC55:AC56" si="42">ROUND((W55+X55+Y55)*33.8%,0)</f>
        <v>0</v>
      </c>
      <c r="AD55" s="434">
        <v>0</v>
      </c>
      <c r="AE55" s="434">
        <f t="shared" si="3"/>
        <v>0</v>
      </c>
      <c r="AF55" s="435">
        <f>ROUND(W55*1%,0)</f>
        <v>-70</v>
      </c>
      <c r="AG55" s="14">
        <v>0</v>
      </c>
      <c r="AH55" s="434">
        <f t="shared" ref="AH55:AH56" si="43">AB55+AE55+AF55+AG55</f>
        <v>-70</v>
      </c>
      <c r="AI55" s="870">
        <v>-0.01</v>
      </c>
      <c r="AJ55" s="433">
        <v>0</v>
      </c>
      <c r="AK55" s="433">
        <v>0</v>
      </c>
      <c r="AL55" s="433">
        <v>0</v>
      </c>
      <c r="AM55" s="433">
        <v>0</v>
      </c>
      <c r="AN55" s="433">
        <v>0</v>
      </c>
      <c r="AO55" s="535">
        <f>SUM(AI55:AN55)</f>
        <v>-0.01</v>
      </c>
      <c r="AP55" s="579">
        <f>I55+AH55</f>
        <v>1690363</v>
      </c>
      <c r="AQ55" s="434">
        <f>J55+W55</f>
        <v>1212786</v>
      </c>
      <c r="AR55" s="512">
        <f>K55+AA55</f>
        <v>41500</v>
      </c>
      <c r="AS55" s="434">
        <f t="shared" ref="AS55:AU56" si="44">L55+AE55</f>
        <v>423949</v>
      </c>
      <c r="AT55" s="434">
        <f t="shared" si="44"/>
        <v>12128</v>
      </c>
      <c r="AU55" s="434">
        <f t="shared" si="44"/>
        <v>0</v>
      </c>
      <c r="AV55" s="535">
        <f>O55+AO55</f>
        <v>2.1018000000000008</v>
      </c>
      <c r="AW55" s="517">
        <f t="shared" si="4"/>
        <v>0</v>
      </c>
      <c r="AX55" s="432">
        <v>0</v>
      </c>
      <c r="AY55" s="432">
        <v>0</v>
      </c>
      <c r="AZ55" s="432">
        <v>0</v>
      </c>
      <c r="BA55" s="432">
        <v>0</v>
      </c>
      <c r="BB55" s="432">
        <v>0</v>
      </c>
      <c r="BC55" s="600">
        <v>0</v>
      </c>
    </row>
    <row r="56" spans="1:55" ht="12.95" customHeight="1" x14ac:dyDescent="0.25">
      <c r="A56" s="188">
        <v>10</v>
      </c>
      <c r="B56" s="229">
        <v>5483</v>
      </c>
      <c r="C56" s="230">
        <v>600098460</v>
      </c>
      <c r="D56" s="189">
        <v>72745207</v>
      </c>
      <c r="E56" s="256" t="s">
        <v>408</v>
      </c>
      <c r="F56" s="229">
        <v>3111</v>
      </c>
      <c r="G56" s="192" t="s">
        <v>276</v>
      </c>
      <c r="H56" s="192" t="s">
        <v>261</v>
      </c>
      <c r="I56" s="517">
        <v>0</v>
      </c>
      <c r="J56" s="432">
        <v>0</v>
      </c>
      <c r="K56" s="432">
        <v>0</v>
      </c>
      <c r="L56" s="44">
        <v>0</v>
      </c>
      <c r="M56" s="44">
        <v>0</v>
      </c>
      <c r="N56" s="307">
        <v>0</v>
      </c>
      <c r="O56" s="685">
        <v>0</v>
      </c>
      <c r="P56" s="579">
        <f>X56*-1</f>
        <v>0</v>
      </c>
      <c r="Q56" s="434">
        <v>0</v>
      </c>
      <c r="R56" s="434">
        <v>0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1"/>
        <v>0</v>
      </c>
      <c r="X56" s="434">
        <v>0</v>
      </c>
      <c r="Y56" s="434">
        <v>0</v>
      </c>
      <c r="Z56" s="434">
        <v>0</v>
      </c>
      <c r="AA56" s="434">
        <f>X56+Y56+Z56</f>
        <v>0</v>
      </c>
      <c r="AB56" s="434">
        <f>W56+AA56</f>
        <v>0</v>
      </c>
      <c r="AC56" s="435">
        <f t="shared" si="42"/>
        <v>0</v>
      </c>
      <c r="AD56" s="434">
        <v>0</v>
      </c>
      <c r="AE56" s="434">
        <f t="shared" si="3"/>
        <v>0</v>
      </c>
      <c r="AF56" s="435">
        <f>ROUND(W56*1%,0)</f>
        <v>0</v>
      </c>
      <c r="AG56" s="14">
        <v>0</v>
      </c>
      <c r="AH56" s="434">
        <f t="shared" si="43"/>
        <v>0</v>
      </c>
      <c r="AI56" s="870">
        <v>0</v>
      </c>
      <c r="AJ56" s="433">
        <v>0</v>
      </c>
      <c r="AK56" s="433">
        <v>0</v>
      </c>
      <c r="AL56" s="433">
        <v>0</v>
      </c>
      <c r="AM56" s="433">
        <v>0</v>
      </c>
      <c r="AN56" s="433">
        <v>0</v>
      </c>
      <c r="AO56" s="535">
        <f>SUM(AI56:AN56)</f>
        <v>0</v>
      </c>
      <c r="AP56" s="579">
        <f>I56+AH56</f>
        <v>0</v>
      </c>
      <c r="AQ56" s="434">
        <f>J56+W56</f>
        <v>0</v>
      </c>
      <c r="AR56" s="512">
        <f>K56+AA56</f>
        <v>0</v>
      </c>
      <c r="AS56" s="434">
        <f t="shared" si="44"/>
        <v>0</v>
      </c>
      <c r="AT56" s="434">
        <f t="shared" si="44"/>
        <v>0</v>
      </c>
      <c r="AU56" s="434">
        <f t="shared" si="44"/>
        <v>0</v>
      </c>
      <c r="AV56" s="535">
        <f>O56+AO56</f>
        <v>0</v>
      </c>
      <c r="AW56" s="517">
        <f t="shared" si="4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ht="12.95" customHeight="1" x14ac:dyDescent="0.25">
      <c r="A57" s="181">
        <v>10</v>
      </c>
      <c r="B57" s="233">
        <v>5483</v>
      </c>
      <c r="C57" s="234">
        <v>600098460</v>
      </c>
      <c r="D57" s="233">
        <v>72745207</v>
      </c>
      <c r="E57" s="257" t="s">
        <v>409</v>
      </c>
      <c r="F57" s="233"/>
      <c r="G57" s="258"/>
      <c r="H57" s="503"/>
      <c r="I57" s="571">
        <v>1690433</v>
      </c>
      <c r="J57" s="331">
        <v>1219786</v>
      </c>
      <c r="K57" s="331">
        <v>34500</v>
      </c>
      <c r="L57" s="331">
        <v>423949</v>
      </c>
      <c r="M57" s="331">
        <v>12198</v>
      </c>
      <c r="N57" s="331">
        <v>0</v>
      </c>
      <c r="O57" s="691">
        <v>2.1118000000000006</v>
      </c>
      <c r="P57" s="571">
        <f t="shared" ref="P57:BC57" si="45">SUM(P55:P56)</f>
        <v>-7000</v>
      </c>
      <c r="Q57" s="331">
        <f t="shared" si="45"/>
        <v>0</v>
      </c>
      <c r="R57" s="331">
        <f t="shared" si="45"/>
        <v>0</v>
      </c>
      <c r="S57" s="331">
        <f t="shared" si="45"/>
        <v>0</v>
      </c>
      <c r="T57" s="331">
        <f t="shared" si="45"/>
        <v>0</v>
      </c>
      <c r="U57" s="331">
        <f t="shared" si="45"/>
        <v>0</v>
      </c>
      <c r="V57" s="331">
        <f t="shared" si="45"/>
        <v>0</v>
      </c>
      <c r="W57" s="331">
        <f t="shared" si="45"/>
        <v>-7000</v>
      </c>
      <c r="X57" s="331">
        <v>7000</v>
      </c>
      <c r="Y57" s="331">
        <f t="shared" si="45"/>
        <v>0</v>
      </c>
      <c r="Z57" s="331">
        <f t="shared" si="45"/>
        <v>0</v>
      </c>
      <c r="AA57" s="331">
        <f t="shared" si="45"/>
        <v>7000</v>
      </c>
      <c r="AB57" s="331">
        <f t="shared" si="45"/>
        <v>0</v>
      </c>
      <c r="AC57" s="331">
        <f t="shared" si="45"/>
        <v>0</v>
      </c>
      <c r="AD57" s="331">
        <f t="shared" si="45"/>
        <v>0</v>
      </c>
      <c r="AE57" s="331">
        <f t="shared" si="45"/>
        <v>0</v>
      </c>
      <c r="AF57" s="331">
        <f t="shared" si="45"/>
        <v>-70</v>
      </c>
      <c r="AG57" s="331">
        <f t="shared" si="45"/>
        <v>0</v>
      </c>
      <c r="AH57" s="974">
        <f t="shared" si="45"/>
        <v>-70</v>
      </c>
      <c r="AI57" s="970">
        <v>-0.01</v>
      </c>
      <c r="AJ57" s="727">
        <f t="shared" si="45"/>
        <v>0</v>
      </c>
      <c r="AK57" s="727">
        <f t="shared" si="45"/>
        <v>0</v>
      </c>
      <c r="AL57" s="727">
        <f t="shared" si="45"/>
        <v>0</v>
      </c>
      <c r="AM57" s="727">
        <f t="shared" si="45"/>
        <v>0</v>
      </c>
      <c r="AN57" s="727">
        <f t="shared" si="45"/>
        <v>0</v>
      </c>
      <c r="AO57" s="236">
        <f t="shared" si="45"/>
        <v>-0.01</v>
      </c>
      <c r="AP57" s="571">
        <f t="shared" si="45"/>
        <v>1690363</v>
      </c>
      <c r="AQ57" s="401">
        <f t="shared" si="45"/>
        <v>1212786</v>
      </c>
      <c r="AR57" s="331">
        <f t="shared" si="45"/>
        <v>41500</v>
      </c>
      <c r="AS57" s="331">
        <f t="shared" si="45"/>
        <v>423949</v>
      </c>
      <c r="AT57" s="331">
        <f t="shared" si="45"/>
        <v>12128</v>
      </c>
      <c r="AU57" s="331">
        <f t="shared" si="45"/>
        <v>0</v>
      </c>
      <c r="AV57" s="236">
        <f t="shared" si="45"/>
        <v>2.1018000000000008</v>
      </c>
      <c r="AW57" s="784">
        <f t="shared" si="45"/>
        <v>0</v>
      </c>
      <c r="AX57" s="782">
        <f t="shared" si="45"/>
        <v>0</v>
      </c>
      <c r="AY57" s="782">
        <f t="shared" si="45"/>
        <v>0</v>
      </c>
      <c r="AZ57" s="782">
        <f t="shared" si="45"/>
        <v>0</v>
      </c>
      <c r="BA57" s="782">
        <f t="shared" si="45"/>
        <v>0</v>
      </c>
      <c r="BB57" s="782">
        <f t="shared" si="45"/>
        <v>0</v>
      </c>
      <c r="BC57" s="779">
        <f t="shared" si="45"/>
        <v>0</v>
      </c>
    </row>
    <row r="58" spans="1:55" ht="12.95" customHeight="1" x14ac:dyDescent="0.25">
      <c r="A58" s="188">
        <v>11</v>
      </c>
      <c r="B58" s="229">
        <v>5430</v>
      </c>
      <c r="C58" s="230">
        <v>650026144</v>
      </c>
      <c r="D58" s="189">
        <v>70695148</v>
      </c>
      <c r="E58" s="256" t="s">
        <v>410</v>
      </c>
      <c r="F58" s="229">
        <v>3111</v>
      </c>
      <c r="G58" s="253" t="s">
        <v>288</v>
      </c>
      <c r="H58" s="192" t="s">
        <v>260</v>
      </c>
      <c r="I58" s="517">
        <v>2233966</v>
      </c>
      <c r="J58" s="432">
        <v>1647319</v>
      </c>
      <c r="K58" s="432">
        <v>10000</v>
      </c>
      <c r="L58" s="44">
        <v>560174</v>
      </c>
      <c r="M58" s="44">
        <v>16473</v>
      </c>
      <c r="N58" s="307">
        <v>0</v>
      </c>
      <c r="O58" s="685">
        <v>3</v>
      </c>
      <c r="P58" s="579">
        <f>X58*-1</f>
        <v>10000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1"/>
        <v>10000</v>
      </c>
      <c r="X58" s="434">
        <v>-10000</v>
      </c>
      <c r="Y58" s="434">
        <v>0</v>
      </c>
      <c r="Z58" s="434">
        <v>0</v>
      </c>
      <c r="AA58" s="434">
        <f>X58+Y58+Z58</f>
        <v>-10000</v>
      </c>
      <c r="AB58" s="434">
        <f>W58+AA58</f>
        <v>0</v>
      </c>
      <c r="AC58" s="435">
        <f t="shared" ref="AC58:AC61" si="46">ROUND((W58+X58+Y58)*33.8%,0)</f>
        <v>0</v>
      </c>
      <c r="AD58" s="434">
        <v>0</v>
      </c>
      <c r="AE58" s="434">
        <f t="shared" si="3"/>
        <v>0</v>
      </c>
      <c r="AF58" s="435">
        <f>ROUND(W58*1%,0)</f>
        <v>100</v>
      </c>
      <c r="AG58" s="14">
        <v>0</v>
      </c>
      <c r="AH58" s="434">
        <f t="shared" ref="AH58:AH61" si="47">AB58+AE58+AF58+AG58</f>
        <v>100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>SUM(AI58:AN58)</f>
        <v>0</v>
      </c>
      <c r="AP58" s="579">
        <f>I58+AH58</f>
        <v>2234066</v>
      </c>
      <c r="AQ58" s="434">
        <f>J58+W58</f>
        <v>1657319</v>
      </c>
      <c r="AR58" s="512">
        <f>K58+AA58</f>
        <v>0</v>
      </c>
      <c r="AS58" s="434">
        <f>L58+AE58</f>
        <v>560174</v>
      </c>
      <c r="AT58" s="434">
        <f t="shared" ref="AT58:AU61" si="48">M58+AF58</f>
        <v>16573</v>
      </c>
      <c r="AU58" s="434">
        <f t="shared" si="48"/>
        <v>0</v>
      </c>
      <c r="AV58" s="535">
        <f>O58+AO58</f>
        <v>3</v>
      </c>
      <c r="AW58" s="517">
        <f t="shared" si="4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ht="12.95" customHeight="1" x14ac:dyDescent="0.25">
      <c r="A59" s="188">
        <v>11</v>
      </c>
      <c r="B59" s="229">
        <v>5430</v>
      </c>
      <c r="C59" s="230">
        <v>650026144</v>
      </c>
      <c r="D59" s="189">
        <v>70695148</v>
      </c>
      <c r="E59" s="256" t="s">
        <v>410</v>
      </c>
      <c r="F59" s="229">
        <v>3117</v>
      </c>
      <c r="G59" s="253" t="s">
        <v>292</v>
      </c>
      <c r="H59" s="192" t="s">
        <v>260</v>
      </c>
      <c r="I59" s="517">
        <v>3175115</v>
      </c>
      <c r="J59" s="432">
        <v>2345501</v>
      </c>
      <c r="K59" s="432">
        <v>10000</v>
      </c>
      <c r="L59" s="44">
        <v>796159</v>
      </c>
      <c r="M59" s="44">
        <v>23455</v>
      </c>
      <c r="N59" s="307">
        <v>0</v>
      </c>
      <c r="O59" s="685">
        <v>3.3635999999999999</v>
      </c>
      <c r="P59" s="579">
        <f>X59*-1</f>
        <v>10000</v>
      </c>
      <c r="Q59" s="434">
        <v>0</v>
      </c>
      <c r="R59" s="434">
        <v>0</v>
      </c>
      <c r="S59" s="434">
        <v>0</v>
      </c>
      <c r="T59" s="434">
        <v>0</v>
      </c>
      <c r="U59" s="434">
        <v>0</v>
      </c>
      <c r="V59" s="434">
        <v>0</v>
      </c>
      <c r="W59" s="434">
        <f t="shared" si="1"/>
        <v>10000</v>
      </c>
      <c r="X59" s="434">
        <v>-10000</v>
      </c>
      <c r="Y59" s="434">
        <v>0</v>
      </c>
      <c r="Z59" s="434">
        <v>0</v>
      </c>
      <c r="AA59" s="434">
        <f>X59+Y59+Z59</f>
        <v>-10000</v>
      </c>
      <c r="AB59" s="434">
        <f>W59+AA59</f>
        <v>0</v>
      </c>
      <c r="AC59" s="435">
        <f t="shared" si="46"/>
        <v>0</v>
      </c>
      <c r="AD59" s="434">
        <v>0</v>
      </c>
      <c r="AE59" s="434">
        <f t="shared" si="3"/>
        <v>0</v>
      </c>
      <c r="AF59" s="435">
        <f>ROUND(W59*1%,0)</f>
        <v>100</v>
      </c>
      <c r="AG59" s="14">
        <v>0</v>
      </c>
      <c r="AH59" s="434">
        <f t="shared" si="47"/>
        <v>100</v>
      </c>
      <c r="AI59" s="870">
        <v>0</v>
      </c>
      <c r="AJ59" s="433">
        <v>0</v>
      </c>
      <c r="AK59" s="433">
        <v>0</v>
      </c>
      <c r="AL59" s="433">
        <v>0</v>
      </c>
      <c r="AM59" s="433">
        <v>0</v>
      </c>
      <c r="AN59" s="433">
        <v>0</v>
      </c>
      <c r="AO59" s="535">
        <f>SUM(AI59:AN59)</f>
        <v>0</v>
      </c>
      <c r="AP59" s="579">
        <f>I59+AH59</f>
        <v>3175215</v>
      </c>
      <c r="AQ59" s="434">
        <f>J59+W59</f>
        <v>2355501</v>
      </c>
      <c r="AR59" s="512">
        <f>K59+AA59</f>
        <v>0</v>
      </c>
      <c r="AS59" s="434">
        <f>L59+AE59</f>
        <v>796159</v>
      </c>
      <c r="AT59" s="434">
        <f t="shared" si="48"/>
        <v>23555</v>
      </c>
      <c r="AU59" s="434">
        <f t="shared" si="48"/>
        <v>0</v>
      </c>
      <c r="AV59" s="535">
        <f>O59+AO59</f>
        <v>3.3635999999999999</v>
      </c>
      <c r="AW59" s="517">
        <f t="shared" si="4"/>
        <v>0</v>
      </c>
      <c r="AX59" s="432">
        <v>0</v>
      </c>
      <c r="AY59" s="432">
        <v>0</v>
      </c>
      <c r="AZ59" s="432">
        <v>0</v>
      </c>
      <c r="BA59" s="432">
        <v>0</v>
      </c>
      <c r="BB59" s="432">
        <v>0</v>
      </c>
      <c r="BC59" s="600">
        <v>0</v>
      </c>
    </row>
    <row r="60" spans="1:55" ht="12.95" customHeight="1" x14ac:dyDescent="0.25">
      <c r="A60" s="188">
        <v>11</v>
      </c>
      <c r="B60" s="229">
        <v>5430</v>
      </c>
      <c r="C60" s="230">
        <v>650026144</v>
      </c>
      <c r="D60" s="189">
        <v>70695148</v>
      </c>
      <c r="E60" s="256" t="s">
        <v>410</v>
      </c>
      <c r="F60" s="229">
        <v>3117</v>
      </c>
      <c r="G60" s="192" t="s">
        <v>276</v>
      </c>
      <c r="H60" s="192" t="s">
        <v>261</v>
      </c>
      <c r="I60" s="517">
        <v>558755</v>
      </c>
      <c r="J60" s="432">
        <v>414507</v>
      </c>
      <c r="K60" s="432">
        <v>0</v>
      </c>
      <c r="L60" s="44">
        <v>140103</v>
      </c>
      <c r="M60" s="44">
        <v>4145</v>
      </c>
      <c r="N60" s="307">
        <v>0</v>
      </c>
      <c r="O60" s="685">
        <v>1.03</v>
      </c>
      <c r="P60" s="579">
        <f>X60*-1</f>
        <v>0</v>
      </c>
      <c r="Q60" s="434">
        <v>0</v>
      </c>
      <c r="R60" s="434">
        <v>66142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1"/>
        <v>66142</v>
      </c>
      <c r="X60" s="434">
        <v>0</v>
      </c>
      <c r="Y60" s="434">
        <v>0</v>
      </c>
      <c r="Z60" s="434">
        <v>0</v>
      </c>
      <c r="AA60" s="434">
        <f>X60+Y60+Z60</f>
        <v>0</v>
      </c>
      <c r="AB60" s="434">
        <f>W60+AA60</f>
        <v>66142</v>
      </c>
      <c r="AC60" s="435">
        <f t="shared" si="46"/>
        <v>22356</v>
      </c>
      <c r="AD60" s="434">
        <v>0</v>
      </c>
      <c r="AE60" s="434">
        <f t="shared" si="3"/>
        <v>22356</v>
      </c>
      <c r="AF60" s="435">
        <f>ROUND(W60*1%,0)</f>
        <v>661</v>
      </c>
      <c r="AG60" s="14">
        <v>0</v>
      </c>
      <c r="AH60" s="434">
        <f t="shared" si="47"/>
        <v>89159</v>
      </c>
      <c r="AI60" s="870">
        <v>0</v>
      </c>
      <c r="AJ60" s="433">
        <v>0.17</v>
      </c>
      <c r="AK60" s="433">
        <v>0</v>
      </c>
      <c r="AL60" s="433">
        <v>0</v>
      </c>
      <c r="AM60" s="433">
        <v>0</v>
      </c>
      <c r="AN60" s="433">
        <v>0</v>
      </c>
      <c r="AO60" s="535">
        <f>SUM(AI60:AN60)</f>
        <v>0.17</v>
      </c>
      <c r="AP60" s="579">
        <f>I60+AH60</f>
        <v>647914</v>
      </c>
      <c r="AQ60" s="434">
        <f>J60+W60</f>
        <v>480649</v>
      </c>
      <c r="AR60" s="512">
        <f>K60+AA60</f>
        <v>0</v>
      </c>
      <c r="AS60" s="434">
        <f>L60+AE60</f>
        <v>162459</v>
      </c>
      <c r="AT60" s="434">
        <f t="shared" si="48"/>
        <v>4806</v>
      </c>
      <c r="AU60" s="434">
        <f t="shared" si="48"/>
        <v>0</v>
      </c>
      <c r="AV60" s="535">
        <f>O60+AO60</f>
        <v>1.2</v>
      </c>
      <c r="AW60" s="517">
        <f t="shared" si="4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ht="12.95" customHeight="1" x14ac:dyDescent="0.25">
      <c r="A61" s="188">
        <v>11</v>
      </c>
      <c r="B61" s="229">
        <v>5430</v>
      </c>
      <c r="C61" s="230">
        <v>650026144</v>
      </c>
      <c r="D61" s="189">
        <v>70695148</v>
      </c>
      <c r="E61" s="256" t="s">
        <v>410</v>
      </c>
      <c r="F61" s="229">
        <v>3143</v>
      </c>
      <c r="G61" s="192" t="s">
        <v>784</v>
      </c>
      <c r="H61" s="192" t="s">
        <v>260</v>
      </c>
      <c r="I61" s="517">
        <v>630940</v>
      </c>
      <c r="J61" s="432">
        <v>468056</v>
      </c>
      <c r="K61" s="432">
        <v>0</v>
      </c>
      <c r="L61" s="44">
        <v>158203</v>
      </c>
      <c r="M61" s="44">
        <v>4681</v>
      </c>
      <c r="N61" s="307">
        <v>0</v>
      </c>
      <c r="O61" s="685">
        <v>0.88070000000000004</v>
      </c>
      <c r="P61" s="579">
        <f>X61*-1</f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1"/>
        <v>0</v>
      </c>
      <c r="X61" s="434">
        <v>0</v>
      </c>
      <c r="Y61" s="434">
        <v>0</v>
      </c>
      <c r="Z61" s="434">
        <v>0</v>
      </c>
      <c r="AA61" s="434">
        <f>X61+Y61+Z61</f>
        <v>0</v>
      </c>
      <c r="AB61" s="434">
        <f>W61+AA61</f>
        <v>0</v>
      </c>
      <c r="AC61" s="435">
        <f t="shared" si="46"/>
        <v>0</v>
      </c>
      <c r="AD61" s="434">
        <v>0</v>
      </c>
      <c r="AE61" s="434">
        <f t="shared" si="3"/>
        <v>0</v>
      </c>
      <c r="AF61" s="435">
        <f>ROUND(W61*1%,0)</f>
        <v>0</v>
      </c>
      <c r="AG61" s="14">
        <v>0</v>
      </c>
      <c r="AH61" s="434">
        <f t="shared" si="47"/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>SUM(AI61:AN61)</f>
        <v>0</v>
      </c>
      <c r="AP61" s="579">
        <f>I61+AH61</f>
        <v>630940</v>
      </c>
      <c r="AQ61" s="434">
        <f>J61+W61</f>
        <v>468056</v>
      </c>
      <c r="AR61" s="512">
        <f>K61+AA61</f>
        <v>0</v>
      </c>
      <c r="AS61" s="434">
        <f>L61+AE61</f>
        <v>158203</v>
      </c>
      <c r="AT61" s="434">
        <f t="shared" si="48"/>
        <v>4681</v>
      </c>
      <c r="AU61" s="434">
        <f t="shared" si="48"/>
        <v>0</v>
      </c>
      <c r="AV61" s="535">
        <f>O61+AO61</f>
        <v>0.88070000000000004</v>
      </c>
      <c r="AW61" s="517">
        <f t="shared" si="4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ht="12.95" customHeight="1" x14ac:dyDescent="0.25">
      <c r="A62" s="181">
        <v>11</v>
      </c>
      <c r="B62" s="233">
        <v>5430</v>
      </c>
      <c r="C62" s="234">
        <v>650026144</v>
      </c>
      <c r="D62" s="233">
        <v>70695148</v>
      </c>
      <c r="E62" s="257" t="s">
        <v>411</v>
      </c>
      <c r="F62" s="233"/>
      <c r="G62" s="258"/>
      <c r="H62" s="503"/>
      <c r="I62" s="571">
        <v>6598776</v>
      </c>
      <c r="J62" s="331">
        <v>4875383</v>
      </c>
      <c r="K62" s="331">
        <v>20000</v>
      </c>
      <c r="L62" s="331">
        <v>1654639</v>
      </c>
      <c r="M62" s="331">
        <v>48754</v>
      </c>
      <c r="N62" s="331">
        <v>0</v>
      </c>
      <c r="O62" s="691">
        <v>8.2743000000000002</v>
      </c>
      <c r="P62" s="571">
        <f t="shared" ref="P62:BC62" si="49">SUM(P58:P61)</f>
        <v>20000</v>
      </c>
      <c r="Q62" s="331">
        <f t="shared" si="49"/>
        <v>0</v>
      </c>
      <c r="R62" s="331">
        <f t="shared" si="49"/>
        <v>66142</v>
      </c>
      <c r="S62" s="331">
        <f t="shared" si="49"/>
        <v>0</v>
      </c>
      <c r="T62" s="331">
        <f t="shared" si="49"/>
        <v>0</v>
      </c>
      <c r="U62" s="331">
        <f t="shared" si="49"/>
        <v>0</v>
      </c>
      <c r="V62" s="331">
        <f t="shared" si="49"/>
        <v>0</v>
      </c>
      <c r="W62" s="331">
        <f t="shared" si="49"/>
        <v>86142</v>
      </c>
      <c r="X62" s="331">
        <v>-20000</v>
      </c>
      <c r="Y62" s="331">
        <f t="shared" si="49"/>
        <v>0</v>
      </c>
      <c r="Z62" s="331">
        <f t="shared" si="49"/>
        <v>0</v>
      </c>
      <c r="AA62" s="331">
        <f t="shared" si="49"/>
        <v>-20000</v>
      </c>
      <c r="AB62" s="331">
        <f t="shared" si="49"/>
        <v>66142</v>
      </c>
      <c r="AC62" s="331">
        <f t="shared" si="49"/>
        <v>22356</v>
      </c>
      <c r="AD62" s="331">
        <f t="shared" si="49"/>
        <v>0</v>
      </c>
      <c r="AE62" s="331">
        <f t="shared" si="49"/>
        <v>22356</v>
      </c>
      <c r="AF62" s="331">
        <f t="shared" si="49"/>
        <v>861</v>
      </c>
      <c r="AG62" s="331">
        <f t="shared" si="49"/>
        <v>0</v>
      </c>
      <c r="AH62" s="974">
        <f t="shared" si="49"/>
        <v>89359</v>
      </c>
      <c r="AI62" s="970">
        <v>0</v>
      </c>
      <c r="AJ62" s="727">
        <f t="shared" si="49"/>
        <v>0.17</v>
      </c>
      <c r="AK62" s="727">
        <f t="shared" si="49"/>
        <v>0</v>
      </c>
      <c r="AL62" s="727">
        <f t="shared" si="49"/>
        <v>0</v>
      </c>
      <c r="AM62" s="727">
        <f t="shared" si="49"/>
        <v>0</v>
      </c>
      <c r="AN62" s="727">
        <f t="shared" si="49"/>
        <v>0</v>
      </c>
      <c r="AO62" s="236">
        <f t="shared" si="49"/>
        <v>0.17</v>
      </c>
      <c r="AP62" s="571">
        <f t="shared" si="49"/>
        <v>6688135</v>
      </c>
      <c r="AQ62" s="401">
        <f t="shared" si="49"/>
        <v>4961525</v>
      </c>
      <c r="AR62" s="331">
        <f t="shared" si="49"/>
        <v>0</v>
      </c>
      <c r="AS62" s="331">
        <f t="shared" si="49"/>
        <v>1676995</v>
      </c>
      <c r="AT62" s="331">
        <f t="shared" si="49"/>
        <v>49615</v>
      </c>
      <c r="AU62" s="331">
        <f t="shared" si="49"/>
        <v>0</v>
      </c>
      <c r="AV62" s="236">
        <f t="shared" si="49"/>
        <v>8.4443000000000001</v>
      </c>
      <c r="AW62" s="784">
        <f t="shared" si="49"/>
        <v>0</v>
      </c>
      <c r="AX62" s="782">
        <f t="shared" si="49"/>
        <v>0</v>
      </c>
      <c r="AY62" s="782">
        <f t="shared" si="49"/>
        <v>0</v>
      </c>
      <c r="AZ62" s="782">
        <f t="shared" si="49"/>
        <v>0</v>
      </c>
      <c r="BA62" s="782">
        <f t="shared" si="49"/>
        <v>0</v>
      </c>
      <c r="BB62" s="782">
        <f t="shared" si="49"/>
        <v>0</v>
      </c>
      <c r="BC62" s="779">
        <f t="shared" si="49"/>
        <v>0</v>
      </c>
    </row>
    <row r="63" spans="1:55" ht="12.95" customHeight="1" x14ac:dyDescent="0.25">
      <c r="A63" s="188">
        <v>12</v>
      </c>
      <c r="B63" s="229">
        <v>5431</v>
      </c>
      <c r="C63" s="230">
        <v>600099016</v>
      </c>
      <c r="D63" s="189">
        <v>70698112</v>
      </c>
      <c r="E63" s="256" t="s">
        <v>412</v>
      </c>
      <c r="F63" s="229">
        <v>3111</v>
      </c>
      <c r="G63" s="253" t="s">
        <v>288</v>
      </c>
      <c r="H63" s="192" t="s">
        <v>260</v>
      </c>
      <c r="I63" s="517">
        <v>1550785</v>
      </c>
      <c r="J63" s="432">
        <v>1150434</v>
      </c>
      <c r="K63" s="432">
        <v>0</v>
      </c>
      <c r="L63" s="44">
        <v>388847</v>
      </c>
      <c r="M63" s="44">
        <v>11504</v>
      </c>
      <c r="N63" s="307">
        <v>0</v>
      </c>
      <c r="O63" s="685">
        <v>2</v>
      </c>
      <c r="P63" s="579">
        <f>X63*-1</f>
        <v>0</v>
      </c>
      <c r="Q63" s="434">
        <v>0</v>
      </c>
      <c r="R63" s="434">
        <v>0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1"/>
        <v>0</v>
      </c>
      <c r="X63" s="434">
        <v>0</v>
      </c>
      <c r="Y63" s="434">
        <v>0</v>
      </c>
      <c r="Z63" s="434">
        <v>0</v>
      </c>
      <c r="AA63" s="434">
        <f>X63+Y63+Z63</f>
        <v>0</v>
      </c>
      <c r="AB63" s="434">
        <f>W63+AA63</f>
        <v>0</v>
      </c>
      <c r="AC63" s="435">
        <f>ROUND((W63+X63+Y63)*33.8%,0)</f>
        <v>0</v>
      </c>
      <c r="AD63" s="434">
        <v>0</v>
      </c>
      <c r="AE63" s="434">
        <f t="shared" si="3"/>
        <v>0</v>
      </c>
      <c r="AF63" s="435">
        <f>ROUND(W63*1%,0)</f>
        <v>0</v>
      </c>
      <c r="AG63" s="14">
        <v>0</v>
      </c>
      <c r="AH63" s="434">
        <f t="shared" ref="AH63:AH66" si="50">AB63+AE63+AF63+AG63</f>
        <v>0</v>
      </c>
      <c r="AI63" s="870">
        <v>0</v>
      </c>
      <c r="AJ63" s="433">
        <v>0</v>
      </c>
      <c r="AK63" s="433">
        <v>0</v>
      </c>
      <c r="AL63" s="433">
        <v>0</v>
      </c>
      <c r="AM63" s="433">
        <v>0</v>
      </c>
      <c r="AN63" s="433">
        <v>0</v>
      </c>
      <c r="AO63" s="535">
        <f>SUM(AI63:AN63)</f>
        <v>0</v>
      </c>
      <c r="AP63" s="579">
        <f>I63+AH63</f>
        <v>1550785</v>
      </c>
      <c r="AQ63" s="434">
        <f>J63+W63</f>
        <v>1150434</v>
      </c>
      <c r="AR63" s="512">
        <f>K63+AA63</f>
        <v>0</v>
      </c>
      <c r="AS63" s="434">
        <f>L63+AE63</f>
        <v>388847</v>
      </c>
      <c r="AT63" s="434">
        <f t="shared" ref="AT63:AU66" si="51">M63+AF63</f>
        <v>11504</v>
      </c>
      <c r="AU63" s="434">
        <f t="shared" si="51"/>
        <v>0</v>
      </c>
      <c r="AV63" s="535">
        <f>O63+AO63</f>
        <v>2</v>
      </c>
      <c r="AW63" s="517">
        <f t="shared" si="4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ht="12.95" customHeight="1" x14ac:dyDescent="0.25">
      <c r="A64" s="188">
        <v>12</v>
      </c>
      <c r="B64" s="229">
        <v>5431</v>
      </c>
      <c r="C64" s="230">
        <v>600099016</v>
      </c>
      <c r="D64" s="189">
        <v>70698112</v>
      </c>
      <c r="E64" s="256" t="s">
        <v>412</v>
      </c>
      <c r="F64" s="229">
        <v>3117</v>
      </c>
      <c r="G64" s="253" t="s">
        <v>292</v>
      </c>
      <c r="H64" s="192" t="s">
        <v>260</v>
      </c>
      <c r="I64" s="517">
        <v>3144505</v>
      </c>
      <c r="J64" s="432">
        <v>2317831</v>
      </c>
      <c r="K64" s="432">
        <v>15000</v>
      </c>
      <c r="L64" s="44">
        <v>788496</v>
      </c>
      <c r="M64" s="44">
        <v>23178</v>
      </c>
      <c r="N64" s="307">
        <v>0</v>
      </c>
      <c r="O64" s="685">
        <v>3.7170000000000001</v>
      </c>
      <c r="P64" s="579">
        <f>X64*-1</f>
        <v>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1"/>
        <v>0</v>
      </c>
      <c r="X64" s="434">
        <v>0</v>
      </c>
      <c r="Y64" s="434">
        <v>0</v>
      </c>
      <c r="Z64" s="434">
        <v>0</v>
      </c>
      <c r="AA64" s="434">
        <f>X64+Y64+Z64</f>
        <v>0</v>
      </c>
      <c r="AB64" s="434">
        <f>W64+AA64</f>
        <v>0</v>
      </c>
      <c r="AC64" s="435">
        <f t="shared" ref="AC64:AC66" si="52">ROUND((W64+X64+Y64)*33.8%,0)</f>
        <v>0</v>
      </c>
      <c r="AD64" s="434">
        <v>0</v>
      </c>
      <c r="AE64" s="434">
        <f t="shared" si="3"/>
        <v>0</v>
      </c>
      <c r="AF64" s="435">
        <f>ROUND(W64*1%,0)</f>
        <v>0</v>
      </c>
      <c r="AG64" s="14">
        <v>0</v>
      </c>
      <c r="AH64" s="434">
        <f t="shared" si="50"/>
        <v>0</v>
      </c>
      <c r="AI64" s="870">
        <v>0</v>
      </c>
      <c r="AJ64" s="433">
        <v>0</v>
      </c>
      <c r="AK64" s="433">
        <v>0</v>
      </c>
      <c r="AL64" s="433">
        <v>0</v>
      </c>
      <c r="AM64" s="433">
        <v>0</v>
      </c>
      <c r="AN64" s="433">
        <v>0</v>
      </c>
      <c r="AO64" s="535">
        <f>SUM(AI64:AN64)</f>
        <v>0</v>
      </c>
      <c r="AP64" s="579">
        <f>I64+AH64</f>
        <v>3144505</v>
      </c>
      <c r="AQ64" s="434">
        <f>J64+W64</f>
        <v>2317831</v>
      </c>
      <c r="AR64" s="512">
        <f>K64+AA64</f>
        <v>15000</v>
      </c>
      <c r="AS64" s="434">
        <f>L64+AE64</f>
        <v>788496</v>
      </c>
      <c r="AT64" s="434">
        <f t="shared" si="51"/>
        <v>23178</v>
      </c>
      <c r="AU64" s="434">
        <f t="shared" si="51"/>
        <v>0</v>
      </c>
      <c r="AV64" s="535">
        <f>O64+AO64</f>
        <v>3.7170000000000001</v>
      </c>
      <c r="AW64" s="517">
        <f t="shared" si="4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600">
        <v>0</v>
      </c>
    </row>
    <row r="65" spans="1:55" ht="12.95" customHeight="1" x14ac:dyDescent="0.25">
      <c r="A65" s="188">
        <v>12</v>
      </c>
      <c r="B65" s="229">
        <v>5431</v>
      </c>
      <c r="C65" s="230">
        <v>600099016</v>
      </c>
      <c r="D65" s="189">
        <v>70698112</v>
      </c>
      <c r="E65" s="256" t="s">
        <v>412</v>
      </c>
      <c r="F65" s="229">
        <v>3117</v>
      </c>
      <c r="G65" s="192" t="s">
        <v>276</v>
      </c>
      <c r="H65" s="192" t="s">
        <v>261</v>
      </c>
      <c r="I65" s="517">
        <v>1537983</v>
      </c>
      <c r="J65" s="432">
        <v>1140937</v>
      </c>
      <c r="K65" s="432">
        <v>0</v>
      </c>
      <c r="L65" s="44">
        <v>385637</v>
      </c>
      <c r="M65" s="44">
        <v>11409</v>
      </c>
      <c r="N65" s="307">
        <v>0</v>
      </c>
      <c r="O65" s="685">
        <v>2.87</v>
      </c>
      <c r="P65" s="579">
        <f>X65*-1</f>
        <v>0</v>
      </c>
      <c r="Q65" s="434">
        <v>0</v>
      </c>
      <c r="R65" s="434">
        <v>33070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1"/>
        <v>33070</v>
      </c>
      <c r="X65" s="434">
        <v>0</v>
      </c>
      <c r="Y65" s="434">
        <v>0</v>
      </c>
      <c r="Z65" s="434">
        <v>0</v>
      </c>
      <c r="AA65" s="434">
        <f>X65+Y65+Z65</f>
        <v>0</v>
      </c>
      <c r="AB65" s="434">
        <f>W65+AA65</f>
        <v>33070</v>
      </c>
      <c r="AC65" s="435">
        <f t="shared" si="52"/>
        <v>11178</v>
      </c>
      <c r="AD65" s="434">
        <v>0</v>
      </c>
      <c r="AE65" s="434">
        <f t="shared" si="3"/>
        <v>11178</v>
      </c>
      <c r="AF65" s="435">
        <f>ROUND(W65*1%,0)</f>
        <v>331</v>
      </c>
      <c r="AG65" s="14">
        <v>0</v>
      </c>
      <c r="AH65" s="434">
        <f t="shared" si="50"/>
        <v>44579</v>
      </c>
      <c r="AI65" s="870">
        <v>0</v>
      </c>
      <c r="AJ65" s="433">
        <v>0.08</v>
      </c>
      <c r="AK65" s="433">
        <v>0</v>
      </c>
      <c r="AL65" s="433">
        <v>0</v>
      </c>
      <c r="AM65" s="433">
        <v>0</v>
      </c>
      <c r="AN65" s="433">
        <v>0</v>
      </c>
      <c r="AO65" s="535">
        <f>SUM(AI65:AN65)</f>
        <v>0.08</v>
      </c>
      <c r="AP65" s="579">
        <f>I65+AH65</f>
        <v>1582562</v>
      </c>
      <c r="AQ65" s="434">
        <f>J65+W65</f>
        <v>1174007</v>
      </c>
      <c r="AR65" s="512">
        <f>K65+AA65</f>
        <v>0</v>
      </c>
      <c r="AS65" s="434">
        <f>L65+AE65</f>
        <v>396815</v>
      </c>
      <c r="AT65" s="434">
        <f t="shared" si="51"/>
        <v>11740</v>
      </c>
      <c r="AU65" s="434">
        <f t="shared" si="51"/>
        <v>0</v>
      </c>
      <c r="AV65" s="535">
        <f>O65+AO65</f>
        <v>2.95</v>
      </c>
      <c r="AW65" s="517">
        <f t="shared" si="4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ht="12.95" customHeight="1" x14ac:dyDescent="0.25">
      <c r="A66" s="188">
        <v>12</v>
      </c>
      <c r="B66" s="229">
        <v>5431</v>
      </c>
      <c r="C66" s="230">
        <v>600099016</v>
      </c>
      <c r="D66" s="189">
        <v>70698112</v>
      </c>
      <c r="E66" s="256" t="s">
        <v>412</v>
      </c>
      <c r="F66" s="229">
        <v>3143</v>
      </c>
      <c r="G66" s="192" t="s">
        <v>785</v>
      </c>
      <c r="H66" s="192" t="s">
        <v>260</v>
      </c>
      <c r="I66" s="517">
        <v>489954</v>
      </c>
      <c r="J66" s="432">
        <v>363467</v>
      </c>
      <c r="K66" s="432">
        <v>0</v>
      </c>
      <c r="L66" s="44">
        <v>122852</v>
      </c>
      <c r="M66" s="44">
        <v>3635</v>
      </c>
      <c r="N66" s="307">
        <v>0</v>
      </c>
      <c r="O66" s="685">
        <v>0.71419999999999995</v>
      </c>
      <c r="P66" s="579">
        <f>X66*-1</f>
        <v>0</v>
      </c>
      <c r="Q66" s="434">
        <v>0</v>
      </c>
      <c r="R66" s="434">
        <v>0</v>
      </c>
      <c r="S66" s="434">
        <v>0</v>
      </c>
      <c r="T66" s="434">
        <v>0</v>
      </c>
      <c r="U66" s="434">
        <v>0</v>
      </c>
      <c r="V66" s="434">
        <v>0</v>
      </c>
      <c r="W66" s="434">
        <f t="shared" si="1"/>
        <v>0</v>
      </c>
      <c r="X66" s="434">
        <v>0</v>
      </c>
      <c r="Y66" s="434">
        <v>0</v>
      </c>
      <c r="Z66" s="434">
        <v>0</v>
      </c>
      <c r="AA66" s="434">
        <f>X66+Y66+Z66</f>
        <v>0</v>
      </c>
      <c r="AB66" s="434">
        <f>W66+AA66</f>
        <v>0</v>
      </c>
      <c r="AC66" s="435">
        <f t="shared" si="52"/>
        <v>0</v>
      </c>
      <c r="AD66" s="434">
        <v>0</v>
      </c>
      <c r="AE66" s="434">
        <f t="shared" si="3"/>
        <v>0</v>
      </c>
      <c r="AF66" s="435">
        <f>ROUND(W66*1%,0)</f>
        <v>0</v>
      </c>
      <c r="AG66" s="14">
        <v>0</v>
      </c>
      <c r="AH66" s="434">
        <f t="shared" si="50"/>
        <v>0</v>
      </c>
      <c r="AI66" s="870">
        <v>0</v>
      </c>
      <c r="AJ66" s="433">
        <v>0</v>
      </c>
      <c r="AK66" s="433">
        <v>0</v>
      </c>
      <c r="AL66" s="433">
        <v>0</v>
      </c>
      <c r="AM66" s="433">
        <v>0</v>
      </c>
      <c r="AN66" s="433">
        <v>0</v>
      </c>
      <c r="AO66" s="535">
        <f>SUM(AI66:AN66)</f>
        <v>0</v>
      </c>
      <c r="AP66" s="579">
        <f>I66+AH66</f>
        <v>489954</v>
      </c>
      <c r="AQ66" s="434">
        <f>J66+W66</f>
        <v>363467</v>
      </c>
      <c r="AR66" s="512">
        <f>K66+AA66</f>
        <v>0</v>
      </c>
      <c r="AS66" s="434">
        <f>L66+AE66</f>
        <v>122852</v>
      </c>
      <c r="AT66" s="434">
        <f t="shared" si="51"/>
        <v>3635</v>
      </c>
      <c r="AU66" s="434">
        <f t="shared" si="51"/>
        <v>0</v>
      </c>
      <c r="AV66" s="535">
        <f>O66+AO66</f>
        <v>0.71419999999999995</v>
      </c>
      <c r="AW66" s="517">
        <f t="shared" si="4"/>
        <v>0</v>
      </c>
      <c r="AX66" s="432">
        <v>0</v>
      </c>
      <c r="AY66" s="432">
        <v>0</v>
      </c>
      <c r="AZ66" s="432">
        <v>0</v>
      </c>
      <c r="BA66" s="432">
        <v>0</v>
      </c>
      <c r="BB66" s="432">
        <v>0</v>
      </c>
      <c r="BC66" s="600">
        <v>0</v>
      </c>
    </row>
    <row r="67" spans="1:55" ht="12.95" customHeight="1" x14ac:dyDescent="0.25">
      <c r="A67" s="181">
        <v>12</v>
      </c>
      <c r="B67" s="233">
        <v>5431</v>
      </c>
      <c r="C67" s="234">
        <v>600099016</v>
      </c>
      <c r="D67" s="233">
        <v>70698112</v>
      </c>
      <c r="E67" s="257" t="s">
        <v>413</v>
      </c>
      <c r="F67" s="260"/>
      <c r="G67" s="261"/>
      <c r="H67" s="504"/>
      <c r="I67" s="572">
        <v>6723227</v>
      </c>
      <c r="J67" s="332">
        <v>4972669</v>
      </c>
      <c r="K67" s="332">
        <v>15000</v>
      </c>
      <c r="L67" s="332">
        <v>1685832</v>
      </c>
      <c r="M67" s="332">
        <v>49726</v>
      </c>
      <c r="N67" s="332">
        <v>0</v>
      </c>
      <c r="O67" s="692">
        <v>9.3011999999999997</v>
      </c>
      <c r="P67" s="572">
        <f t="shared" ref="P67:BC67" si="53">SUM(P63:P66)</f>
        <v>0</v>
      </c>
      <c r="Q67" s="332">
        <f t="shared" si="53"/>
        <v>0</v>
      </c>
      <c r="R67" s="332">
        <f t="shared" si="53"/>
        <v>33070</v>
      </c>
      <c r="S67" s="332">
        <f t="shared" si="53"/>
        <v>0</v>
      </c>
      <c r="T67" s="332">
        <f t="shared" si="53"/>
        <v>0</v>
      </c>
      <c r="U67" s="332">
        <f t="shared" si="53"/>
        <v>0</v>
      </c>
      <c r="V67" s="332">
        <f t="shared" si="53"/>
        <v>0</v>
      </c>
      <c r="W67" s="332">
        <f t="shared" si="53"/>
        <v>33070</v>
      </c>
      <c r="X67" s="332">
        <v>0</v>
      </c>
      <c r="Y67" s="332">
        <f t="shared" si="53"/>
        <v>0</v>
      </c>
      <c r="Z67" s="332">
        <f t="shared" si="53"/>
        <v>0</v>
      </c>
      <c r="AA67" s="332">
        <f t="shared" si="53"/>
        <v>0</v>
      </c>
      <c r="AB67" s="332">
        <f t="shared" si="53"/>
        <v>33070</v>
      </c>
      <c r="AC67" s="332">
        <f t="shared" si="53"/>
        <v>11178</v>
      </c>
      <c r="AD67" s="332">
        <f t="shared" si="53"/>
        <v>0</v>
      </c>
      <c r="AE67" s="332">
        <f t="shared" si="53"/>
        <v>11178</v>
      </c>
      <c r="AF67" s="332">
        <f t="shared" si="53"/>
        <v>331</v>
      </c>
      <c r="AG67" s="332">
        <f t="shared" si="53"/>
        <v>0</v>
      </c>
      <c r="AH67" s="975">
        <f t="shared" si="53"/>
        <v>44579</v>
      </c>
      <c r="AI67" s="971">
        <v>0</v>
      </c>
      <c r="AJ67" s="736">
        <f t="shared" si="53"/>
        <v>0.08</v>
      </c>
      <c r="AK67" s="736">
        <f t="shared" si="53"/>
        <v>0</v>
      </c>
      <c r="AL67" s="736">
        <f t="shared" si="53"/>
        <v>0</v>
      </c>
      <c r="AM67" s="736">
        <f t="shared" si="53"/>
        <v>0</v>
      </c>
      <c r="AN67" s="736">
        <f t="shared" si="53"/>
        <v>0</v>
      </c>
      <c r="AO67" s="241">
        <f t="shared" si="53"/>
        <v>0.08</v>
      </c>
      <c r="AP67" s="572">
        <f t="shared" si="53"/>
        <v>6767806</v>
      </c>
      <c r="AQ67" s="402">
        <f t="shared" si="53"/>
        <v>5005739</v>
      </c>
      <c r="AR67" s="332">
        <f t="shared" si="53"/>
        <v>15000</v>
      </c>
      <c r="AS67" s="332">
        <f t="shared" si="53"/>
        <v>1697010</v>
      </c>
      <c r="AT67" s="332">
        <f t="shared" si="53"/>
        <v>50057</v>
      </c>
      <c r="AU67" s="332">
        <f t="shared" si="53"/>
        <v>0</v>
      </c>
      <c r="AV67" s="241">
        <f t="shared" si="53"/>
        <v>9.3812000000000015</v>
      </c>
      <c r="AW67" s="785">
        <f t="shared" si="53"/>
        <v>0</v>
      </c>
      <c r="AX67" s="783">
        <f t="shared" si="53"/>
        <v>0</v>
      </c>
      <c r="AY67" s="783">
        <f t="shared" si="53"/>
        <v>0</v>
      </c>
      <c r="AZ67" s="783">
        <f t="shared" si="53"/>
        <v>0</v>
      </c>
      <c r="BA67" s="783">
        <f t="shared" si="53"/>
        <v>0</v>
      </c>
      <c r="BB67" s="783">
        <f t="shared" si="53"/>
        <v>0</v>
      </c>
      <c r="BC67" s="780">
        <f t="shared" si="53"/>
        <v>0</v>
      </c>
    </row>
    <row r="68" spans="1:55" ht="12.95" customHeight="1" x14ac:dyDescent="0.25">
      <c r="A68" s="188">
        <v>13</v>
      </c>
      <c r="B68" s="229">
        <v>5487</v>
      </c>
      <c r="C68" s="230">
        <v>600098796</v>
      </c>
      <c r="D68" s="189">
        <v>71006753</v>
      </c>
      <c r="E68" s="256" t="s">
        <v>414</v>
      </c>
      <c r="F68" s="229">
        <v>3111</v>
      </c>
      <c r="G68" s="253" t="s">
        <v>288</v>
      </c>
      <c r="H68" s="192" t="s">
        <v>260</v>
      </c>
      <c r="I68" s="517">
        <v>1277832</v>
      </c>
      <c r="J68" s="432">
        <v>947947</v>
      </c>
      <c r="K68" s="432">
        <v>0</v>
      </c>
      <c r="L68" s="44">
        <v>320406</v>
      </c>
      <c r="M68" s="44">
        <v>9479</v>
      </c>
      <c r="N68" s="307">
        <v>0</v>
      </c>
      <c r="O68" s="685">
        <v>1.7755000000000001</v>
      </c>
      <c r="P68" s="579">
        <f>X68*-1</f>
        <v>0</v>
      </c>
      <c r="Q68" s="434">
        <v>0</v>
      </c>
      <c r="R68" s="434">
        <v>0</v>
      </c>
      <c r="S68" s="434">
        <v>0</v>
      </c>
      <c r="T68" s="434">
        <v>0</v>
      </c>
      <c r="U68" s="434">
        <v>0</v>
      </c>
      <c r="V68" s="434">
        <v>0</v>
      </c>
      <c r="W68" s="434">
        <f t="shared" si="1"/>
        <v>0</v>
      </c>
      <c r="X68" s="434">
        <v>0</v>
      </c>
      <c r="Y68" s="434">
        <v>0</v>
      </c>
      <c r="Z68" s="434">
        <v>0</v>
      </c>
      <c r="AA68" s="434">
        <f>X68+Y68+Z68</f>
        <v>0</v>
      </c>
      <c r="AB68" s="434">
        <f>W68+AA68</f>
        <v>0</v>
      </c>
      <c r="AC68" s="435">
        <f t="shared" ref="AC68:AC69" si="54">ROUND((W68+X68+Y68)*33.8%,0)</f>
        <v>0</v>
      </c>
      <c r="AD68" s="434">
        <v>0</v>
      </c>
      <c r="AE68" s="434">
        <f t="shared" si="3"/>
        <v>0</v>
      </c>
      <c r="AF68" s="435">
        <f>ROUND(W68*1%,0)</f>
        <v>0</v>
      </c>
      <c r="AG68" s="14">
        <v>0</v>
      </c>
      <c r="AH68" s="434">
        <f t="shared" ref="AH68:AH69" si="55">AB68+AE68+AF68+AG68</f>
        <v>0</v>
      </c>
      <c r="AI68" s="870">
        <v>0</v>
      </c>
      <c r="AJ68" s="433">
        <v>0</v>
      </c>
      <c r="AK68" s="433">
        <v>0</v>
      </c>
      <c r="AL68" s="433">
        <v>0</v>
      </c>
      <c r="AM68" s="433">
        <v>0</v>
      </c>
      <c r="AN68" s="433">
        <v>0</v>
      </c>
      <c r="AO68" s="535">
        <f>SUM(AI68:AN68)</f>
        <v>0</v>
      </c>
      <c r="AP68" s="579">
        <f>I68+AH68</f>
        <v>1277832</v>
      </c>
      <c r="AQ68" s="434">
        <f>J68+W68</f>
        <v>947947</v>
      </c>
      <c r="AR68" s="512">
        <f>K68+AA68</f>
        <v>0</v>
      </c>
      <c r="AS68" s="434">
        <f t="shared" ref="AS68:AU69" si="56">L68+AE68</f>
        <v>320406</v>
      </c>
      <c r="AT68" s="434">
        <f t="shared" si="56"/>
        <v>9479</v>
      </c>
      <c r="AU68" s="434">
        <f t="shared" si="56"/>
        <v>0</v>
      </c>
      <c r="AV68" s="535">
        <f>O68+AO68</f>
        <v>1.7755000000000001</v>
      </c>
      <c r="AW68" s="517">
        <f t="shared" si="4"/>
        <v>0</v>
      </c>
      <c r="AX68" s="432">
        <v>0</v>
      </c>
      <c r="AY68" s="432">
        <v>0</v>
      </c>
      <c r="AZ68" s="432">
        <v>0</v>
      </c>
      <c r="BA68" s="432">
        <v>0</v>
      </c>
      <c r="BB68" s="432">
        <v>0</v>
      </c>
      <c r="BC68" s="600">
        <v>0</v>
      </c>
    </row>
    <row r="69" spans="1:55" ht="12.95" customHeight="1" x14ac:dyDescent="0.25">
      <c r="A69" s="188">
        <v>13</v>
      </c>
      <c r="B69" s="229">
        <v>5487</v>
      </c>
      <c r="C69" s="230">
        <v>600098796</v>
      </c>
      <c r="D69" s="189">
        <v>71006753</v>
      </c>
      <c r="E69" s="256" t="s">
        <v>414</v>
      </c>
      <c r="F69" s="229">
        <v>3111</v>
      </c>
      <c r="G69" s="192" t="s">
        <v>276</v>
      </c>
      <c r="H69" s="192" t="s">
        <v>261</v>
      </c>
      <c r="I69" s="517">
        <v>0</v>
      </c>
      <c r="J69" s="432">
        <v>0</v>
      </c>
      <c r="K69" s="432">
        <v>0</v>
      </c>
      <c r="L69" s="44">
        <v>0</v>
      </c>
      <c r="M69" s="44">
        <v>0</v>
      </c>
      <c r="N69" s="307">
        <v>0</v>
      </c>
      <c r="O69" s="685">
        <v>0</v>
      </c>
      <c r="P69" s="579">
        <f>X69*-1</f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1"/>
        <v>0</v>
      </c>
      <c r="X69" s="434">
        <v>0</v>
      </c>
      <c r="Y69" s="434">
        <v>0</v>
      </c>
      <c r="Z69" s="434">
        <v>0</v>
      </c>
      <c r="AA69" s="434">
        <f>X69+Y69+Z69</f>
        <v>0</v>
      </c>
      <c r="AB69" s="434">
        <f>W69+AA69</f>
        <v>0</v>
      </c>
      <c r="AC69" s="435">
        <f t="shared" si="54"/>
        <v>0</v>
      </c>
      <c r="AD69" s="434">
        <v>0</v>
      </c>
      <c r="AE69" s="434">
        <f t="shared" si="3"/>
        <v>0</v>
      </c>
      <c r="AF69" s="435">
        <f>ROUND(W69*1%,0)</f>
        <v>0</v>
      </c>
      <c r="AG69" s="14">
        <v>0</v>
      </c>
      <c r="AH69" s="434">
        <f t="shared" si="55"/>
        <v>0</v>
      </c>
      <c r="AI69" s="870">
        <v>0</v>
      </c>
      <c r="AJ69" s="433">
        <v>0</v>
      </c>
      <c r="AK69" s="433">
        <v>0</v>
      </c>
      <c r="AL69" s="433">
        <v>0</v>
      </c>
      <c r="AM69" s="433">
        <v>0</v>
      </c>
      <c r="AN69" s="433">
        <v>0</v>
      </c>
      <c r="AO69" s="535">
        <f>SUM(AI69:AN69)</f>
        <v>0</v>
      </c>
      <c r="AP69" s="579">
        <f>I69+AH69</f>
        <v>0</v>
      </c>
      <c r="AQ69" s="434">
        <f>J69+W69</f>
        <v>0</v>
      </c>
      <c r="AR69" s="512">
        <f>K69+AA69</f>
        <v>0</v>
      </c>
      <c r="AS69" s="434">
        <f t="shared" si="56"/>
        <v>0</v>
      </c>
      <c r="AT69" s="434">
        <f t="shared" si="56"/>
        <v>0</v>
      </c>
      <c r="AU69" s="434">
        <f t="shared" si="56"/>
        <v>0</v>
      </c>
      <c r="AV69" s="535">
        <f>O69+AO69</f>
        <v>0</v>
      </c>
      <c r="AW69" s="517">
        <f t="shared" si="4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ht="12.95" customHeight="1" x14ac:dyDescent="0.25">
      <c r="A70" s="181">
        <v>13</v>
      </c>
      <c r="B70" s="233">
        <v>5487</v>
      </c>
      <c r="C70" s="234">
        <v>600098796</v>
      </c>
      <c r="D70" s="233">
        <v>71006753</v>
      </c>
      <c r="E70" s="257" t="s">
        <v>415</v>
      </c>
      <c r="F70" s="233"/>
      <c r="G70" s="258"/>
      <c r="H70" s="503"/>
      <c r="I70" s="571">
        <v>1277832</v>
      </c>
      <c r="J70" s="331">
        <v>947947</v>
      </c>
      <c r="K70" s="331">
        <v>0</v>
      </c>
      <c r="L70" s="331">
        <v>320406</v>
      </c>
      <c r="M70" s="331">
        <v>9479</v>
      </c>
      <c r="N70" s="331">
        <v>0</v>
      </c>
      <c r="O70" s="691">
        <v>1.7755000000000001</v>
      </c>
      <c r="P70" s="571">
        <f t="shared" ref="P70:BC70" si="57">SUM(P68:P69)</f>
        <v>0</v>
      </c>
      <c r="Q70" s="331">
        <f t="shared" si="57"/>
        <v>0</v>
      </c>
      <c r="R70" s="331">
        <f t="shared" si="57"/>
        <v>0</v>
      </c>
      <c r="S70" s="331">
        <f t="shared" si="57"/>
        <v>0</v>
      </c>
      <c r="T70" s="331">
        <f t="shared" si="57"/>
        <v>0</v>
      </c>
      <c r="U70" s="331">
        <f t="shared" si="57"/>
        <v>0</v>
      </c>
      <c r="V70" s="331">
        <f t="shared" si="57"/>
        <v>0</v>
      </c>
      <c r="W70" s="331">
        <f t="shared" si="57"/>
        <v>0</v>
      </c>
      <c r="X70" s="331">
        <v>0</v>
      </c>
      <c r="Y70" s="331">
        <f t="shared" si="57"/>
        <v>0</v>
      </c>
      <c r="Z70" s="331">
        <f t="shared" si="57"/>
        <v>0</v>
      </c>
      <c r="AA70" s="331">
        <f t="shared" si="57"/>
        <v>0</v>
      </c>
      <c r="AB70" s="331">
        <f t="shared" si="57"/>
        <v>0</v>
      </c>
      <c r="AC70" s="331">
        <f t="shared" si="57"/>
        <v>0</v>
      </c>
      <c r="AD70" s="331">
        <f t="shared" si="57"/>
        <v>0</v>
      </c>
      <c r="AE70" s="331">
        <f t="shared" si="57"/>
        <v>0</v>
      </c>
      <c r="AF70" s="331">
        <f t="shared" si="57"/>
        <v>0</v>
      </c>
      <c r="AG70" s="331">
        <f t="shared" si="57"/>
        <v>0</v>
      </c>
      <c r="AH70" s="974">
        <f t="shared" si="57"/>
        <v>0</v>
      </c>
      <c r="AI70" s="970">
        <v>0</v>
      </c>
      <c r="AJ70" s="727">
        <f t="shared" si="57"/>
        <v>0</v>
      </c>
      <c r="AK70" s="727">
        <f t="shared" si="57"/>
        <v>0</v>
      </c>
      <c r="AL70" s="727">
        <f t="shared" si="57"/>
        <v>0</v>
      </c>
      <c r="AM70" s="727">
        <f t="shared" si="57"/>
        <v>0</v>
      </c>
      <c r="AN70" s="727">
        <f t="shared" si="57"/>
        <v>0</v>
      </c>
      <c r="AO70" s="236">
        <f t="shared" si="57"/>
        <v>0</v>
      </c>
      <c r="AP70" s="571">
        <f t="shared" si="57"/>
        <v>1277832</v>
      </c>
      <c r="AQ70" s="401">
        <f t="shared" si="57"/>
        <v>947947</v>
      </c>
      <c r="AR70" s="331">
        <f t="shared" si="57"/>
        <v>0</v>
      </c>
      <c r="AS70" s="331">
        <f t="shared" si="57"/>
        <v>320406</v>
      </c>
      <c r="AT70" s="331">
        <f t="shared" si="57"/>
        <v>9479</v>
      </c>
      <c r="AU70" s="331">
        <f t="shared" si="57"/>
        <v>0</v>
      </c>
      <c r="AV70" s="236">
        <f t="shared" si="57"/>
        <v>1.7755000000000001</v>
      </c>
      <c r="AW70" s="784">
        <f t="shared" si="57"/>
        <v>0</v>
      </c>
      <c r="AX70" s="782">
        <f t="shared" si="57"/>
        <v>0</v>
      </c>
      <c r="AY70" s="782">
        <f t="shared" si="57"/>
        <v>0</v>
      </c>
      <c r="AZ70" s="782">
        <f t="shared" si="57"/>
        <v>0</v>
      </c>
      <c r="BA70" s="782">
        <f t="shared" si="57"/>
        <v>0</v>
      </c>
      <c r="BB70" s="782">
        <f t="shared" si="57"/>
        <v>0</v>
      </c>
      <c r="BC70" s="779">
        <f t="shared" si="57"/>
        <v>0</v>
      </c>
    </row>
    <row r="71" spans="1:55" ht="12.95" customHeight="1" x14ac:dyDescent="0.25">
      <c r="A71" s="188">
        <v>14</v>
      </c>
      <c r="B71" s="229">
        <v>5436</v>
      </c>
      <c r="C71" s="230">
        <v>600098800</v>
      </c>
      <c r="D71" s="189">
        <v>72742992</v>
      </c>
      <c r="E71" s="256" t="s">
        <v>416</v>
      </c>
      <c r="F71" s="229">
        <v>3111</v>
      </c>
      <c r="G71" s="253" t="s">
        <v>288</v>
      </c>
      <c r="H71" s="192" t="s">
        <v>260</v>
      </c>
      <c r="I71" s="517">
        <v>3386167</v>
      </c>
      <c r="J71" s="432">
        <v>2511993</v>
      </c>
      <c r="K71" s="432">
        <v>0</v>
      </c>
      <c r="L71" s="44">
        <v>849054</v>
      </c>
      <c r="M71" s="44">
        <v>25120</v>
      </c>
      <c r="N71" s="307">
        <v>0</v>
      </c>
      <c r="O71" s="685">
        <v>4</v>
      </c>
      <c r="P71" s="579">
        <f>X71*-1</f>
        <v>0</v>
      </c>
      <c r="Q71" s="434">
        <v>0</v>
      </c>
      <c r="R71" s="434">
        <v>0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1"/>
        <v>0</v>
      </c>
      <c r="X71" s="434">
        <v>0</v>
      </c>
      <c r="Y71" s="434">
        <v>0</v>
      </c>
      <c r="Z71" s="434">
        <v>0</v>
      </c>
      <c r="AA71" s="434">
        <f>X71+Y71+Z71</f>
        <v>0</v>
      </c>
      <c r="AB71" s="434">
        <f>W71+AA71</f>
        <v>0</v>
      </c>
      <c r="AC71" s="435">
        <f t="shared" ref="AC71:AC72" si="58">ROUND((W71+X71+Y71)*33.8%,0)</f>
        <v>0</v>
      </c>
      <c r="AD71" s="434">
        <v>0</v>
      </c>
      <c r="AE71" s="434">
        <f t="shared" si="3"/>
        <v>0</v>
      </c>
      <c r="AF71" s="435">
        <f>ROUND(W71*1%,0)</f>
        <v>0</v>
      </c>
      <c r="AG71" s="14">
        <v>0</v>
      </c>
      <c r="AH71" s="434">
        <f t="shared" ref="AH71:AH72" si="59">AB71+AE71+AF71+AG71</f>
        <v>0</v>
      </c>
      <c r="AI71" s="870">
        <v>0</v>
      </c>
      <c r="AJ71" s="433">
        <v>0</v>
      </c>
      <c r="AK71" s="433">
        <v>0</v>
      </c>
      <c r="AL71" s="433">
        <v>0</v>
      </c>
      <c r="AM71" s="433">
        <v>0</v>
      </c>
      <c r="AN71" s="433">
        <v>0</v>
      </c>
      <c r="AO71" s="535">
        <f>SUM(AI71:AN71)</f>
        <v>0</v>
      </c>
      <c r="AP71" s="579">
        <f>I71+AH71</f>
        <v>3386167</v>
      </c>
      <c r="AQ71" s="434">
        <f>J71+W71</f>
        <v>2511993</v>
      </c>
      <c r="AR71" s="512">
        <f>K71+AA71</f>
        <v>0</v>
      </c>
      <c r="AS71" s="434">
        <f t="shared" ref="AS71:AU72" si="60">L71+AE71</f>
        <v>849054</v>
      </c>
      <c r="AT71" s="434">
        <f t="shared" si="60"/>
        <v>25120</v>
      </c>
      <c r="AU71" s="434">
        <f t="shared" si="60"/>
        <v>0</v>
      </c>
      <c r="AV71" s="535">
        <f>O71+AO71</f>
        <v>4</v>
      </c>
      <c r="AW71" s="517">
        <f t="shared" si="4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ht="12.95" customHeight="1" x14ac:dyDescent="0.25">
      <c r="A72" s="188">
        <v>14</v>
      </c>
      <c r="B72" s="229">
        <v>5436</v>
      </c>
      <c r="C72" s="230">
        <v>600098800</v>
      </c>
      <c r="D72" s="189">
        <v>72742992</v>
      </c>
      <c r="E72" s="256" t="s">
        <v>416</v>
      </c>
      <c r="F72" s="229">
        <v>3111</v>
      </c>
      <c r="G72" s="253" t="s">
        <v>276</v>
      </c>
      <c r="H72" s="192" t="s">
        <v>261</v>
      </c>
      <c r="I72" s="517">
        <v>0</v>
      </c>
      <c r="J72" s="432">
        <v>0</v>
      </c>
      <c r="K72" s="432">
        <v>0</v>
      </c>
      <c r="L72" s="44">
        <v>0</v>
      </c>
      <c r="M72" s="44">
        <v>0</v>
      </c>
      <c r="N72" s="307">
        <v>0</v>
      </c>
      <c r="O72" s="685">
        <v>0</v>
      </c>
      <c r="P72" s="579">
        <f>X72*-1</f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1"/>
        <v>0</v>
      </c>
      <c r="X72" s="434">
        <v>0</v>
      </c>
      <c r="Y72" s="434">
        <v>0</v>
      </c>
      <c r="Z72" s="434">
        <v>0</v>
      </c>
      <c r="AA72" s="434">
        <f>X72+Y72+Z72</f>
        <v>0</v>
      </c>
      <c r="AB72" s="434">
        <f>W72+AA72</f>
        <v>0</v>
      </c>
      <c r="AC72" s="435">
        <f t="shared" si="58"/>
        <v>0</v>
      </c>
      <c r="AD72" s="434">
        <v>0</v>
      </c>
      <c r="AE72" s="434">
        <f t="shared" si="3"/>
        <v>0</v>
      </c>
      <c r="AF72" s="435">
        <f>ROUND(W72*1%,0)</f>
        <v>0</v>
      </c>
      <c r="AG72" s="14">
        <v>0</v>
      </c>
      <c r="AH72" s="434">
        <f t="shared" si="59"/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>SUM(AI72:AN72)</f>
        <v>0</v>
      </c>
      <c r="AP72" s="579">
        <f>I72+AH72</f>
        <v>0</v>
      </c>
      <c r="AQ72" s="434">
        <f>J72+W72</f>
        <v>0</v>
      </c>
      <c r="AR72" s="512">
        <f>K72+AA72</f>
        <v>0</v>
      </c>
      <c r="AS72" s="434">
        <f t="shared" si="60"/>
        <v>0</v>
      </c>
      <c r="AT72" s="434">
        <f t="shared" si="60"/>
        <v>0</v>
      </c>
      <c r="AU72" s="434">
        <f t="shared" si="60"/>
        <v>0</v>
      </c>
      <c r="AV72" s="535">
        <f>O72+AO72</f>
        <v>0</v>
      </c>
      <c r="AW72" s="517">
        <f t="shared" si="4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ht="12.95" customHeight="1" x14ac:dyDescent="0.25">
      <c r="A73" s="181">
        <v>14</v>
      </c>
      <c r="B73" s="183">
        <v>5436</v>
      </c>
      <c r="C73" s="254">
        <v>600098800</v>
      </c>
      <c r="D73" s="183">
        <v>72742992</v>
      </c>
      <c r="E73" s="196" t="s">
        <v>417</v>
      </c>
      <c r="F73" s="183"/>
      <c r="G73" s="255"/>
      <c r="H73" s="502"/>
      <c r="I73" s="571">
        <v>3386167</v>
      </c>
      <c r="J73" s="331">
        <v>2511993</v>
      </c>
      <c r="K73" s="331">
        <v>0</v>
      </c>
      <c r="L73" s="331">
        <v>849054</v>
      </c>
      <c r="M73" s="331">
        <v>25120</v>
      </c>
      <c r="N73" s="331">
        <v>0</v>
      </c>
      <c r="O73" s="691">
        <v>4</v>
      </c>
      <c r="P73" s="571">
        <f t="shared" ref="P73:BC73" si="61">SUM(P71:P72)</f>
        <v>0</v>
      </c>
      <c r="Q73" s="331">
        <f t="shared" si="61"/>
        <v>0</v>
      </c>
      <c r="R73" s="331">
        <f t="shared" si="61"/>
        <v>0</v>
      </c>
      <c r="S73" s="331">
        <f t="shared" si="61"/>
        <v>0</v>
      </c>
      <c r="T73" s="331">
        <f t="shared" si="61"/>
        <v>0</v>
      </c>
      <c r="U73" s="331">
        <f t="shared" si="61"/>
        <v>0</v>
      </c>
      <c r="V73" s="331">
        <f t="shared" si="61"/>
        <v>0</v>
      </c>
      <c r="W73" s="331">
        <f t="shared" si="61"/>
        <v>0</v>
      </c>
      <c r="X73" s="331">
        <v>0</v>
      </c>
      <c r="Y73" s="331">
        <f t="shared" si="61"/>
        <v>0</v>
      </c>
      <c r="Z73" s="331">
        <f t="shared" si="61"/>
        <v>0</v>
      </c>
      <c r="AA73" s="331">
        <f t="shared" si="61"/>
        <v>0</v>
      </c>
      <c r="AB73" s="331">
        <f t="shared" si="61"/>
        <v>0</v>
      </c>
      <c r="AC73" s="331">
        <f t="shared" si="61"/>
        <v>0</v>
      </c>
      <c r="AD73" s="331">
        <f t="shared" si="61"/>
        <v>0</v>
      </c>
      <c r="AE73" s="331">
        <f t="shared" si="61"/>
        <v>0</v>
      </c>
      <c r="AF73" s="331">
        <f t="shared" si="61"/>
        <v>0</v>
      </c>
      <c r="AG73" s="331">
        <f t="shared" si="61"/>
        <v>0</v>
      </c>
      <c r="AH73" s="974">
        <f t="shared" si="61"/>
        <v>0</v>
      </c>
      <c r="AI73" s="970">
        <v>0</v>
      </c>
      <c r="AJ73" s="727">
        <f t="shared" si="61"/>
        <v>0</v>
      </c>
      <c r="AK73" s="727">
        <f t="shared" si="61"/>
        <v>0</v>
      </c>
      <c r="AL73" s="727">
        <f t="shared" si="61"/>
        <v>0</v>
      </c>
      <c r="AM73" s="727">
        <f t="shared" si="61"/>
        <v>0</v>
      </c>
      <c r="AN73" s="727">
        <f t="shared" si="61"/>
        <v>0</v>
      </c>
      <c r="AO73" s="236">
        <f t="shared" si="61"/>
        <v>0</v>
      </c>
      <c r="AP73" s="571">
        <f t="shared" si="61"/>
        <v>3386167</v>
      </c>
      <c r="AQ73" s="401">
        <f t="shared" si="61"/>
        <v>2511993</v>
      </c>
      <c r="AR73" s="331">
        <f t="shared" si="61"/>
        <v>0</v>
      </c>
      <c r="AS73" s="331">
        <f t="shared" si="61"/>
        <v>849054</v>
      </c>
      <c r="AT73" s="331">
        <f t="shared" si="61"/>
        <v>25120</v>
      </c>
      <c r="AU73" s="331">
        <f t="shared" si="61"/>
        <v>0</v>
      </c>
      <c r="AV73" s="236">
        <f t="shared" si="61"/>
        <v>4</v>
      </c>
      <c r="AW73" s="784">
        <f t="shared" si="61"/>
        <v>0</v>
      </c>
      <c r="AX73" s="782">
        <f t="shared" si="61"/>
        <v>0</v>
      </c>
      <c r="AY73" s="782">
        <f t="shared" si="61"/>
        <v>0</v>
      </c>
      <c r="AZ73" s="782">
        <f t="shared" si="61"/>
        <v>0</v>
      </c>
      <c r="BA73" s="782">
        <f t="shared" si="61"/>
        <v>0</v>
      </c>
      <c r="BB73" s="782">
        <f t="shared" si="61"/>
        <v>0</v>
      </c>
      <c r="BC73" s="779">
        <f t="shared" si="61"/>
        <v>0</v>
      </c>
    </row>
    <row r="74" spans="1:55" ht="12.95" customHeight="1" x14ac:dyDescent="0.25">
      <c r="A74" s="188">
        <v>15</v>
      </c>
      <c r="B74" s="229">
        <v>5435</v>
      </c>
      <c r="C74" s="230">
        <v>600099199</v>
      </c>
      <c r="D74" s="189">
        <v>72743077</v>
      </c>
      <c r="E74" s="256" t="s">
        <v>418</v>
      </c>
      <c r="F74" s="229">
        <v>3113</v>
      </c>
      <c r="G74" s="253" t="s">
        <v>292</v>
      </c>
      <c r="H74" s="192" t="s">
        <v>260</v>
      </c>
      <c r="I74" s="517">
        <v>9763631</v>
      </c>
      <c r="J74" s="432">
        <v>7149747</v>
      </c>
      <c r="K74" s="432">
        <v>94000</v>
      </c>
      <c r="L74" s="44">
        <v>2448386</v>
      </c>
      <c r="M74" s="44">
        <v>71498</v>
      </c>
      <c r="N74" s="307">
        <v>0</v>
      </c>
      <c r="O74" s="685">
        <v>10.191800000000001</v>
      </c>
      <c r="P74" s="579">
        <f>X74*-1</f>
        <v>-201000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1"/>
        <v>-201000</v>
      </c>
      <c r="X74" s="434">
        <v>201000</v>
      </c>
      <c r="Y74" s="434">
        <v>0</v>
      </c>
      <c r="Z74" s="434">
        <v>0</v>
      </c>
      <c r="AA74" s="434">
        <f>X74+Y74+Z74</f>
        <v>201000</v>
      </c>
      <c r="AB74" s="434">
        <f>W74+AA74</f>
        <v>0</v>
      </c>
      <c r="AC74" s="435">
        <f t="shared" ref="AC74:AC76" si="62">ROUND((W74+X74+Y74)*33.8%,0)</f>
        <v>0</v>
      </c>
      <c r="AD74" s="434">
        <v>0</v>
      </c>
      <c r="AE74" s="434">
        <f t="shared" si="3"/>
        <v>0</v>
      </c>
      <c r="AF74" s="435">
        <f>ROUND(W74*1%,0)</f>
        <v>-2010</v>
      </c>
      <c r="AG74" s="14">
        <v>0</v>
      </c>
      <c r="AH74" s="434">
        <f t="shared" ref="AH74:AH76" si="63">AB74+AE74+AF74+AG74</f>
        <v>-2010</v>
      </c>
      <c r="AI74" s="870">
        <v>-0.03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>SUM(AI74:AN74)</f>
        <v>-0.03</v>
      </c>
      <c r="AP74" s="579">
        <f>I74+AH74</f>
        <v>9761621</v>
      </c>
      <c r="AQ74" s="434">
        <f>J74+W74</f>
        <v>6948747</v>
      </c>
      <c r="AR74" s="512">
        <f>K74+AA74</f>
        <v>295000</v>
      </c>
      <c r="AS74" s="434">
        <f>L74+AE74</f>
        <v>2448386</v>
      </c>
      <c r="AT74" s="434">
        <f t="shared" ref="AT74:AU76" si="64">M74+AF74</f>
        <v>69488</v>
      </c>
      <c r="AU74" s="434">
        <f t="shared" si="64"/>
        <v>0</v>
      </c>
      <c r="AV74" s="535">
        <f>O74+AO74</f>
        <v>10.161800000000001</v>
      </c>
      <c r="AW74" s="517">
        <f t="shared" si="4"/>
        <v>0</v>
      </c>
      <c r="AX74" s="432">
        <v>0</v>
      </c>
      <c r="AY74" s="432">
        <v>0</v>
      </c>
      <c r="AZ74" s="432">
        <v>0</v>
      </c>
      <c r="BA74" s="432">
        <v>0</v>
      </c>
      <c r="BB74" s="432">
        <v>0</v>
      </c>
      <c r="BC74" s="600">
        <v>0</v>
      </c>
    </row>
    <row r="75" spans="1:55" ht="12.95" customHeight="1" x14ac:dyDescent="0.25">
      <c r="A75" s="188">
        <v>15</v>
      </c>
      <c r="B75" s="229">
        <v>5435</v>
      </c>
      <c r="C75" s="230">
        <v>600099199</v>
      </c>
      <c r="D75" s="189">
        <v>72743077</v>
      </c>
      <c r="E75" s="256" t="s">
        <v>418</v>
      </c>
      <c r="F75" s="229">
        <v>3113</v>
      </c>
      <c r="G75" s="192" t="s">
        <v>276</v>
      </c>
      <c r="H75" s="192" t="s">
        <v>261</v>
      </c>
      <c r="I75" s="517">
        <v>668689</v>
      </c>
      <c r="J75" s="432">
        <v>496060</v>
      </c>
      <c r="K75" s="432">
        <v>0</v>
      </c>
      <c r="L75" s="44">
        <v>167668</v>
      </c>
      <c r="M75" s="44">
        <v>4961</v>
      </c>
      <c r="N75" s="307">
        <v>0</v>
      </c>
      <c r="O75" s="685">
        <v>1.25</v>
      </c>
      <c r="P75" s="579">
        <f>X75*-1</f>
        <v>0</v>
      </c>
      <c r="Q75" s="434">
        <v>0</v>
      </c>
      <c r="R75" s="434">
        <v>-57311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1"/>
        <v>-57311</v>
      </c>
      <c r="X75" s="434">
        <v>0</v>
      </c>
      <c r="Y75" s="434">
        <v>0</v>
      </c>
      <c r="Z75" s="434">
        <v>0</v>
      </c>
      <c r="AA75" s="434">
        <f>X75+Y75+Z75</f>
        <v>0</v>
      </c>
      <c r="AB75" s="434">
        <f>W75+AA75</f>
        <v>-57311</v>
      </c>
      <c r="AC75" s="435">
        <f t="shared" si="62"/>
        <v>-19371</v>
      </c>
      <c r="AD75" s="434">
        <v>0</v>
      </c>
      <c r="AE75" s="434">
        <f t="shared" si="3"/>
        <v>-19371</v>
      </c>
      <c r="AF75" s="435">
        <f>ROUND(W75*1%,0)</f>
        <v>-573</v>
      </c>
      <c r="AG75" s="14">
        <v>0</v>
      </c>
      <c r="AH75" s="434">
        <f t="shared" si="63"/>
        <v>-77255</v>
      </c>
      <c r="AI75" s="870">
        <v>0</v>
      </c>
      <c r="AJ75" s="433">
        <v>-0.15</v>
      </c>
      <c r="AK75" s="433">
        <v>0</v>
      </c>
      <c r="AL75" s="433">
        <v>0</v>
      </c>
      <c r="AM75" s="433">
        <v>0</v>
      </c>
      <c r="AN75" s="433">
        <v>0</v>
      </c>
      <c r="AO75" s="535">
        <f>SUM(AI75:AN75)</f>
        <v>-0.15</v>
      </c>
      <c r="AP75" s="579">
        <f>I75+AH75</f>
        <v>591434</v>
      </c>
      <c r="AQ75" s="434">
        <f>J75+W75</f>
        <v>438749</v>
      </c>
      <c r="AR75" s="512">
        <f>K75+AA75</f>
        <v>0</v>
      </c>
      <c r="AS75" s="434">
        <f>L75+AE75</f>
        <v>148297</v>
      </c>
      <c r="AT75" s="434">
        <f t="shared" si="64"/>
        <v>4388</v>
      </c>
      <c r="AU75" s="434">
        <f t="shared" si="64"/>
        <v>0</v>
      </c>
      <c r="AV75" s="535">
        <f>O75+AO75</f>
        <v>1.1000000000000001</v>
      </c>
      <c r="AW75" s="517">
        <f t="shared" si="4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ht="12.95" customHeight="1" x14ac:dyDescent="0.25">
      <c r="A76" s="188">
        <v>15</v>
      </c>
      <c r="B76" s="229">
        <v>5435</v>
      </c>
      <c r="C76" s="230">
        <v>600099199</v>
      </c>
      <c r="D76" s="189">
        <v>72743077</v>
      </c>
      <c r="E76" s="256" t="s">
        <v>418</v>
      </c>
      <c r="F76" s="229">
        <v>3143</v>
      </c>
      <c r="G76" s="192" t="s">
        <v>785</v>
      </c>
      <c r="H76" s="192" t="s">
        <v>260</v>
      </c>
      <c r="I76" s="517">
        <v>702835</v>
      </c>
      <c r="J76" s="432">
        <v>516428</v>
      </c>
      <c r="K76" s="432">
        <v>5000</v>
      </c>
      <c r="L76" s="44">
        <v>176243</v>
      </c>
      <c r="M76" s="44">
        <v>5164</v>
      </c>
      <c r="N76" s="307">
        <v>0</v>
      </c>
      <c r="O76" s="685">
        <v>0.96430000000000005</v>
      </c>
      <c r="P76" s="579">
        <f>X76*-1</f>
        <v>0</v>
      </c>
      <c r="Q76" s="434">
        <v>0</v>
      </c>
      <c r="R76" s="434">
        <v>0</v>
      </c>
      <c r="S76" s="434">
        <v>0</v>
      </c>
      <c r="T76" s="434">
        <v>0</v>
      </c>
      <c r="U76" s="434">
        <v>0</v>
      </c>
      <c r="V76" s="434">
        <v>0</v>
      </c>
      <c r="W76" s="434">
        <f t="shared" si="1"/>
        <v>0</v>
      </c>
      <c r="X76" s="434">
        <v>0</v>
      </c>
      <c r="Y76" s="434">
        <v>0</v>
      </c>
      <c r="Z76" s="434">
        <v>0</v>
      </c>
      <c r="AA76" s="434">
        <f>X76+Y76+Z76</f>
        <v>0</v>
      </c>
      <c r="AB76" s="434">
        <f>W76+AA76</f>
        <v>0</v>
      </c>
      <c r="AC76" s="435">
        <f t="shared" si="62"/>
        <v>0</v>
      </c>
      <c r="AD76" s="434">
        <v>0</v>
      </c>
      <c r="AE76" s="434">
        <f t="shared" si="3"/>
        <v>0</v>
      </c>
      <c r="AF76" s="435">
        <f>ROUND(W76*1%,0)</f>
        <v>0</v>
      </c>
      <c r="AG76" s="14">
        <v>0</v>
      </c>
      <c r="AH76" s="434">
        <f t="shared" si="63"/>
        <v>0</v>
      </c>
      <c r="AI76" s="870">
        <v>0</v>
      </c>
      <c r="AJ76" s="433">
        <v>0</v>
      </c>
      <c r="AK76" s="433">
        <v>0</v>
      </c>
      <c r="AL76" s="433">
        <v>0</v>
      </c>
      <c r="AM76" s="433">
        <v>0</v>
      </c>
      <c r="AN76" s="433">
        <v>0</v>
      </c>
      <c r="AO76" s="535">
        <f>SUM(AI76:AN76)</f>
        <v>0</v>
      </c>
      <c r="AP76" s="579">
        <f>I76+AH76</f>
        <v>702835</v>
      </c>
      <c r="AQ76" s="434">
        <f>J76+W76</f>
        <v>516428</v>
      </c>
      <c r="AR76" s="512">
        <f>K76+AA76</f>
        <v>5000</v>
      </c>
      <c r="AS76" s="434">
        <f>L76+AE76</f>
        <v>176243</v>
      </c>
      <c r="AT76" s="434">
        <f t="shared" si="64"/>
        <v>5164</v>
      </c>
      <c r="AU76" s="434">
        <f t="shared" si="64"/>
        <v>0</v>
      </c>
      <c r="AV76" s="535">
        <f>O76+AO76</f>
        <v>0.96430000000000005</v>
      </c>
      <c r="AW76" s="517">
        <f t="shared" si="4"/>
        <v>0</v>
      </c>
      <c r="AX76" s="432">
        <v>0</v>
      </c>
      <c r="AY76" s="432">
        <v>0</v>
      </c>
      <c r="AZ76" s="432">
        <v>0</v>
      </c>
      <c r="BA76" s="432">
        <v>0</v>
      </c>
      <c r="BB76" s="432">
        <v>0</v>
      </c>
      <c r="BC76" s="600">
        <v>0</v>
      </c>
    </row>
    <row r="77" spans="1:55" ht="12.95" customHeight="1" x14ac:dyDescent="0.25">
      <c r="A77" s="181">
        <v>15</v>
      </c>
      <c r="B77" s="233">
        <v>5435</v>
      </c>
      <c r="C77" s="234">
        <v>600099199</v>
      </c>
      <c r="D77" s="233">
        <v>72743077</v>
      </c>
      <c r="E77" s="257" t="s">
        <v>419</v>
      </c>
      <c r="F77" s="233"/>
      <c r="G77" s="258"/>
      <c r="H77" s="503"/>
      <c r="I77" s="571">
        <v>11135155</v>
      </c>
      <c r="J77" s="331">
        <v>8162235</v>
      </c>
      <c r="K77" s="331">
        <v>99000</v>
      </c>
      <c r="L77" s="331">
        <v>2792297</v>
      </c>
      <c r="M77" s="331">
        <v>81623</v>
      </c>
      <c r="N77" s="331">
        <v>0</v>
      </c>
      <c r="O77" s="691">
        <v>12.4061</v>
      </c>
      <c r="P77" s="571">
        <f t="shared" ref="P77:BC77" si="65">SUM(P74:P76)</f>
        <v>-201000</v>
      </c>
      <c r="Q77" s="331">
        <f t="shared" si="65"/>
        <v>0</v>
      </c>
      <c r="R77" s="331">
        <f t="shared" si="65"/>
        <v>-57311</v>
      </c>
      <c r="S77" s="331">
        <f t="shared" si="65"/>
        <v>0</v>
      </c>
      <c r="T77" s="331">
        <f t="shared" si="65"/>
        <v>0</v>
      </c>
      <c r="U77" s="331">
        <f t="shared" si="65"/>
        <v>0</v>
      </c>
      <c r="V77" s="331">
        <f t="shared" si="65"/>
        <v>0</v>
      </c>
      <c r="W77" s="331">
        <f t="shared" si="65"/>
        <v>-258311</v>
      </c>
      <c r="X77" s="331">
        <v>201000</v>
      </c>
      <c r="Y77" s="331">
        <f t="shared" si="65"/>
        <v>0</v>
      </c>
      <c r="Z77" s="331">
        <f t="shared" si="65"/>
        <v>0</v>
      </c>
      <c r="AA77" s="331">
        <f t="shared" si="65"/>
        <v>201000</v>
      </c>
      <c r="AB77" s="331">
        <f t="shared" si="65"/>
        <v>-57311</v>
      </c>
      <c r="AC77" s="331">
        <f t="shared" si="65"/>
        <v>-19371</v>
      </c>
      <c r="AD77" s="331">
        <f t="shared" si="65"/>
        <v>0</v>
      </c>
      <c r="AE77" s="331">
        <f t="shared" si="65"/>
        <v>-19371</v>
      </c>
      <c r="AF77" s="331">
        <f t="shared" si="65"/>
        <v>-2583</v>
      </c>
      <c r="AG77" s="331">
        <f t="shared" si="65"/>
        <v>0</v>
      </c>
      <c r="AH77" s="974">
        <f t="shared" si="65"/>
        <v>-79265</v>
      </c>
      <c r="AI77" s="970">
        <v>-0.03</v>
      </c>
      <c r="AJ77" s="727">
        <f t="shared" si="65"/>
        <v>-0.15</v>
      </c>
      <c r="AK77" s="727">
        <f t="shared" si="65"/>
        <v>0</v>
      </c>
      <c r="AL77" s="727">
        <f t="shared" si="65"/>
        <v>0</v>
      </c>
      <c r="AM77" s="727">
        <f t="shared" si="65"/>
        <v>0</v>
      </c>
      <c r="AN77" s="727">
        <f t="shared" si="65"/>
        <v>0</v>
      </c>
      <c r="AO77" s="236">
        <f t="shared" si="65"/>
        <v>-0.18</v>
      </c>
      <c r="AP77" s="571">
        <f t="shared" si="65"/>
        <v>11055890</v>
      </c>
      <c r="AQ77" s="401">
        <f t="shared" si="65"/>
        <v>7903924</v>
      </c>
      <c r="AR77" s="331">
        <f t="shared" si="65"/>
        <v>300000</v>
      </c>
      <c r="AS77" s="331">
        <f t="shared" si="65"/>
        <v>2772926</v>
      </c>
      <c r="AT77" s="331">
        <f t="shared" si="65"/>
        <v>79040</v>
      </c>
      <c r="AU77" s="331">
        <f t="shared" si="65"/>
        <v>0</v>
      </c>
      <c r="AV77" s="236">
        <f t="shared" si="65"/>
        <v>12.226100000000001</v>
      </c>
      <c r="AW77" s="784">
        <f t="shared" si="65"/>
        <v>0</v>
      </c>
      <c r="AX77" s="782">
        <f t="shared" si="65"/>
        <v>0</v>
      </c>
      <c r="AY77" s="782">
        <f t="shared" si="65"/>
        <v>0</v>
      </c>
      <c r="AZ77" s="782">
        <f t="shared" si="65"/>
        <v>0</v>
      </c>
      <c r="BA77" s="782">
        <f t="shared" si="65"/>
        <v>0</v>
      </c>
      <c r="BB77" s="782">
        <f t="shared" si="65"/>
        <v>0</v>
      </c>
      <c r="BC77" s="779">
        <f t="shared" si="65"/>
        <v>0</v>
      </c>
    </row>
    <row r="78" spans="1:55" ht="12.95" customHeight="1" x14ac:dyDescent="0.25">
      <c r="A78" s="188">
        <v>16</v>
      </c>
      <c r="B78" s="229">
        <v>5478</v>
      </c>
      <c r="C78" s="230">
        <v>600098818</v>
      </c>
      <c r="D78" s="189">
        <v>70698031</v>
      </c>
      <c r="E78" s="399" t="s">
        <v>420</v>
      </c>
      <c r="F78" s="229">
        <v>3111</v>
      </c>
      <c r="G78" s="253" t="s">
        <v>288</v>
      </c>
      <c r="H78" s="192" t="s">
        <v>260</v>
      </c>
      <c r="I78" s="517">
        <v>7403546</v>
      </c>
      <c r="J78" s="432">
        <v>5492245</v>
      </c>
      <c r="K78" s="432">
        <v>0</v>
      </c>
      <c r="L78" s="44">
        <v>1856379</v>
      </c>
      <c r="M78" s="44">
        <v>54922</v>
      </c>
      <c r="N78" s="307">
        <v>0</v>
      </c>
      <c r="O78" s="685">
        <v>9.6754999999999995</v>
      </c>
      <c r="P78" s="579">
        <f>X78*-1</f>
        <v>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1"/>
        <v>0</v>
      </c>
      <c r="X78" s="434">
        <v>0</v>
      </c>
      <c r="Y78" s="434">
        <v>0</v>
      </c>
      <c r="Z78" s="434">
        <v>0</v>
      </c>
      <c r="AA78" s="434">
        <f>X78+Y78+Z78</f>
        <v>0</v>
      </c>
      <c r="AB78" s="434">
        <f>W78+AA78</f>
        <v>0</v>
      </c>
      <c r="AC78" s="435">
        <f t="shared" ref="AC78:AC79" si="66">ROUND((W78+X78+Y78)*33.8%,0)</f>
        <v>0</v>
      </c>
      <c r="AD78" s="434">
        <v>0</v>
      </c>
      <c r="AE78" s="434">
        <f t="shared" si="3"/>
        <v>0</v>
      </c>
      <c r="AF78" s="435">
        <f>ROUND(W78*1%,0)</f>
        <v>0</v>
      </c>
      <c r="AG78" s="14">
        <v>0</v>
      </c>
      <c r="AH78" s="434">
        <f t="shared" ref="AH78:AH79" si="67">AB78+AE78+AF78+AG78</f>
        <v>0</v>
      </c>
      <c r="AI78" s="870">
        <v>0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>SUM(AI78:AN78)</f>
        <v>0</v>
      </c>
      <c r="AP78" s="579">
        <f>I78+AH78</f>
        <v>7403546</v>
      </c>
      <c r="AQ78" s="434">
        <f>J78+W78</f>
        <v>5492245</v>
      </c>
      <c r="AR78" s="512">
        <f>K78+AA78</f>
        <v>0</v>
      </c>
      <c r="AS78" s="434">
        <f t="shared" ref="AS78:AU79" si="68">L78+AE78</f>
        <v>1856379</v>
      </c>
      <c r="AT78" s="434">
        <f t="shared" si="68"/>
        <v>54922</v>
      </c>
      <c r="AU78" s="434">
        <f t="shared" si="68"/>
        <v>0</v>
      </c>
      <c r="AV78" s="535">
        <f>O78+AO78</f>
        <v>9.6754999999999995</v>
      </c>
      <c r="AW78" s="517">
        <f t="shared" si="4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ht="12.95" customHeight="1" x14ac:dyDescent="0.25">
      <c r="A79" s="188">
        <v>16</v>
      </c>
      <c r="B79" s="229">
        <v>5478</v>
      </c>
      <c r="C79" s="230">
        <v>600098818</v>
      </c>
      <c r="D79" s="189">
        <v>70698031</v>
      </c>
      <c r="E79" s="399" t="s">
        <v>420</v>
      </c>
      <c r="F79" s="229">
        <v>3111</v>
      </c>
      <c r="G79" s="253" t="s">
        <v>276</v>
      </c>
      <c r="H79" s="192" t="s">
        <v>261</v>
      </c>
      <c r="I79" s="517">
        <v>208042</v>
      </c>
      <c r="J79" s="432">
        <v>154334</v>
      </c>
      <c r="K79" s="432">
        <v>0</v>
      </c>
      <c r="L79" s="44">
        <v>52165</v>
      </c>
      <c r="M79" s="44">
        <v>1543</v>
      </c>
      <c r="N79" s="307">
        <v>0</v>
      </c>
      <c r="O79" s="685">
        <v>0.39</v>
      </c>
      <c r="P79" s="579">
        <f>X79*-1</f>
        <v>0</v>
      </c>
      <c r="Q79" s="434">
        <v>0</v>
      </c>
      <c r="R79" s="434">
        <v>0</v>
      </c>
      <c r="S79" s="434">
        <v>0</v>
      </c>
      <c r="T79" s="434">
        <v>0</v>
      </c>
      <c r="U79" s="434">
        <v>0</v>
      </c>
      <c r="V79" s="434">
        <v>0</v>
      </c>
      <c r="W79" s="434">
        <f t="shared" si="1"/>
        <v>0</v>
      </c>
      <c r="X79" s="434">
        <v>0</v>
      </c>
      <c r="Y79" s="434">
        <v>0</v>
      </c>
      <c r="Z79" s="434">
        <v>0</v>
      </c>
      <c r="AA79" s="434">
        <f>X79+Y79+Z79</f>
        <v>0</v>
      </c>
      <c r="AB79" s="434">
        <f>W79+AA79</f>
        <v>0</v>
      </c>
      <c r="AC79" s="435">
        <f t="shared" si="66"/>
        <v>0</v>
      </c>
      <c r="AD79" s="434">
        <v>0</v>
      </c>
      <c r="AE79" s="434">
        <f t="shared" si="3"/>
        <v>0</v>
      </c>
      <c r="AF79" s="435">
        <f>ROUND(W79*1%,0)</f>
        <v>0</v>
      </c>
      <c r="AG79" s="14">
        <v>0</v>
      </c>
      <c r="AH79" s="434">
        <f t="shared" si="67"/>
        <v>0</v>
      </c>
      <c r="AI79" s="870">
        <v>0</v>
      </c>
      <c r="AJ79" s="433">
        <v>0</v>
      </c>
      <c r="AK79" s="433">
        <v>0</v>
      </c>
      <c r="AL79" s="433">
        <v>0</v>
      </c>
      <c r="AM79" s="433">
        <v>0</v>
      </c>
      <c r="AN79" s="433">
        <v>0</v>
      </c>
      <c r="AO79" s="535">
        <f>SUM(AI79:AN79)</f>
        <v>0</v>
      </c>
      <c r="AP79" s="579">
        <f>I79+AH79</f>
        <v>208042</v>
      </c>
      <c r="AQ79" s="434">
        <f>J79+W79</f>
        <v>154334</v>
      </c>
      <c r="AR79" s="512">
        <f>K79+AA79</f>
        <v>0</v>
      </c>
      <c r="AS79" s="434">
        <f t="shared" si="68"/>
        <v>52165</v>
      </c>
      <c r="AT79" s="434">
        <f t="shared" si="68"/>
        <v>1543</v>
      </c>
      <c r="AU79" s="434">
        <f t="shared" si="68"/>
        <v>0</v>
      </c>
      <c r="AV79" s="535">
        <f>O79+AO79</f>
        <v>0.39</v>
      </c>
      <c r="AW79" s="517">
        <f t="shared" si="4"/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600">
        <v>0</v>
      </c>
    </row>
    <row r="80" spans="1:55" ht="12.95" customHeight="1" x14ac:dyDescent="0.25">
      <c r="A80" s="181">
        <v>16</v>
      </c>
      <c r="B80" s="183">
        <v>5478</v>
      </c>
      <c r="C80" s="254">
        <v>600098818</v>
      </c>
      <c r="D80" s="183">
        <v>70698031</v>
      </c>
      <c r="E80" s="196" t="s">
        <v>421</v>
      </c>
      <c r="F80" s="183"/>
      <c r="G80" s="255"/>
      <c r="H80" s="502"/>
      <c r="I80" s="572">
        <v>7611588</v>
      </c>
      <c r="J80" s="332">
        <v>5646579</v>
      </c>
      <c r="K80" s="332">
        <v>0</v>
      </c>
      <c r="L80" s="332">
        <v>1908544</v>
      </c>
      <c r="M80" s="332">
        <v>56465</v>
      </c>
      <c r="N80" s="332">
        <v>0</v>
      </c>
      <c r="O80" s="692">
        <v>10.0655</v>
      </c>
      <c r="P80" s="572">
        <f t="shared" ref="P80:BC80" si="69">SUM(P78:P79)</f>
        <v>0</v>
      </c>
      <c r="Q80" s="332">
        <f t="shared" si="69"/>
        <v>0</v>
      </c>
      <c r="R80" s="332">
        <f t="shared" si="69"/>
        <v>0</v>
      </c>
      <c r="S80" s="332">
        <f t="shared" si="69"/>
        <v>0</v>
      </c>
      <c r="T80" s="332">
        <f t="shared" si="69"/>
        <v>0</v>
      </c>
      <c r="U80" s="332">
        <f t="shared" si="69"/>
        <v>0</v>
      </c>
      <c r="V80" s="332">
        <f t="shared" si="69"/>
        <v>0</v>
      </c>
      <c r="W80" s="332">
        <f t="shared" si="69"/>
        <v>0</v>
      </c>
      <c r="X80" s="332">
        <v>0</v>
      </c>
      <c r="Y80" s="332">
        <f t="shared" si="69"/>
        <v>0</v>
      </c>
      <c r="Z80" s="332">
        <f t="shared" si="69"/>
        <v>0</v>
      </c>
      <c r="AA80" s="332">
        <f t="shared" si="69"/>
        <v>0</v>
      </c>
      <c r="AB80" s="332">
        <f t="shared" si="69"/>
        <v>0</v>
      </c>
      <c r="AC80" s="332">
        <f t="shared" si="69"/>
        <v>0</v>
      </c>
      <c r="AD80" s="332">
        <f t="shared" si="69"/>
        <v>0</v>
      </c>
      <c r="AE80" s="332">
        <f t="shared" si="69"/>
        <v>0</v>
      </c>
      <c r="AF80" s="332">
        <f t="shared" si="69"/>
        <v>0</v>
      </c>
      <c r="AG80" s="332">
        <f t="shared" si="69"/>
        <v>0</v>
      </c>
      <c r="AH80" s="975">
        <f t="shared" si="69"/>
        <v>0</v>
      </c>
      <c r="AI80" s="971">
        <v>0</v>
      </c>
      <c r="AJ80" s="736">
        <f t="shared" si="69"/>
        <v>0</v>
      </c>
      <c r="AK80" s="736">
        <f t="shared" si="69"/>
        <v>0</v>
      </c>
      <c r="AL80" s="736">
        <f t="shared" si="69"/>
        <v>0</v>
      </c>
      <c r="AM80" s="736">
        <f t="shared" si="69"/>
        <v>0</v>
      </c>
      <c r="AN80" s="736">
        <f t="shared" si="69"/>
        <v>0</v>
      </c>
      <c r="AO80" s="241">
        <f t="shared" si="69"/>
        <v>0</v>
      </c>
      <c r="AP80" s="572">
        <f t="shared" si="69"/>
        <v>7611588</v>
      </c>
      <c r="AQ80" s="402">
        <f t="shared" si="69"/>
        <v>5646579</v>
      </c>
      <c r="AR80" s="332">
        <f t="shared" si="69"/>
        <v>0</v>
      </c>
      <c r="AS80" s="332">
        <f t="shared" si="69"/>
        <v>1908544</v>
      </c>
      <c r="AT80" s="332">
        <f t="shared" si="69"/>
        <v>56465</v>
      </c>
      <c r="AU80" s="332">
        <f t="shared" si="69"/>
        <v>0</v>
      </c>
      <c r="AV80" s="241">
        <f t="shared" si="69"/>
        <v>10.0655</v>
      </c>
      <c r="AW80" s="785">
        <f t="shared" si="69"/>
        <v>0</v>
      </c>
      <c r="AX80" s="783">
        <f t="shared" si="69"/>
        <v>0</v>
      </c>
      <c r="AY80" s="783">
        <f t="shared" si="69"/>
        <v>0</v>
      </c>
      <c r="AZ80" s="783">
        <f t="shared" si="69"/>
        <v>0</v>
      </c>
      <c r="BA80" s="783">
        <f t="shared" si="69"/>
        <v>0</v>
      </c>
      <c r="BB80" s="783">
        <f t="shared" si="69"/>
        <v>0</v>
      </c>
      <c r="BC80" s="780">
        <f t="shared" si="69"/>
        <v>0</v>
      </c>
    </row>
    <row r="81" spans="1:55" ht="12.95" customHeight="1" x14ac:dyDescent="0.25">
      <c r="A81" s="188">
        <v>17</v>
      </c>
      <c r="B81" s="229">
        <v>5479</v>
      </c>
      <c r="C81" s="230">
        <v>600099105</v>
      </c>
      <c r="D81" s="189">
        <v>70910600</v>
      </c>
      <c r="E81" s="356" t="s">
        <v>815</v>
      </c>
      <c r="F81" s="229">
        <v>3113</v>
      </c>
      <c r="G81" s="253" t="s">
        <v>292</v>
      </c>
      <c r="H81" s="192" t="s">
        <v>260</v>
      </c>
      <c r="I81" s="517">
        <v>16127124</v>
      </c>
      <c r="J81" s="432">
        <v>11963741</v>
      </c>
      <c r="K81" s="432">
        <v>0</v>
      </c>
      <c r="L81" s="44">
        <v>4043745</v>
      </c>
      <c r="M81" s="44">
        <v>119638</v>
      </c>
      <c r="N81" s="307">
        <v>0</v>
      </c>
      <c r="O81" s="685">
        <v>15.6815</v>
      </c>
      <c r="P81" s="579">
        <f t="shared" ref="P81:P86" si="70">X81*-1</f>
        <v>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ref="W81:W112" si="71">SUM(P81:V81)</f>
        <v>0</v>
      </c>
      <c r="X81" s="434">
        <v>0</v>
      </c>
      <c r="Y81" s="434">
        <v>0</v>
      </c>
      <c r="Z81" s="434">
        <v>0</v>
      </c>
      <c r="AA81" s="434">
        <f t="shared" ref="AA81:AA86" si="72">X81+Y81+Z81</f>
        <v>0</v>
      </c>
      <c r="AB81" s="434">
        <f t="shared" ref="AB81:AB86" si="73">W81+AA81</f>
        <v>0</v>
      </c>
      <c r="AC81" s="435">
        <f t="shared" ref="AC81:AC86" si="74">ROUND((W81+X81+Y81)*33.8%,0)</f>
        <v>0</v>
      </c>
      <c r="AD81" s="434">
        <v>0</v>
      </c>
      <c r="AE81" s="434">
        <f t="shared" ref="AE81:AE112" si="75">AC81+AD81</f>
        <v>0</v>
      </c>
      <c r="AF81" s="435">
        <f t="shared" ref="AF81:AF86" si="76">ROUND(W81*1%,0)</f>
        <v>0</v>
      </c>
      <c r="AG81" s="14">
        <v>0</v>
      </c>
      <c r="AH81" s="434">
        <f t="shared" ref="AH81:AH86" si="77">AB81+AE81+AF81+AG81</f>
        <v>0</v>
      </c>
      <c r="AI81" s="870">
        <v>0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ref="AO81:AO86" si="78">SUM(AI81:AN81)</f>
        <v>0</v>
      </c>
      <c r="AP81" s="579">
        <f t="shared" ref="AP81:AP86" si="79">I81+AH81</f>
        <v>16127124</v>
      </c>
      <c r="AQ81" s="434">
        <f t="shared" ref="AQ81:AQ86" si="80">J81+W81</f>
        <v>11963741</v>
      </c>
      <c r="AR81" s="512">
        <f t="shared" ref="AR81:AR86" si="81">K81+AA81</f>
        <v>0</v>
      </c>
      <c r="AS81" s="434">
        <f t="shared" ref="AS81:AU86" si="82">L81+AE81</f>
        <v>4043745</v>
      </c>
      <c r="AT81" s="434">
        <f t="shared" si="82"/>
        <v>119638</v>
      </c>
      <c r="AU81" s="434">
        <f t="shared" si="82"/>
        <v>0</v>
      </c>
      <c r="AV81" s="535">
        <f t="shared" ref="AV81:AV86" si="83">O81+AO81</f>
        <v>15.6815</v>
      </c>
      <c r="AW81" s="517">
        <f t="shared" ref="AW81:AW112" si="84">SUM(AX81:BB81)</f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ht="12.95" customHeight="1" x14ac:dyDescent="0.25">
      <c r="A82" s="188">
        <v>17</v>
      </c>
      <c r="B82" s="229">
        <v>5479</v>
      </c>
      <c r="C82" s="230">
        <v>600099105</v>
      </c>
      <c r="D82" s="189">
        <v>70910600</v>
      </c>
      <c r="E82" s="356" t="s">
        <v>815</v>
      </c>
      <c r="F82" s="229">
        <v>3113</v>
      </c>
      <c r="G82" s="194" t="s">
        <v>277</v>
      </c>
      <c r="H82" s="192" t="s">
        <v>260</v>
      </c>
      <c r="I82" s="517">
        <v>516966</v>
      </c>
      <c r="J82" s="432">
        <v>383506</v>
      </c>
      <c r="K82" s="432">
        <v>0</v>
      </c>
      <c r="L82" s="44">
        <v>129625</v>
      </c>
      <c r="M82" s="44">
        <v>3835</v>
      </c>
      <c r="N82" s="307">
        <v>0</v>
      </c>
      <c r="O82" s="685">
        <v>0.80559999999999998</v>
      </c>
      <c r="P82" s="579">
        <f t="shared" si="70"/>
        <v>0</v>
      </c>
      <c r="Q82" s="434">
        <v>0</v>
      </c>
      <c r="R82" s="434">
        <v>0</v>
      </c>
      <c r="S82" s="434">
        <v>0</v>
      </c>
      <c r="T82" s="434">
        <v>0</v>
      </c>
      <c r="U82" s="434">
        <v>0</v>
      </c>
      <c r="V82" s="434">
        <v>0</v>
      </c>
      <c r="W82" s="434">
        <f t="shared" si="71"/>
        <v>0</v>
      </c>
      <c r="X82" s="434">
        <v>0</v>
      </c>
      <c r="Y82" s="434">
        <v>0</v>
      </c>
      <c r="Z82" s="434">
        <v>0</v>
      </c>
      <c r="AA82" s="434">
        <f t="shared" si="72"/>
        <v>0</v>
      </c>
      <c r="AB82" s="434">
        <f t="shared" si="73"/>
        <v>0</v>
      </c>
      <c r="AC82" s="435">
        <f t="shared" si="74"/>
        <v>0</v>
      </c>
      <c r="AD82" s="434">
        <v>0</v>
      </c>
      <c r="AE82" s="434">
        <f t="shared" si="75"/>
        <v>0</v>
      </c>
      <c r="AF82" s="435">
        <f t="shared" si="76"/>
        <v>0</v>
      </c>
      <c r="AG82" s="14">
        <v>0</v>
      </c>
      <c r="AH82" s="434">
        <f t="shared" si="77"/>
        <v>0</v>
      </c>
      <c r="AI82" s="870">
        <v>0</v>
      </c>
      <c r="AJ82" s="433">
        <v>0</v>
      </c>
      <c r="AK82" s="433">
        <v>0</v>
      </c>
      <c r="AL82" s="433">
        <v>0</v>
      </c>
      <c r="AM82" s="433">
        <v>0</v>
      </c>
      <c r="AN82" s="433">
        <v>0</v>
      </c>
      <c r="AO82" s="535">
        <f t="shared" si="78"/>
        <v>0</v>
      </c>
      <c r="AP82" s="579">
        <f t="shared" si="79"/>
        <v>516966</v>
      </c>
      <c r="AQ82" s="434">
        <f t="shared" si="80"/>
        <v>383506</v>
      </c>
      <c r="AR82" s="512">
        <f t="shared" si="81"/>
        <v>0</v>
      </c>
      <c r="AS82" s="434">
        <f t="shared" si="82"/>
        <v>129625</v>
      </c>
      <c r="AT82" s="434">
        <f t="shared" si="82"/>
        <v>3835</v>
      </c>
      <c r="AU82" s="434">
        <f t="shared" si="82"/>
        <v>0</v>
      </c>
      <c r="AV82" s="535">
        <f t="shared" si="83"/>
        <v>0.80559999999999998</v>
      </c>
      <c r="AW82" s="517">
        <f t="shared" si="84"/>
        <v>0</v>
      </c>
      <c r="AX82" s="432">
        <v>0</v>
      </c>
      <c r="AY82" s="432">
        <v>0</v>
      </c>
      <c r="AZ82" s="432">
        <v>0</v>
      </c>
      <c r="BA82" s="432">
        <v>0</v>
      </c>
      <c r="BB82" s="432">
        <v>0</v>
      </c>
      <c r="BC82" s="600">
        <v>0</v>
      </c>
    </row>
    <row r="83" spans="1:55" ht="12.95" customHeight="1" x14ac:dyDescent="0.25">
      <c r="A83" s="589">
        <v>17</v>
      </c>
      <c r="B83" s="597">
        <v>5479</v>
      </c>
      <c r="C83" s="598">
        <v>600099105</v>
      </c>
      <c r="D83" s="590">
        <v>70910600</v>
      </c>
      <c r="E83" s="1043" t="s">
        <v>815</v>
      </c>
      <c r="F83" s="597">
        <v>3113</v>
      </c>
      <c r="G83" s="278" t="s">
        <v>864</v>
      </c>
      <c r="H83" s="592" t="s">
        <v>260</v>
      </c>
      <c r="I83" s="620">
        <v>0</v>
      </c>
      <c r="J83" s="587">
        <v>0</v>
      </c>
      <c r="K83" s="587">
        <v>0</v>
      </c>
      <c r="L83" s="1042">
        <v>0</v>
      </c>
      <c r="M83" s="1042">
        <v>0</v>
      </c>
      <c r="N83" s="1027">
        <v>0</v>
      </c>
      <c r="O83" s="722">
        <v>0</v>
      </c>
      <c r="P83" s="579">
        <f t="shared" si="70"/>
        <v>0</v>
      </c>
      <c r="Q83" s="434">
        <v>0</v>
      </c>
      <c r="R83" s="434">
        <v>0</v>
      </c>
      <c r="S83" s="434">
        <v>0</v>
      </c>
      <c r="T83" s="434">
        <v>0</v>
      </c>
      <c r="U83" s="1028">
        <v>78557</v>
      </c>
      <c r="V83" s="434">
        <v>0</v>
      </c>
      <c r="W83" s="434">
        <f t="shared" si="71"/>
        <v>78557</v>
      </c>
      <c r="X83" s="434">
        <v>0</v>
      </c>
      <c r="Y83" s="434">
        <v>0</v>
      </c>
      <c r="Z83" s="434">
        <v>0</v>
      </c>
      <c r="AA83" s="434">
        <f t="shared" si="72"/>
        <v>0</v>
      </c>
      <c r="AB83" s="434">
        <f t="shared" si="73"/>
        <v>78557</v>
      </c>
      <c r="AC83" s="435">
        <f t="shared" si="74"/>
        <v>26552</v>
      </c>
      <c r="AD83" s="434">
        <v>0</v>
      </c>
      <c r="AE83" s="434">
        <f t="shared" si="75"/>
        <v>26552</v>
      </c>
      <c r="AF83" s="435">
        <f t="shared" si="76"/>
        <v>786</v>
      </c>
      <c r="AG83" s="14">
        <v>0</v>
      </c>
      <c r="AH83" s="434">
        <f t="shared" si="77"/>
        <v>105895</v>
      </c>
      <c r="AI83" s="870">
        <v>0</v>
      </c>
      <c r="AJ83" s="433">
        <v>0</v>
      </c>
      <c r="AK83" s="433">
        <v>0</v>
      </c>
      <c r="AL83" s="433">
        <v>0</v>
      </c>
      <c r="AM83" s="1039">
        <v>0.19</v>
      </c>
      <c r="AN83" s="433">
        <v>0</v>
      </c>
      <c r="AO83" s="535">
        <f t="shared" si="78"/>
        <v>0.19</v>
      </c>
      <c r="AP83" s="579">
        <f t="shared" si="79"/>
        <v>105895</v>
      </c>
      <c r="AQ83" s="434">
        <f t="shared" si="80"/>
        <v>78557</v>
      </c>
      <c r="AR83" s="512">
        <f t="shared" si="81"/>
        <v>0</v>
      </c>
      <c r="AS83" s="434">
        <f t="shared" si="82"/>
        <v>26552</v>
      </c>
      <c r="AT83" s="434">
        <f t="shared" si="82"/>
        <v>786</v>
      </c>
      <c r="AU83" s="434">
        <f t="shared" si="82"/>
        <v>0</v>
      </c>
      <c r="AV83" s="535">
        <f t="shared" si="83"/>
        <v>0.19</v>
      </c>
      <c r="AW83" s="517">
        <f t="shared" si="84"/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ht="12.95" customHeight="1" x14ac:dyDescent="0.25">
      <c r="A84" s="188">
        <v>17</v>
      </c>
      <c r="B84" s="229">
        <v>5479</v>
      </c>
      <c r="C84" s="230">
        <v>600099105</v>
      </c>
      <c r="D84" s="189">
        <v>70910600</v>
      </c>
      <c r="E84" s="356" t="s">
        <v>815</v>
      </c>
      <c r="F84" s="229">
        <v>3113</v>
      </c>
      <c r="G84" s="192" t="s">
        <v>276</v>
      </c>
      <c r="H84" s="192" t="s">
        <v>261</v>
      </c>
      <c r="I84" s="517">
        <v>3171030</v>
      </c>
      <c r="J84" s="432">
        <v>2352396</v>
      </c>
      <c r="K84" s="432">
        <v>0</v>
      </c>
      <c r="L84" s="44">
        <v>795110</v>
      </c>
      <c r="M84" s="44">
        <v>23524</v>
      </c>
      <c r="N84" s="307">
        <v>0</v>
      </c>
      <c r="O84" s="685">
        <v>5.0999999999999996</v>
      </c>
      <c r="P84" s="579">
        <f t="shared" si="70"/>
        <v>0</v>
      </c>
      <c r="Q84" s="434">
        <v>0</v>
      </c>
      <c r="R84" s="434">
        <v>-165353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71"/>
        <v>-165353</v>
      </c>
      <c r="X84" s="434">
        <v>0</v>
      </c>
      <c r="Y84" s="434">
        <v>0</v>
      </c>
      <c r="Z84" s="434">
        <v>0</v>
      </c>
      <c r="AA84" s="434">
        <f t="shared" si="72"/>
        <v>0</v>
      </c>
      <c r="AB84" s="434">
        <f t="shared" si="73"/>
        <v>-165353</v>
      </c>
      <c r="AC84" s="435">
        <f t="shared" si="74"/>
        <v>-55889</v>
      </c>
      <c r="AD84" s="434">
        <v>0</v>
      </c>
      <c r="AE84" s="434">
        <f t="shared" si="75"/>
        <v>-55889</v>
      </c>
      <c r="AF84" s="435">
        <f t="shared" si="76"/>
        <v>-1654</v>
      </c>
      <c r="AG84" s="14">
        <v>0</v>
      </c>
      <c r="AH84" s="434">
        <f t="shared" si="77"/>
        <v>-222896</v>
      </c>
      <c r="AI84" s="870">
        <v>0</v>
      </c>
      <c r="AJ84" s="433">
        <v>-0.42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78"/>
        <v>-0.42</v>
      </c>
      <c r="AP84" s="579">
        <f t="shared" si="79"/>
        <v>2948134</v>
      </c>
      <c r="AQ84" s="434">
        <f t="shared" si="80"/>
        <v>2187043</v>
      </c>
      <c r="AR84" s="512">
        <f t="shared" si="81"/>
        <v>0</v>
      </c>
      <c r="AS84" s="434">
        <f t="shared" si="82"/>
        <v>739221</v>
      </c>
      <c r="AT84" s="434">
        <f t="shared" si="82"/>
        <v>21870</v>
      </c>
      <c r="AU84" s="434">
        <f t="shared" si="82"/>
        <v>0</v>
      </c>
      <c r="AV84" s="535">
        <f t="shared" si="83"/>
        <v>4.68</v>
      </c>
      <c r="AW84" s="517">
        <f t="shared" si="84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600">
        <v>0</v>
      </c>
    </row>
    <row r="85" spans="1:55" ht="12.95" customHeight="1" x14ac:dyDescent="0.25">
      <c r="A85" s="188">
        <v>17</v>
      </c>
      <c r="B85" s="229">
        <v>5479</v>
      </c>
      <c r="C85" s="230">
        <v>600099105</v>
      </c>
      <c r="D85" s="189">
        <v>70910600</v>
      </c>
      <c r="E85" s="356" t="s">
        <v>815</v>
      </c>
      <c r="F85" s="229">
        <v>3143</v>
      </c>
      <c r="G85" s="192" t="s">
        <v>785</v>
      </c>
      <c r="H85" s="192" t="s">
        <v>260</v>
      </c>
      <c r="I85" s="517">
        <v>1462508</v>
      </c>
      <c r="J85" s="432">
        <v>1084947</v>
      </c>
      <c r="K85" s="432">
        <v>0</v>
      </c>
      <c r="L85" s="44">
        <v>366712</v>
      </c>
      <c r="M85" s="44">
        <v>10849</v>
      </c>
      <c r="N85" s="307">
        <v>0</v>
      </c>
      <c r="O85" s="685">
        <v>1.9167000000000001</v>
      </c>
      <c r="P85" s="579">
        <f t="shared" si="70"/>
        <v>-35000</v>
      </c>
      <c r="Q85" s="434">
        <v>0</v>
      </c>
      <c r="R85" s="434">
        <v>0</v>
      </c>
      <c r="S85" s="434">
        <v>0</v>
      </c>
      <c r="T85" s="434">
        <v>0</v>
      </c>
      <c r="U85" s="434">
        <v>0</v>
      </c>
      <c r="V85" s="434">
        <v>0</v>
      </c>
      <c r="W85" s="434">
        <f t="shared" si="71"/>
        <v>-35000</v>
      </c>
      <c r="X85" s="434">
        <v>35000</v>
      </c>
      <c r="Y85" s="434">
        <v>0</v>
      </c>
      <c r="Z85" s="434">
        <v>0</v>
      </c>
      <c r="AA85" s="434">
        <f t="shared" si="72"/>
        <v>35000</v>
      </c>
      <c r="AB85" s="434">
        <f t="shared" si="73"/>
        <v>0</v>
      </c>
      <c r="AC85" s="435">
        <f t="shared" si="74"/>
        <v>0</v>
      </c>
      <c r="AD85" s="434">
        <v>0</v>
      </c>
      <c r="AE85" s="434">
        <f t="shared" si="75"/>
        <v>0</v>
      </c>
      <c r="AF85" s="435">
        <f t="shared" si="76"/>
        <v>-350</v>
      </c>
      <c r="AG85" s="14">
        <v>0</v>
      </c>
      <c r="AH85" s="434">
        <f t="shared" si="77"/>
        <v>-350</v>
      </c>
      <c r="AI85" s="870">
        <v>-0.04</v>
      </c>
      <c r="AJ85" s="433">
        <v>0</v>
      </c>
      <c r="AK85" s="433">
        <v>0</v>
      </c>
      <c r="AL85" s="433">
        <v>0</v>
      </c>
      <c r="AM85" s="433">
        <v>0</v>
      </c>
      <c r="AN85" s="433">
        <v>0</v>
      </c>
      <c r="AO85" s="535">
        <f t="shared" si="78"/>
        <v>-0.04</v>
      </c>
      <c r="AP85" s="579">
        <f t="shared" si="79"/>
        <v>1462158</v>
      </c>
      <c r="AQ85" s="434">
        <f t="shared" si="80"/>
        <v>1049947</v>
      </c>
      <c r="AR85" s="512">
        <f t="shared" si="81"/>
        <v>35000</v>
      </c>
      <c r="AS85" s="434">
        <f t="shared" si="82"/>
        <v>366712</v>
      </c>
      <c r="AT85" s="434">
        <f t="shared" si="82"/>
        <v>10499</v>
      </c>
      <c r="AU85" s="434">
        <f t="shared" si="82"/>
        <v>0</v>
      </c>
      <c r="AV85" s="535">
        <f t="shared" si="83"/>
        <v>1.8767</v>
      </c>
      <c r="AW85" s="517">
        <f t="shared" si="84"/>
        <v>0</v>
      </c>
      <c r="AX85" s="432">
        <v>0</v>
      </c>
      <c r="AY85" s="432">
        <v>0</v>
      </c>
      <c r="AZ85" s="432">
        <v>0</v>
      </c>
      <c r="BA85" s="432">
        <v>0</v>
      </c>
      <c r="BB85" s="432">
        <v>0</v>
      </c>
      <c r="BC85" s="600">
        <v>0</v>
      </c>
    </row>
    <row r="86" spans="1:55" ht="12.95" customHeight="1" x14ac:dyDescent="0.25">
      <c r="A86" s="188">
        <v>17</v>
      </c>
      <c r="B86" s="229">
        <v>5479</v>
      </c>
      <c r="C86" s="230">
        <v>600099105</v>
      </c>
      <c r="D86" s="189">
        <v>70910600</v>
      </c>
      <c r="E86" s="356" t="s">
        <v>815</v>
      </c>
      <c r="F86" s="229">
        <v>3233</v>
      </c>
      <c r="G86" s="253" t="s">
        <v>281</v>
      </c>
      <c r="H86" s="192" t="s">
        <v>261</v>
      </c>
      <c r="I86" s="517">
        <v>1828972</v>
      </c>
      <c r="J86" s="432">
        <v>1356804</v>
      </c>
      <c r="K86" s="432">
        <v>0</v>
      </c>
      <c r="L86" s="44">
        <v>458600</v>
      </c>
      <c r="M86" s="44">
        <v>13568</v>
      </c>
      <c r="N86" s="307">
        <v>0</v>
      </c>
      <c r="O86" s="685">
        <v>2.2999999999999998</v>
      </c>
      <c r="P86" s="579">
        <f t="shared" si="70"/>
        <v>0</v>
      </c>
      <c r="Q86" s="434">
        <v>0</v>
      </c>
      <c r="R86" s="434">
        <v>0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71"/>
        <v>0</v>
      </c>
      <c r="X86" s="434">
        <v>0</v>
      </c>
      <c r="Y86" s="434">
        <v>0</v>
      </c>
      <c r="Z86" s="434">
        <v>0</v>
      </c>
      <c r="AA86" s="434">
        <f t="shared" si="72"/>
        <v>0</v>
      </c>
      <c r="AB86" s="434">
        <f t="shared" si="73"/>
        <v>0</v>
      </c>
      <c r="AC86" s="435">
        <f t="shared" si="74"/>
        <v>0</v>
      </c>
      <c r="AD86" s="434">
        <v>0</v>
      </c>
      <c r="AE86" s="434">
        <f t="shared" si="75"/>
        <v>0</v>
      </c>
      <c r="AF86" s="435">
        <f t="shared" si="76"/>
        <v>0</v>
      </c>
      <c r="AG86" s="14">
        <v>0</v>
      </c>
      <c r="AH86" s="434">
        <f t="shared" si="77"/>
        <v>0</v>
      </c>
      <c r="AI86" s="870">
        <v>0</v>
      </c>
      <c r="AJ86" s="433">
        <v>0</v>
      </c>
      <c r="AK86" s="433">
        <v>0</v>
      </c>
      <c r="AL86" s="433">
        <v>0</v>
      </c>
      <c r="AM86" s="433">
        <v>0</v>
      </c>
      <c r="AN86" s="433">
        <v>0</v>
      </c>
      <c r="AO86" s="535">
        <f t="shared" si="78"/>
        <v>0</v>
      </c>
      <c r="AP86" s="579">
        <f t="shared" si="79"/>
        <v>1828972</v>
      </c>
      <c r="AQ86" s="434">
        <f t="shared" si="80"/>
        <v>1356804</v>
      </c>
      <c r="AR86" s="512">
        <f t="shared" si="81"/>
        <v>0</v>
      </c>
      <c r="AS86" s="434">
        <f t="shared" si="82"/>
        <v>458600</v>
      </c>
      <c r="AT86" s="434">
        <f t="shared" si="82"/>
        <v>13568</v>
      </c>
      <c r="AU86" s="434">
        <f t="shared" si="82"/>
        <v>0</v>
      </c>
      <c r="AV86" s="535">
        <f t="shared" si="83"/>
        <v>2.2999999999999998</v>
      </c>
      <c r="AW86" s="517">
        <f t="shared" si="84"/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ht="12.95" customHeight="1" x14ac:dyDescent="0.25">
      <c r="A87" s="181">
        <v>17</v>
      </c>
      <c r="B87" s="233">
        <v>5479</v>
      </c>
      <c r="C87" s="234">
        <v>600099105</v>
      </c>
      <c r="D87" s="233">
        <v>70910600</v>
      </c>
      <c r="E87" s="357" t="s">
        <v>814</v>
      </c>
      <c r="F87" s="233"/>
      <c r="G87" s="258"/>
      <c r="H87" s="503"/>
      <c r="I87" s="571">
        <v>23106600</v>
      </c>
      <c r="J87" s="331">
        <v>17141394</v>
      </c>
      <c r="K87" s="331">
        <v>0</v>
      </c>
      <c r="L87" s="331">
        <v>5793792</v>
      </c>
      <c r="M87" s="331">
        <v>171414</v>
      </c>
      <c r="N87" s="331">
        <v>0</v>
      </c>
      <c r="O87" s="691">
        <v>25.803799999999999</v>
      </c>
      <c r="P87" s="571">
        <f t="shared" ref="P87:BC87" si="85">SUM(P81:P86)</f>
        <v>-35000</v>
      </c>
      <c r="Q87" s="331">
        <f t="shared" si="85"/>
        <v>0</v>
      </c>
      <c r="R87" s="331">
        <f t="shared" si="85"/>
        <v>-165353</v>
      </c>
      <c r="S87" s="331">
        <f t="shared" si="85"/>
        <v>0</v>
      </c>
      <c r="T87" s="331">
        <f t="shared" si="85"/>
        <v>0</v>
      </c>
      <c r="U87" s="331">
        <f t="shared" si="85"/>
        <v>78557</v>
      </c>
      <c r="V87" s="331">
        <f t="shared" si="85"/>
        <v>0</v>
      </c>
      <c r="W87" s="331">
        <f t="shared" si="85"/>
        <v>-121796</v>
      </c>
      <c r="X87" s="331">
        <v>35000</v>
      </c>
      <c r="Y87" s="331">
        <f t="shared" si="85"/>
        <v>0</v>
      </c>
      <c r="Z87" s="331">
        <f t="shared" si="85"/>
        <v>0</v>
      </c>
      <c r="AA87" s="331">
        <f t="shared" si="85"/>
        <v>35000</v>
      </c>
      <c r="AB87" s="331">
        <f t="shared" si="85"/>
        <v>-86796</v>
      </c>
      <c r="AC87" s="331">
        <f t="shared" si="85"/>
        <v>-29337</v>
      </c>
      <c r="AD87" s="331">
        <f t="shared" si="85"/>
        <v>0</v>
      </c>
      <c r="AE87" s="331">
        <f t="shared" si="85"/>
        <v>-29337</v>
      </c>
      <c r="AF87" s="331">
        <f t="shared" si="85"/>
        <v>-1218</v>
      </c>
      <c r="AG87" s="331">
        <f t="shared" si="85"/>
        <v>0</v>
      </c>
      <c r="AH87" s="974">
        <f t="shared" si="85"/>
        <v>-117351</v>
      </c>
      <c r="AI87" s="970">
        <v>-0.04</v>
      </c>
      <c r="AJ87" s="727">
        <f t="shared" si="85"/>
        <v>-0.42</v>
      </c>
      <c r="AK87" s="727">
        <f t="shared" si="85"/>
        <v>0</v>
      </c>
      <c r="AL87" s="727">
        <f t="shared" si="85"/>
        <v>0</v>
      </c>
      <c r="AM87" s="727">
        <f t="shared" si="85"/>
        <v>0.19</v>
      </c>
      <c r="AN87" s="727">
        <f t="shared" si="85"/>
        <v>0</v>
      </c>
      <c r="AO87" s="236">
        <f t="shared" si="85"/>
        <v>-0.26999999999999996</v>
      </c>
      <c r="AP87" s="571">
        <f t="shared" si="85"/>
        <v>22989249</v>
      </c>
      <c r="AQ87" s="401">
        <f t="shared" si="85"/>
        <v>17019598</v>
      </c>
      <c r="AR87" s="331">
        <f t="shared" si="85"/>
        <v>35000</v>
      </c>
      <c r="AS87" s="331">
        <f t="shared" si="85"/>
        <v>5764455</v>
      </c>
      <c r="AT87" s="331">
        <f t="shared" si="85"/>
        <v>170196</v>
      </c>
      <c r="AU87" s="331">
        <f t="shared" si="85"/>
        <v>0</v>
      </c>
      <c r="AV87" s="236">
        <f t="shared" si="85"/>
        <v>25.533799999999999</v>
      </c>
      <c r="AW87" s="784">
        <f t="shared" si="85"/>
        <v>0</v>
      </c>
      <c r="AX87" s="782">
        <f t="shared" si="85"/>
        <v>0</v>
      </c>
      <c r="AY87" s="782">
        <f t="shared" si="85"/>
        <v>0</v>
      </c>
      <c r="AZ87" s="782">
        <f t="shared" si="85"/>
        <v>0</v>
      </c>
      <c r="BA87" s="782">
        <f t="shared" si="85"/>
        <v>0</v>
      </c>
      <c r="BB87" s="782">
        <f t="shared" si="85"/>
        <v>0</v>
      </c>
      <c r="BC87" s="779">
        <f t="shared" si="85"/>
        <v>0</v>
      </c>
    </row>
    <row r="88" spans="1:55" ht="12.95" customHeight="1" x14ac:dyDescent="0.25">
      <c r="A88" s="188">
        <v>18</v>
      </c>
      <c r="B88" s="229">
        <v>5442</v>
      </c>
      <c r="C88" s="230">
        <v>650030541</v>
      </c>
      <c r="D88" s="189">
        <v>75017512</v>
      </c>
      <c r="E88" s="256" t="s">
        <v>422</v>
      </c>
      <c r="F88" s="229">
        <v>3111</v>
      </c>
      <c r="G88" s="253" t="s">
        <v>288</v>
      </c>
      <c r="H88" s="192" t="s">
        <v>260</v>
      </c>
      <c r="I88" s="517">
        <v>2894985</v>
      </c>
      <c r="J88" s="432">
        <v>2147615</v>
      </c>
      <c r="K88" s="432">
        <v>0</v>
      </c>
      <c r="L88" s="44">
        <v>725894</v>
      </c>
      <c r="M88" s="44">
        <v>21476</v>
      </c>
      <c r="N88" s="307">
        <v>0</v>
      </c>
      <c r="O88" s="685">
        <v>3.5</v>
      </c>
      <c r="P88" s="579">
        <f>X88*-1</f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0</v>
      </c>
      <c r="V88" s="434">
        <v>0</v>
      </c>
      <c r="W88" s="434">
        <f t="shared" si="71"/>
        <v>0</v>
      </c>
      <c r="X88" s="434">
        <v>0</v>
      </c>
      <c r="Y88" s="434">
        <v>0</v>
      </c>
      <c r="Z88" s="434">
        <v>0</v>
      </c>
      <c r="AA88" s="434">
        <f>X88+Y88+Z88</f>
        <v>0</v>
      </c>
      <c r="AB88" s="434">
        <f>W88+AA88</f>
        <v>0</v>
      </c>
      <c r="AC88" s="435">
        <f t="shared" ref="AC88:AC92" si="86">ROUND((W88+X88+Y88)*33.8%,0)</f>
        <v>0</v>
      </c>
      <c r="AD88" s="434">
        <v>0</v>
      </c>
      <c r="AE88" s="434">
        <f t="shared" si="75"/>
        <v>0</v>
      </c>
      <c r="AF88" s="435">
        <f>ROUND(W88*1%,0)</f>
        <v>0</v>
      </c>
      <c r="AG88" s="14">
        <v>0</v>
      </c>
      <c r="AH88" s="434">
        <f t="shared" ref="AH88:AH92" si="87">AB88+AE88+AF88+AG88</f>
        <v>0</v>
      </c>
      <c r="AI88" s="870">
        <v>0</v>
      </c>
      <c r="AJ88" s="433">
        <v>0</v>
      </c>
      <c r="AK88" s="433">
        <v>0</v>
      </c>
      <c r="AL88" s="433">
        <v>0</v>
      </c>
      <c r="AM88" s="433">
        <v>0</v>
      </c>
      <c r="AN88" s="433">
        <v>0</v>
      </c>
      <c r="AO88" s="535">
        <f>SUM(AI88:AN88)</f>
        <v>0</v>
      </c>
      <c r="AP88" s="579">
        <f>I88+AH88</f>
        <v>2894985</v>
      </c>
      <c r="AQ88" s="434">
        <f>J88+W88</f>
        <v>2147615</v>
      </c>
      <c r="AR88" s="512">
        <f>K88+AA88</f>
        <v>0</v>
      </c>
      <c r="AS88" s="434">
        <f>L88+AE88</f>
        <v>725894</v>
      </c>
      <c r="AT88" s="434">
        <f t="shared" ref="AT88:AU92" si="88">M88+AF88</f>
        <v>21476</v>
      </c>
      <c r="AU88" s="434">
        <f t="shared" si="88"/>
        <v>0</v>
      </c>
      <c r="AV88" s="535">
        <f>O88+AO88</f>
        <v>3.5</v>
      </c>
      <c r="AW88" s="517">
        <f t="shared" si="84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ht="12.95" customHeight="1" x14ac:dyDescent="0.25">
      <c r="A89" s="188">
        <v>18</v>
      </c>
      <c r="B89" s="229">
        <v>5442</v>
      </c>
      <c r="C89" s="230">
        <v>650030541</v>
      </c>
      <c r="D89" s="189">
        <v>75017512</v>
      </c>
      <c r="E89" s="256" t="s">
        <v>422</v>
      </c>
      <c r="F89" s="229">
        <v>3113</v>
      </c>
      <c r="G89" s="253" t="s">
        <v>292</v>
      </c>
      <c r="H89" s="192" t="s">
        <v>260</v>
      </c>
      <c r="I89" s="517">
        <v>11217829</v>
      </c>
      <c r="J89" s="432">
        <v>8321831</v>
      </c>
      <c r="K89" s="432">
        <v>0</v>
      </c>
      <c r="L89" s="44">
        <v>2812779</v>
      </c>
      <c r="M89" s="44">
        <v>83219</v>
      </c>
      <c r="N89" s="307">
        <v>0</v>
      </c>
      <c r="O89" s="685">
        <v>12.0479</v>
      </c>
      <c r="P89" s="579">
        <f>X89*-1</f>
        <v>0</v>
      </c>
      <c r="Q89" s="434">
        <v>0</v>
      </c>
      <c r="R89" s="434">
        <v>0</v>
      </c>
      <c r="S89" s="434">
        <v>0</v>
      </c>
      <c r="T89" s="434">
        <v>0</v>
      </c>
      <c r="U89" s="434">
        <v>0</v>
      </c>
      <c r="V89" s="434">
        <v>0</v>
      </c>
      <c r="W89" s="434">
        <f t="shared" si="71"/>
        <v>0</v>
      </c>
      <c r="X89" s="434">
        <v>0</v>
      </c>
      <c r="Y89" s="434">
        <v>0</v>
      </c>
      <c r="Z89" s="434">
        <v>97965</v>
      </c>
      <c r="AA89" s="434">
        <f>X89+Y89+Z89</f>
        <v>97965</v>
      </c>
      <c r="AB89" s="434">
        <f>W89+AA89</f>
        <v>97965</v>
      </c>
      <c r="AC89" s="435">
        <f t="shared" si="86"/>
        <v>0</v>
      </c>
      <c r="AD89" s="434">
        <v>0</v>
      </c>
      <c r="AE89" s="434">
        <f t="shared" si="75"/>
        <v>0</v>
      </c>
      <c r="AF89" s="435">
        <f>ROUND(W89*1%,0)</f>
        <v>0</v>
      </c>
      <c r="AG89" s="14">
        <v>0</v>
      </c>
      <c r="AH89" s="434">
        <f t="shared" si="87"/>
        <v>97965</v>
      </c>
      <c r="AI89" s="870">
        <v>0</v>
      </c>
      <c r="AJ89" s="433">
        <v>0</v>
      </c>
      <c r="AK89" s="433">
        <v>0</v>
      </c>
      <c r="AL89" s="433">
        <v>0</v>
      </c>
      <c r="AM89" s="433">
        <v>0</v>
      </c>
      <c r="AN89" s="433">
        <v>0</v>
      </c>
      <c r="AO89" s="535">
        <f>SUM(AI89:AN89)</f>
        <v>0</v>
      </c>
      <c r="AP89" s="579">
        <f>I89+AH89</f>
        <v>11315794</v>
      </c>
      <c r="AQ89" s="434">
        <f>J89+W89</f>
        <v>8321831</v>
      </c>
      <c r="AR89" s="512">
        <f>K89+AA89</f>
        <v>97965</v>
      </c>
      <c r="AS89" s="434">
        <f>L89+AE89</f>
        <v>2812779</v>
      </c>
      <c r="AT89" s="434">
        <f t="shared" si="88"/>
        <v>83219</v>
      </c>
      <c r="AU89" s="434">
        <f t="shared" si="88"/>
        <v>0</v>
      </c>
      <c r="AV89" s="535">
        <f>O89+AO89</f>
        <v>12.0479</v>
      </c>
      <c r="AW89" s="517">
        <f t="shared" si="84"/>
        <v>0</v>
      </c>
      <c r="AX89" s="432">
        <v>0</v>
      </c>
      <c r="AY89" s="432">
        <v>0</v>
      </c>
      <c r="AZ89" s="432">
        <v>0</v>
      </c>
      <c r="BA89" s="432">
        <v>0</v>
      </c>
      <c r="BB89" s="432">
        <v>0</v>
      </c>
      <c r="BC89" s="600">
        <v>0</v>
      </c>
    </row>
    <row r="90" spans="1:55" ht="12.95" customHeight="1" x14ac:dyDescent="0.25">
      <c r="A90" s="589">
        <v>18</v>
      </c>
      <c r="B90" s="597">
        <v>5442</v>
      </c>
      <c r="C90" s="598">
        <v>650030541</v>
      </c>
      <c r="D90" s="590">
        <v>75017512</v>
      </c>
      <c r="E90" s="399" t="s">
        <v>422</v>
      </c>
      <c r="F90" s="597">
        <v>3113</v>
      </c>
      <c r="G90" s="278" t="s">
        <v>864</v>
      </c>
      <c r="H90" s="592" t="s">
        <v>260</v>
      </c>
      <c r="I90" s="620">
        <v>0</v>
      </c>
      <c r="J90" s="587">
        <v>0</v>
      </c>
      <c r="K90" s="587">
        <v>0</v>
      </c>
      <c r="L90" s="1042">
        <v>0</v>
      </c>
      <c r="M90" s="1042">
        <v>0</v>
      </c>
      <c r="N90" s="1027">
        <v>0</v>
      </c>
      <c r="O90" s="722">
        <v>0</v>
      </c>
      <c r="P90" s="579">
        <f>X90*-1</f>
        <v>0</v>
      </c>
      <c r="Q90" s="434">
        <v>0</v>
      </c>
      <c r="R90" s="434">
        <v>0</v>
      </c>
      <c r="S90" s="434">
        <v>0</v>
      </c>
      <c r="T90" s="434">
        <v>0</v>
      </c>
      <c r="U90" s="1028">
        <v>78557</v>
      </c>
      <c r="V90" s="434">
        <v>0</v>
      </c>
      <c r="W90" s="434">
        <f t="shared" si="71"/>
        <v>78557</v>
      </c>
      <c r="X90" s="434">
        <v>0</v>
      </c>
      <c r="Y90" s="434">
        <v>0</v>
      </c>
      <c r="Z90" s="434">
        <v>0</v>
      </c>
      <c r="AA90" s="434">
        <f>X90+Y90+Z90</f>
        <v>0</v>
      </c>
      <c r="AB90" s="434">
        <f>W90+AA90</f>
        <v>78557</v>
      </c>
      <c r="AC90" s="435">
        <f t="shared" si="86"/>
        <v>26552</v>
      </c>
      <c r="AD90" s="434">
        <v>0</v>
      </c>
      <c r="AE90" s="434">
        <f t="shared" si="75"/>
        <v>26552</v>
      </c>
      <c r="AF90" s="435">
        <f>ROUND(W90*1%,0)</f>
        <v>786</v>
      </c>
      <c r="AG90" s="14">
        <v>0</v>
      </c>
      <c r="AH90" s="434">
        <f t="shared" si="87"/>
        <v>105895</v>
      </c>
      <c r="AI90" s="870">
        <v>0</v>
      </c>
      <c r="AJ90" s="433">
        <v>0</v>
      </c>
      <c r="AK90" s="433">
        <v>0</v>
      </c>
      <c r="AL90" s="433">
        <v>0</v>
      </c>
      <c r="AM90" s="1039">
        <v>0.19</v>
      </c>
      <c r="AN90" s="433">
        <v>0</v>
      </c>
      <c r="AO90" s="535">
        <f>SUM(AI90:AN90)</f>
        <v>0.19</v>
      </c>
      <c r="AP90" s="579">
        <f>I90+AH90</f>
        <v>105895</v>
      </c>
      <c r="AQ90" s="434">
        <f>J90+W90</f>
        <v>78557</v>
      </c>
      <c r="AR90" s="512">
        <f>K90+AA90</f>
        <v>0</v>
      </c>
      <c r="AS90" s="434">
        <f>L90+AE90</f>
        <v>26552</v>
      </c>
      <c r="AT90" s="434">
        <f t="shared" si="88"/>
        <v>786</v>
      </c>
      <c r="AU90" s="434">
        <f t="shared" si="88"/>
        <v>0</v>
      </c>
      <c r="AV90" s="535">
        <f>O90+AO90</f>
        <v>0.19</v>
      </c>
      <c r="AW90" s="517">
        <f t="shared" si="84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ht="12.95" customHeight="1" x14ac:dyDescent="0.25">
      <c r="A91" s="188">
        <v>18</v>
      </c>
      <c r="B91" s="229">
        <v>5442</v>
      </c>
      <c r="C91" s="230">
        <v>650030541</v>
      </c>
      <c r="D91" s="189">
        <v>75017512</v>
      </c>
      <c r="E91" s="256" t="s">
        <v>422</v>
      </c>
      <c r="F91" s="229">
        <v>3113</v>
      </c>
      <c r="G91" s="192" t="s">
        <v>276</v>
      </c>
      <c r="H91" s="192" t="s">
        <v>261</v>
      </c>
      <c r="I91" s="517">
        <v>1159078</v>
      </c>
      <c r="J91" s="432">
        <v>859850</v>
      </c>
      <c r="K91" s="432">
        <v>0</v>
      </c>
      <c r="L91" s="44">
        <v>290629</v>
      </c>
      <c r="M91" s="44">
        <v>8599</v>
      </c>
      <c r="N91" s="307">
        <v>0</v>
      </c>
      <c r="O91" s="685">
        <v>2.17</v>
      </c>
      <c r="P91" s="579">
        <f>X91*-1</f>
        <v>0</v>
      </c>
      <c r="Q91" s="434">
        <v>0</v>
      </c>
      <c r="R91" s="434">
        <v>0</v>
      </c>
      <c r="S91" s="434">
        <v>0</v>
      </c>
      <c r="T91" s="434">
        <v>0</v>
      </c>
      <c r="U91" s="434">
        <v>0</v>
      </c>
      <c r="V91" s="434">
        <v>0</v>
      </c>
      <c r="W91" s="434">
        <f t="shared" si="71"/>
        <v>0</v>
      </c>
      <c r="X91" s="434">
        <v>0</v>
      </c>
      <c r="Y91" s="434">
        <v>0</v>
      </c>
      <c r="Z91" s="434">
        <v>0</v>
      </c>
      <c r="AA91" s="434">
        <f>X91+Y91+Z91</f>
        <v>0</v>
      </c>
      <c r="AB91" s="434">
        <f>W91+AA91</f>
        <v>0</v>
      </c>
      <c r="AC91" s="435">
        <f t="shared" si="86"/>
        <v>0</v>
      </c>
      <c r="AD91" s="434">
        <v>0</v>
      </c>
      <c r="AE91" s="434">
        <f t="shared" si="75"/>
        <v>0</v>
      </c>
      <c r="AF91" s="435">
        <f>ROUND(W91*1%,0)</f>
        <v>0</v>
      </c>
      <c r="AG91" s="14">
        <v>0</v>
      </c>
      <c r="AH91" s="434">
        <f t="shared" si="87"/>
        <v>0</v>
      </c>
      <c r="AI91" s="870">
        <v>0</v>
      </c>
      <c r="AJ91" s="433">
        <v>0</v>
      </c>
      <c r="AK91" s="433">
        <v>0</v>
      </c>
      <c r="AL91" s="433">
        <v>0</v>
      </c>
      <c r="AM91" s="433">
        <v>0</v>
      </c>
      <c r="AN91" s="433">
        <v>0</v>
      </c>
      <c r="AO91" s="535">
        <f>SUM(AI91:AN91)</f>
        <v>0</v>
      </c>
      <c r="AP91" s="579">
        <f>I91+AH91</f>
        <v>1159078</v>
      </c>
      <c r="AQ91" s="434">
        <f>J91+W91</f>
        <v>859850</v>
      </c>
      <c r="AR91" s="512">
        <f>K91+AA91</f>
        <v>0</v>
      </c>
      <c r="AS91" s="434">
        <f>L91+AE91</f>
        <v>290629</v>
      </c>
      <c r="AT91" s="434">
        <f t="shared" si="88"/>
        <v>8599</v>
      </c>
      <c r="AU91" s="434">
        <f t="shared" si="88"/>
        <v>0</v>
      </c>
      <c r="AV91" s="535">
        <f>O91+AO91</f>
        <v>2.17</v>
      </c>
      <c r="AW91" s="517">
        <f t="shared" si="84"/>
        <v>0</v>
      </c>
      <c r="AX91" s="432">
        <v>0</v>
      </c>
      <c r="AY91" s="432">
        <v>0</v>
      </c>
      <c r="AZ91" s="432">
        <v>0</v>
      </c>
      <c r="BA91" s="432">
        <v>0</v>
      </c>
      <c r="BB91" s="432">
        <v>0</v>
      </c>
      <c r="BC91" s="600">
        <v>0</v>
      </c>
    </row>
    <row r="92" spans="1:55" ht="12.95" customHeight="1" x14ac:dyDescent="0.25">
      <c r="A92" s="188">
        <v>18</v>
      </c>
      <c r="B92" s="229">
        <v>5442</v>
      </c>
      <c r="C92" s="230">
        <v>650030541</v>
      </c>
      <c r="D92" s="189">
        <v>75017512</v>
      </c>
      <c r="E92" s="256" t="s">
        <v>422</v>
      </c>
      <c r="F92" s="229">
        <v>3143</v>
      </c>
      <c r="G92" s="192" t="s">
        <v>784</v>
      </c>
      <c r="H92" s="192" t="s">
        <v>260</v>
      </c>
      <c r="I92" s="517">
        <v>1078732</v>
      </c>
      <c r="J92" s="432">
        <v>800247</v>
      </c>
      <c r="K92" s="432">
        <v>0</v>
      </c>
      <c r="L92" s="44">
        <v>270483</v>
      </c>
      <c r="M92" s="44">
        <v>8002</v>
      </c>
      <c r="N92" s="307">
        <v>0</v>
      </c>
      <c r="O92" s="685">
        <v>1.5999000000000001</v>
      </c>
      <c r="P92" s="579">
        <f>X92*-1</f>
        <v>0</v>
      </c>
      <c r="Q92" s="434">
        <v>0</v>
      </c>
      <c r="R92" s="434">
        <v>0</v>
      </c>
      <c r="S92" s="434">
        <v>0</v>
      </c>
      <c r="T92" s="434">
        <v>0</v>
      </c>
      <c r="U92" s="434">
        <v>0</v>
      </c>
      <c r="V92" s="434">
        <v>0</v>
      </c>
      <c r="W92" s="434">
        <f t="shared" si="71"/>
        <v>0</v>
      </c>
      <c r="X92" s="434">
        <v>0</v>
      </c>
      <c r="Y92" s="434">
        <v>0</v>
      </c>
      <c r="Z92" s="434">
        <v>0</v>
      </c>
      <c r="AA92" s="434">
        <f>X92+Y92+Z92</f>
        <v>0</v>
      </c>
      <c r="AB92" s="434">
        <f>W92+AA92</f>
        <v>0</v>
      </c>
      <c r="AC92" s="435">
        <f t="shared" si="86"/>
        <v>0</v>
      </c>
      <c r="AD92" s="434">
        <v>0</v>
      </c>
      <c r="AE92" s="434">
        <f t="shared" si="75"/>
        <v>0</v>
      </c>
      <c r="AF92" s="435">
        <f>ROUND(W92*1%,0)</f>
        <v>0</v>
      </c>
      <c r="AG92" s="14">
        <v>0</v>
      </c>
      <c r="AH92" s="434">
        <f t="shared" si="87"/>
        <v>0</v>
      </c>
      <c r="AI92" s="870">
        <v>0</v>
      </c>
      <c r="AJ92" s="433">
        <v>0</v>
      </c>
      <c r="AK92" s="433">
        <v>0</v>
      </c>
      <c r="AL92" s="433">
        <v>0</v>
      </c>
      <c r="AM92" s="433">
        <v>0</v>
      </c>
      <c r="AN92" s="433">
        <v>0</v>
      </c>
      <c r="AO92" s="535">
        <f>SUM(AI92:AN92)</f>
        <v>0</v>
      </c>
      <c r="AP92" s="579">
        <f>I92+AH92</f>
        <v>1078732</v>
      </c>
      <c r="AQ92" s="434">
        <f>J92+W92</f>
        <v>800247</v>
      </c>
      <c r="AR92" s="512">
        <f>K92+AA92</f>
        <v>0</v>
      </c>
      <c r="AS92" s="434">
        <f>L92+AE92</f>
        <v>270483</v>
      </c>
      <c r="AT92" s="434">
        <f t="shared" si="88"/>
        <v>8002</v>
      </c>
      <c r="AU92" s="434">
        <f t="shared" si="88"/>
        <v>0</v>
      </c>
      <c r="AV92" s="535">
        <f>O92+AO92</f>
        <v>1.5999000000000001</v>
      </c>
      <c r="AW92" s="517">
        <f t="shared" si="84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ht="12.95" customHeight="1" x14ac:dyDescent="0.25">
      <c r="A93" s="181">
        <v>18</v>
      </c>
      <c r="B93" s="233">
        <v>5442</v>
      </c>
      <c r="C93" s="234">
        <v>650030541</v>
      </c>
      <c r="D93" s="233">
        <v>75017512</v>
      </c>
      <c r="E93" s="257" t="s">
        <v>423</v>
      </c>
      <c r="F93" s="233"/>
      <c r="G93" s="258"/>
      <c r="H93" s="503"/>
      <c r="I93" s="572">
        <v>16350624</v>
      </c>
      <c r="J93" s="332">
        <v>12129543</v>
      </c>
      <c r="K93" s="332">
        <v>0</v>
      </c>
      <c r="L93" s="332">
        <v>4099785</v>
      </c>
      <c r="M93" s="332">
        <v>121296</v>
      </c>
      <c r="N93" s="332">
        <v>0</v>
      </c>
      <c r="O93" s="692">
        <v>19.317800000000002</v>
      </c>
      <c r="P93" s="572">
        <f t="shared" ref="P93:BC93" si="89">SUM(P88:P92)</f>
        <v>0</v>
      </c>
      <c r="Q93" s="332">
        <f t="shared" si="89"/>
        <v>0</v>
      </c>
      <c r="R93" s="332">
        <f t="shared" si="89"/>
        <v>0</v>
      </c>
      <c r="S93" s="332">
        <f t="shared" si="89"/>
        <v>0</v>
      </c>
      <c r="T93" s="332">
        <f t="shared" si="89"/>
        <v>0</v>
      </c>
      <c r="U93" s="332">
        <f t="shared" si="89"/>
        <v>78557</v>
      </c>
      <c r="V93" s="332">
        <f t="shared" si="89"/>
        <v>0</v>
      </c>
      <c r="W93" s="332">
        <f t="shared" si="89"/>
        <v>78557</v>
      </c>
      <c r="X93" s="332">
        <v>0</v>
      </c>
      <c r="Y93" s="332">
        <f t="shared" si="89"/>
        <v>0</v>
      </c>
      <c r="Z93" s="332">
        <f t="shared" si="89"/>
        <v>97965</v>
      </c>
      <c r="AA93" s="332">
        <f t="shared" si="89"/>
        <v>97965</v>
      </c>
      <c r="AB93" s="332">
        <f t="shared" si="89"/>
        <v>176522</v>
      </c>
      <c r="AC93" s="332">
        <f t="shared" si="89"/>
        <v>26552</v>
      </c>
      <c r="AD93" s="332">
        <f t="shared" si="89"/>
        <v>0</v>
      </c>
      <c r="AE93" s="332">
        <f t="shared" si="89"/>
        <v>26552</v>
      </c>
      <c r="AF93" s="332">
        <f t="shared" si="89"/>
        <v>786</v>
      </c>
      <c r="AG93" s="332">
        <f t="shared" si="89"/>
        <v>0</v>
      </c>
      <c r="AH93" s="975">
        <f t="shared" si="89"/>
        <v>203860</v>
      </c>
      <c r="AI93" s="971">
        <v>0</v>
      </c>
      <c r="AJ93" s="736">
        <f t="shared" si="89"/>
        <v>0</v>
      </c>
      <c r="AK93" s="736">
        <f t="shared" si="89"/>
        <v>0</v>
      </c>
      <c r="AL93" s="736">
        <f t="shared" si="89"/>
        <v>0</v>
      </c>
      <c r="AM93" s="736">
        <f t="shared" si="89"/>
        <v>0.19</v>
      </c>
      <c r="AN93" s="736">
        <f t="shared" si="89"/>
        <v>0</v>
      </c>
      <c r="AO93" s="241">
        <f t="shared" si="89"/>
        <v>0.19</v>
      </c>
      <c r="AP93" s="572">
        <f t="shared" si="89"/>
        <v>16554484</v>
      </c>
      <c r="AQ93" s="402">
        <f t="shared" si="89"/>
        <v>12208100</v>
      </c>
      <c r="AR93" s="332">
        <f t="shared" si="89"/>
        <v>97965</v>
      </c>
      <c r="AS93" s="332">
        <f t="shared" si="89"/>
        <v>4126337</v>
      </c>
      <c r="AT93" s="332">
        <f t="shared" si="89"/>
        <v>122082</v>
      </c>
      <c r="AU93" s="332">
        <f t="shared" si="89"/>
        <v>0</v>
      </c>
      <c r="AV93" s="241">
        <f t="shared" si="89"/>
        <v>19.5078</v>
      </c>
      <c r="AW93" s="785">
        <f t="shared" si="89"/>
        <v>0</v>
      </c>
      <c r="AX93" s="783">
        <f t="shared" si="89"/>
        <v>0</v>
      </c>
      <c r="AY93" s="783">
        <f t="shared" si="89"/>
        <v>0</v>
      </c>
      <c r="AZ93" s="783">
        <f t="shared" si="89"/>
        <v>0</v>
      </c>
      <c r="BA93" s="783">
        <f t="shared" si="89"/>
        <v>0</v>
      </c>
      <c r="BB93" s="783">
        <f t="shared" si="89"/>
        <v>0</v>
      </c>
      <c r="BC93" s="780">
        <f t="shared" si="89"/>
        <v>0</v>
      </c>
    </row>
    <row r="94" spans="1:55" ht="12.95" customHeight="1" x14ac:dyDescent="0.25">
      <c r="A94" s="188">
        <v>19</v>
      </c>
      <c r="B94" s="229">
        <v>5453</v>
      </c>
      <c r="C94" s="230">
        <v>600099211</v>
      </c>
      <c r="D94" s="189">
        <v>854760</v>
      </c>
      <c r="E94" s="256" t="s">
        <v>424</v>
      </c>
      <c r="F94" s="229">
        <v>3111</v>
      </c>
      <c r="G94" s="253" t="s">
        <v>288</v>
      </c>
      <c r="H94" s="192" t="s">
        <v>260</v>
      </c>
      <c r="I94" s="517">
        <v>6443469</v>
      </c>
      <c r="J94" s="432">
        <v>4780022</v>
      </c>
      <c r="K94" s="432">
        <v>0</v>
      </c>
      <c r="L94" s="44">
        <v>1615647</v>
      </c>
      <c r="M94" s="44">
        <v>47800</v>
      </c>
      <c r="N94" s="307">
        <v>0</v>
      </c>
      <c r="O94" s="685">
        <v>8</v>
      </c>
      <c r="P94" s="579">
        <f t="shared" ref="P94:P100" si="90">X94*-1</f>
        <v>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71"/>
        <v>0</v>
      </c>
      <c r="X94" s="434">
        <v>0</v>
      </c>
      <c r="Y94" s="434">
        <v>0</v>
      </c>
      <c r="Z94" s="434">
        <v>0</v>
      </c>
      <c r="AA94" s="434">
        <f t="shared" ref="AA94:AA100" si="91">X94+Y94+Z94</f>
        <v>0</v>
      </c>
      <c r="AB94" s="434">
        <f t="shared" ref="AB94:AB100" si="92">W94+AA94</f>
        <v>0</v>
      </c>
      <c r="AC94" s="435">
        <f t="shared" ref="AC94:AC100" si="93">ROUND((W94+X94+Y94)*33.8%,0)</f>
        <v>0</v>
      </c>
      <c r="AD94" s="434">
        <v>0</v>
      </c>
      <c r="AE94" s="434">
        <f t="shared" si="75"/>
        <v>0</v>
      </c>
      <c r="AF94" s="435">
        <f t="shared" ref="AF94:AF100" si="94">ROUND(W94*1%,0)</f>
        <v>0</v>
      </c>
      <c r="AG94" s="14">
        <v>0</v>
      </c>
      <c r="AH94" s="434">
        <f t="shared" ref="AH94:AH100" si="95">AB94+AE94+AF94+AG94</f>
        <v>0</v>
      </c>
      <c r="AI94" s="870">
        <v>0</v>
      </c>
      <c r="AJ94" s="433">
        <v>0</v>
      </c>
      <c r="AK94" s="433">
        <v>0</v>
      </c>
      <c r="AL94" s="433">
        <v>0</v>
      </c>
      <c r="AM94" s="433">
        <v>0</v>
      </c>
      <c r="AN94" s="433">
        <v>0</v>
      </c>
      <c r="AO94" s="535">
        <f t="shared" ref="AO94:AO100" si="96">SUM(AI94:AN94)</f>
        <v>0</v>
      </c>
      <c r="AP94" s="579">
        <f t="shared" ref="AP94:AP100" si="97">I94+AH94</f>
        <v>6443469</v>
      </c>
      <c r="AQ94" s="434">
        <f t="shared" ref="AQ94:AQ100" si="98">J94+W94</f>
        <v>4780022</v>
      </c>
      <c r="AR94" s="512">
        <f t="shared" ref="AR94:AR100" si="99">K94+AA94</f>
        <v>0</v>
      </c>
      <c r="AS94" s="434">
        <f t="shared" ref="AS94:AU100" si="100">L94+AE94</f>
        <v>1615647</v>
      </c>
      <c r="AT94" s="434">
        <f t="shared" si="100"/>
        <v>47800</v>
      </c>
      <c r="AU94" s="434">
        <f t="shared" si="100"/>
        <v>0</v>
      </c>
      <c r="AV94" s="535">
        <f t="shared" ref="AV94:AV100" si="101">O94+AO94</f>
        <v>8</v>
      </c>
      <c r="AW94" s="517">
        <f t="shared" si="84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ht="12.95" customHeight="1" x14ac:dyDescent="0.25">
      <c r="A95" s="188">
        <v>19</v>
      </c>
      <c r="B95" s="229">
        <v>5453</v>
      </c>
      <c r="C95" s="230">
        <v>600099211</v>
      </c>
      <c r="D95" s="189">
        <v>854760</v>
      </c>
      <c r="E95" s="256" t="s">
        <v>424</v>
      </c>
      <c r="F95" s="229">
        <v>3113</v>
      </c>
      <c r="G95" s="253" t="s">
        <v>292</v>
      </c>
      <c r="H95" s="192" t="s">
        <v>260</v>
      </c>
      <c r="I95" s="517">
        <v>18949375</v>
      </c>
      <c r="J95" s="432">
        <v>14032585</v>
      </c>
      <c r="K95" s="432">
        <v>25000</v>
      </c>
      <c r="L95" s="44">
        <v>4751464</v>
      </c>
      <c r="M95" s="44">
        <v>140326</v>
      </c>
      <c r="N95" s="307">
        <v>0</v>
      </c>
      <c r="O95" s="685">
        <v>19.6692</v>
      </c>
      <c r="P95" s="579">
        <f t="shared" si="90"/>
        <v>0</v>
      </c>
      <c r="Q95" s="434">
        <v>0</v>
      </c>
      <c r="R95" s="434">
        <v>0</v>
      </c>
      <c r="S95" s="434">
        <v>0</v>
      </c>
      <c r="T95" s="434">
        <v>0</v>
      </c>
      <c r="U95" s="434">
        <v>0</v>
      </c>
      <c r="V95" s="434">
        <v>0</v>
      </c>
      <c r="W95" s="434">
        <f t="shared" si="71"/>
        <v>0</v>
      </c>
      <c r="X95" s="434">
        <v>0</v>
      </c>
      <c r="Y95" s="434">
        <v>0</v>
      </c>
      <c r="Z95" s="434">
        <v>0</v>
      </c>
      <c r="AA95" s="434">
        <f t="shared" si="91"/>
        <v>0</v>
      </c>
      <c r="AB95" s="434">
        <f t="shared" si="92"/>
        <v>0</v>
      </c>
      <c r="AC95" s="435">
        <f t="shared" si="93"/>
        <v>0</v>
      </c>
      <c r="AD95" s="434">
        <v>0</v>
      </c>
      <c r="AE95" s="434">
        <f t="shared" si="75"/>
        <v>0</v>
      </c>
      <c r="AF95" s="435">
        <f t="shared" si="94"/>
        <v>0</v>
      </c>
      <c r="AG95" s="14">
        <v>0</v>
      </c>
      <c r="AH95" s="434">
        <f t="shared" si="95"/>
        <v>0</v>
      </c>
      <c r="AI95" s="870">
        <v>0</v>
      </c>
      <c r="AJ95" s="433">
        <v>0</v>
      </c>
      <c r="AK95" s="433">
        <v>0</v>
      </c>
      <c r="AL95" s="433">
        <v>0</v>
      </c>
      <c r="AM95" s="433">
        <v>0</v>
      </c>
      <c r="AN95" s="433">
        <v>0</v>
      </c>
      <c r="AO95" s="535">
        <f t="shared" si="96"/>
        <v>0</v>
      </c>
      <c r="AP95" s="579">
        <f t="shared" si="97"/>
        <v>18949375</v>
      </c>
      <c r="AQ95" s="434">
        <f t="shared" si="98"/>
        <v>14032585</v>
      </c>
      <c r="AR95" s="512">
        <f t="shared" si="99"/>
        <v>25000</v>
      </c>
      <c r="AS95" s="434">
        <f t="shared" si="100"/>
        <v>4751464</v>
      </c>
      <c r="AT95" s="434">
        <f t="shared" si="100"/>
        <v>140326</v>
      </c>
      <c r="AU95" s="434">
        <f t="shared" si="100"/>
        <v>0</v>
      </c>
      <c r="AV95" s="535">
        <f t="shared" si="101"/>
        <v>19.6692</v>
      </c>
      <c r="AW95" s="517">
        <f t="shared" si="84"/>
        <v>0</v>
      </c>
      <c r="AX95" s="432">
        <v>0</v>
      </c>
      <c r="AY95" s="432">
        <v>0</v>
      </c>
      <c r="AZ95" s="432">
        <v>0</v>
      </c>
      <c r="BA95" s="432">
        <v>0</v>
      </c>
      <c r="BB95" s="432">
        <v>0</v>
      </c>
      <c r="BC95" s="600">
        <v>0</v>
      </c>
    </row>
    <row r="96" spans="1:55" ht="12.95" customHeight="1" x14ac:dyDescent="0.25">
      <c r="A96" s="602">
        <v>19</v>
      </c>
      <c r="B96" s="597">
        <v>5453</v>
      </c>
      <c r="C96" s="598">
        <v>600099211</v>
      </c>
      <c r="D96" s="597">
        <v>854760</v>
      </c>
      <c r="E96" s="399" t="s">
        <v>424</v>
      </c>
      <c r="F96" s="597">
        <v>3113</v>
      </c>
      <c r="G96" s="601" t="s">
        <v>789</v>
      </c>
      <c r="H96" s="192" t="s">
        <v>260</v>
      </c>
      <c r="I96" s="517">
        <v>343381</v>
      </c>
      <c r="J96" s="432">
        <v>254734</v>
      </c>
      <c r="K96" s="432">
        <v>0</v>
      </c>
      <c r="L96" s="44">
        <v>86100</v>
      </c>
      <c r="M96" s="44">
        <v>2547</v>
      </c>
      <c r="N96" s="307">
        <v>0</v>
      </c>
      <c r="O96" s="685">
        <v>0.40910000000000002</v>
      </c>
      <c r="P96" s="579">
        <f t="shared" si="90"/>
        <v>0</v>
      </c>
      <c r="Q96" s="434">
        <v>0</v>
      </c>
      <c r="R96" s="434">
        <v>0</v>
      </c>
      <c r="S96" s="434">
        <v>0</v>
      </c>
      <c r="T96" s="434">
        <v>18361</v>
      </c>
      <c r="U96" s="434">
        <v>0</v>
      </c>
      <c r="V96" s="434">
        <v>0</v>
      </c>
      <c r="W96" s="434">
        <f t="shared" si="71"/>
        <v>18361</v>
      </c>
      <c r="X96" s="434">
        <v>0</v>
      </c>
      <c r="Y96" s="434">
        <v>0</v>
      </c>
      <c r="Z96" s="434">
        <v>0</v>
      </c>
      <c r="AA96" s="434">
        <f t="shared" si="91"/>
        <v>0</v>
      </c>
      <c r="AB96" s="434">
        <f t="shared" si="92"/>
        <v>18361</v>
      </c>
      <c r="AC96" s="435">
        <f t="shared" si="93"/>
        <v>6206</v>
      </c>
      <c r="AD96" s="434">
        <v>0</v>
      </c>
      <c r="AE96" s="434">
        <f t="shared" si="75"/>
        <v>6206</v>
      </c>
      <c r="AF96" s="435">
        <f t="shared" si="94"/>
        <v>184</v>
      </c>
      <c r="AG96" s="14">
        <v>0</v>
      </c>
      <c r="AH96" s="434">
        <f t="shared" si="95"/>
        <v>24751</v>
      </c>
      <c r="AI96" s="870">
        <v>0</v>
      </c>
      <c r="AJ96" s="433">
        <v>0</v>
      </c>
      <c r="AK96" s="433">
        <v>0.03</v>
      </c>
      <c r="AL96" s="433">
        <v>0</v>
      </c>
      <c r="AM96" s="433">
        <v>0</v>
      </c>
      <c r="AN96" s="433">
        <v>0</v>
      </c>
      <c r="AO96" s="535">
        <f t="shared" si="96"/>
        <v>0.03</v>
      </c>
      <c r="AP96" s="579">
        <f t="shared" si="97"/>
        <v>368132</v>
      </c>
      <c r="AQ96" s="434">
        <f t="shared" si="98"/>
        <v>273095</v>
      </c>
      <c r="AR96" s="512">
        <f t="shared" si="99"/>
        <v>0</v>
      </c>
      <c r="AS96" s="434">
        <f t="shared" si="100"/>
        <v>92306</v>
      </c>
      <c r="AT96" s="434">
        <f t="shared" si="100"/>
        <v>2731</v>
      </c>
      <c r="AU96" s="434">
        <f t="shared" si="100"/>
        <v>0</v>
      </c>
      <c r="AV96" s="535">
        <f t="shared" si="101"/>
        <v>0.43910000000000005</v>
      </c>
      <c r="AW96" s="517">
        <f t="shared" si="84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600">
        <v>0</v>
      </c>
    </row>
    <row r="97" spans="1:55" ht="12.95" customHeight="1" x14ac:dyDescent="0.25">
      <c r="A97" s="602">
        <v>19</v>
      </c>
      <c r="B97" s="597">
        <v>5453</v>
      </c>
      <c r="C97" s="598">
        <v>600099211</v>
      </c>
      <c r="D97" s="597">
        <v>854760</v>
      </c>
      <c r="E97" s="399" t="s">
        <v>424</v>
      </c>
      <c r="F97" s="597">
        <v>3113</v>
      </c>
      <c r="G97" s="278" t="s">
        <v>864</v>
      </c>
      <c r="H97" s="592" t="s">
        <v>260</v>
      </c>
      <c r="I97" s="620">
        <v>0</v>
      </c>
      <c r="J97" s="587">
        <v>0</v>
      </c>
      <c r="K97" s="587">
        <v>0</v>
      </c>
      <c r="L97" s="1042">
        <v>0</v>
      </c>
      <c r="M97" s="1042">
        <v>0</v>
      </c>
      <c r="N97" s="1027">
        <v>0</v>
      </c>
      <c r="O97" s="722">
        <v>0</v>
      </c>
      <c r="P97" s="579">
        <f>X97*-1</f>
        <v>0</v>
      </c>
      <c r="Q97" s="434">
        <v>0</v>
      </c>
      <c r="R97" s="434">
        <v>0</v>
      </c>
      <c r="S97" s="434">
        <v>0</v>
      </c>
      <c r="T97" s="434">
        <v>0</v>
      </c>
      <c r="U97" s="1028">
        <v>157114</v>
      </c>
      <c r="V97" s="434">
        <v>0</v>
      </c>
      <c r="W97" s="434">
        <f t="shared" si="71"/>
        <v>157114</v>
      </c>
      <c r="X97" s="434">
        <v>0</v>
      </c>
      <c r="Y97" s="434">
        <v>0</v>
      </c>
      <c r="Z97" s="434">
        <v>0</v>
      </c>
      <c r="AA97" s="434">
        <f t="shared" si="91"/>
        <v>0</v>
      </c>
      <c r="AB97" s="434">
        <f t="shared" si="92"/>
        <v>157114</v>
      </c>
      <c r="AC97" s="435">
        <f t="shared" si="93"/>
        <v>53105</v>
      </c>
      <c r="AD97" s="434">
        <v>0</v>
      </c>
      <c r="AE97" s="434">
        <f t="shared" si="75"/>
        <v>53105</v>
      </c>
      <c r="AF97" s="435">
        <f t="shared" si="94"/>
        <v>1571</v>
      </c>
      <c r="AG97" s="14">
        <v>0</v>
      </c>
      <c r="AH97" s="434">
        <f t="shared" si="95"/>
        <v>211790</v>
      </c>
      <c r="AI97" s="870">
        <v>0</v>
      </c>
      <c r="AJ97" s="433">
        <v>0</v>
      </c>
      <c r="AK97" s="433">
        <v>0</v>
      </c>
      <c r="AL97" s="433">
        <v>0</v>
      </c>
      <c r="AM97" s="1039">
        <v>0.37</v>
      </c>
      <c r="AN97" s="433">
        <v>0</v>
      </c>
      <c r="AO97" s="535">
        <f t="shared" si="96"/>
        <v>0.37</v>
      </c>
      <c r="AP97" s="579">
        <f t="shared" si="97"/>
        <v>211790</v>
      </c>
      <c r="AQ97" s="434">
        <f t="shared" si="98"/>
        <v>157114</v>
      </c>
      <c r="AR97" s="512">
        <f t="shared" si="99"/>
        <v>0</v>
      </c>
      <c r="AS97" s="434">
        <f t="shared" si="100"/>
        <v>53105</v>
      </c>
      <c r="AT97" s="434">
        <f t="shared" si="100"/>
        <v>1571</v>
      </c>
      <c r="AU97" s="434">
        <f t="shared" si="100"/>
        <v>0</v>
      </c>
      <c r="AV97" s="535">
        <f t="shared" si="101"/>
        <v>0.37</v>
      </c>
      <c r="AW97" s="517">
        <f t="shared" si="84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600">
        <v>0</v>
      </c>
    </row>
    <row r="98" spans="1:55" ht="12.95" customHeight="1" x14ac:dyDescent="0.25">
      <c r="A98" s="188">
        <v>19</v>
      </c>
      <c r="B98" s="229">
        <v>5453</v>
      </c>
      <c r="C98" s="230">
        <v>600099211</v>
      </c>
      <c r="D98" s="189">
        <v>854760</v>
      </c>
      <c r="E98" s="256" t="s">
        <v>424</v>
      </c>
      <c r="F98" s="229">
        <v>3113</v>
      </c>
      <c r="G98" s="192" t="s">
        <v>276</v>
      </c>
      <c r="H98" s="192" t="s">
        <v>261</v>
      </c>
      <c r="I98" s="517">
        <v>1064371</v>
      </c>
      <c r="J98" s="432">
        <v>789593</v>
      </c>
      <c r="K98" s="432">
        <v>0</v>
      </c>
      <c r="L98" s="44">
        <v>266882</v>
      </c>
      <c r="M98" s="44">
        <v>7896</v>
      </c>
      <c r="N98" s="307">
        <v>0</v>
      </c>
      <c r="O98" s="685">
        <v>1.8299999999999998</v>
      </c>
      <c r="P98" s="579">
        <f t="shared" si="90"/>
        <v>0</v>
      </c>
      <c r="Q98" s="434">
        <v>0</v>
      </c>
      <c r="R98" s="434">
        <v>275814</v>
      </c>
      <c r="S98" s="434">
        <v>0</v>
      </c>
      <c r="T98" s="434">
        <v>0</v>
      </c>
      <c r="U98" s="434">
        <v>0</v>
      </c>
      <c r="V98" s="434">
        <v>0</v>
      </c>
      <c r="W98" s="434">
        <f t="shared" si="71"/>
        <v>275814</v>
      </c>
      <c r="X98" s="434">
        <v>0</v>
      </c>
      <c r="Y98" s="434">
        <v>0</v>
      </c>
      <c r="Z98" s="434">
        <v>0</v>
      </c>
      <c r="AA98" s="434">
        <f t="shared" si="91"/>
        <v>0</v>
      </c>
      <c r="AB98" s="434">
        <f t="shared" si="92"/>
        <v>275814</v>
      </c>
      <c r="AC98" s="435">
        <f t="shared" si="93"/>
        <v>93225</v>
      </c>
      <c r="AD98" s="434">
        <v>0</v>
      </c>
      <c r="AE98" s="434">
        <f t="shared" si="75"/>
        <v>93225</v>
      </c>
      <c r="AF98" s="435">
        <f t="shared" si="94"/>
        <v>2758</v>
      </c>
      <c r="AG98" s="14">
        <v>0</v>
      </c>
      <c r="AH98" s="434">
        <f t="shared" si="95"/>
        <v>371797</v>
      </c>
      <c r="AI98" s="870">
        <v>0</v>
      </c>
      <c r="AJ98" s="433">
        <v>0.57999999999999996</v>
      </c>
      <c r="AK98" s="433">
        <v>0</v>
      </c>
      <c r="AL98" s="433">
        <v>0</v>
      </c>
      <c r="AM98" s="433">
        <v>0</v>
      </c>
      <c r="AN98" s="433">
        <v>0</v>
      </c>
      <c r="AO98" s="535">
        <f t="shared" si="96"/>
        <v>0.57999999999999996</v>
      </c>
      <c r="AP98" s="579">
        <f t="shared" si="97"/>
        <v>1436168</v>
      </c>
      <c r="AQ98" s="434">
        <f t="shared" si="98"/>
        <v>1065407</v>
      </c>
      <c r="AR98" s="512">
        <f t="shared" si="99"/>
        <v>0</v>
      </c>
      <c r="AS98" s="434">
        <f t="shared" si="100"/>
        <v>360107</v>
      </c>
      <c r="AT98" s="434">
        <f t="shared" si="100"/>
        <v>10654</v>
      </c>
      <c r="AU98" s="434">
        <f t="shared" si="100"/>
        <v>0</v>
      </c>
      <c r="AV98" s="535">
        <f t="shared" si="101"/>
        <v>2.4099999999999997</v>
      </c>
      <c r="AW98" s="517">
        <f t="shared" si="84"/>
        <v>0</v>
      </c>
      <c r="AX98" s="432">
        <v>0</v>
      </c>
      <c r="AY98" s="432">
        <v>0</v>
      </c>
      <c r="AZ98" s="432">
        <v>0</v>
      </c>
      <c r="BA98" s="432">
        <v>0</v>
      </c>
      <c r="BB98" s="432">
        <v>0</v>
      </c>
      <c r="BC98" s="600">
        <v>0</v>
      </c>
    </row>
    <row r="99" spans="1:55" ht="12.95" customHeight="1" x14ac:dyDescent="0.25">
      <c r="A99" s="188">
        <v>19</v>
      </c>
      <c r="B99" s="229">
        <v>5453</v>
      </c>
      <c r="C99" s="230">
        <v>600099211</v>
      </c>
      <c r="D99" s="189">
        <v>854760</v>
      </c>
      <c r="E99" s="256" t="s">
        <v>424</v>
      </c>
      <c r="F99" s="229">
        <v>3143</v>
      </c>
      <c r="G99" s="192" t="s">
        <v>784</v>
      </c>
      <c r="H99" s="192" t="s">
        <v>260</v>
      </c>
      <c r="I99" s="517">
        <v>1915987</v>
      </c>
      <c r="J99" s="432">
        <v>1421355</v>
      </c>
      <c r="K99" s="432">
        <v>0</v>
      </c>
      <c r="L99" s="44">
        <v>480418</v>
      </c>
      <c r="M99" s="44">
        <v>14214</v>
      </c>
      <c r="N99" s="307">
        <v>0</v>
      </c>
      <c r="O99" s="685">
        <v>2.7160000000000002</v>
      </c>
      <c r="P99" s="579">
        <f t="shared" si="90"/>
        <v>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71"/>
        <v>0</v>
      </c>
      <c r="X99" s="434">
        <v>0</v>
      </c>
      <c r="Y99" s="434">
        <v>0</v>
      </c>
      <c r="Z99" s="434">
        <v>0</v>
      </c>
      <c r="AA99" s="434">
        <f t="shared" si="91"/>
        <v>0</v>
      </c>
      <c r="AB99" s="434">
        <f t="shared" si="92"/>
        <v>0</v>
      </c>
      <c r="AC99" s="435">
        <f t="shared" si="93"/>
        <v>0</v>
      </c>
      <c r="AD99" s="434">
        <v>0</v>
      </c>
      <c r="AE99" s="434">
        <f t="shared" si="75"/>
        <v>0</v>
      </c>
      <c r="AF99" s="435">
        <f t="shared" si="94"/>
        <v>0</v>
      </c>
      <c r="AG99" s="14">
        <v>0</v>
      </c>
      <c r="AH99" s="434">
        <f t="shared" si="95"/>
        <v>0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96"/>
        <v>0</v>
      </c>
      <c r="AP99" s="579">
        <f t="shared" si="97"/>
        <v>1915987</v>
      </c>
      <c r="AQ99" s="434">
        <f t="shared" si="98"/>
        <v>1421355</v>
      </c>
      <c r="AR99" s="512">
        <f t="shared" si="99"/>
        <v>0</v>
      </c>
      <c r="AS99" s="434">
        <f t="shared" si="100"/>
        <v>480418</v>
      </c>
      <c r="AT99" s="434">
        <f t="shared" si="100"/>
        <v>14214</v>
      </c>
      <c r="AU99" s="434">
        <f t="shared" si="100"/>
        <v>0</v>
      </c>
      <c r="AV99" s="535">
        <f t="shared" si="101"/>
        <v>2.7160000000000002</v>
      </c>
      <c r="AW99" s="517">
        <f t="shared" si="84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ht="12.95" customHeight="1" x14ac:dyDescent="0.25">
      <c r="A100" s="188">
        <v>19</v>
      </c>
      <c r="B100" s="229">
        <v>5453</v>
      </c>
      <c r="C100" s="230">
        <v>600099211</v>
      </c>
      <c r="D100" s="189">
        <v>854760</v>
      </c>
      <c r="E100" s="256" t="s">
        <v>424</v>
      </c>
      <c r="F100" s="229">
        <v>3143</v>
      </c>
      <c r="G100" s="253" t="s">
        <v>425</v>
      </c>
      <c r="H100" s="192" t="s">
        <v>261</v>
      </c>
      <c r="I100" s="517">
        <v>323417</v>
      </c>
      <c r="J100" s="432">
        <v>239924</v>
      </c>
      <c r="K100" s="432">
        <v>0</v>
      </c>
      <c r="L100" s="44">
        <v>81094</v>
      </c>
      <c r="M100" s="44">
        <v>2399</v>
      </c>
      <c r="N100" s="307">
        <v>0</v>
      </c>
      <c r="O100" s="685">
        <v>0.45</v>
      </c>
      <c r="P100" s="579">
        <f t="shared" si="90"/>
        <v>0</v>
      </c>
      <c r="Q100" s="434">
        <v>0</v>
      </c>
      <c r="R100" s="434">
        <v>0</v>
      </c>
      <c r="S100" s="434">
        <v>0</v>
      </c>
      <c r="T100" s="434">
        <v>0</v>
      </c>
      <c r="U100" s="434">
        <v>0</v>
      </c>
      <c r="V100" s="434">
        <v>0</v>
      </c>
      <c r="W100" s="434">
        <f t="shared" si="71"/>
        <v>0</v>
      </c>
      <c r="X100" s="434">
        <v>0</v>
      </c>
      <c r="Y100" s="434">
        <v>0</v>
      </c>
      <c r="Z100" s="434">
        <v>0</v>
      </c>
      <c r="AA100" s="434">
        <f t="shared" si="91"/>
        <v>0</v>
      </c>
      <c r="AB100" s="434">
        <f t="shared" si="92"/>
        <v>0</v>
      </c>
      <c r="AC100" s="435">
        <f t="shared" si="93"/>
        <v>0</v>
      </c>
      <c r="AD100" s="434">
        <v>0</v>
      </c>
      <c r="AE100" s="434">
        <f t="shared" si="75"/>
        <v>0</v>
      </c>
      <c r="AF100" s="435">
        <f t="shared" si="94"/>
        <v>0</v>
      </c>
      <c r="AG100" s="14">
        <v>0</v>
      </c>
      <c r="AH100" s="434">
        <f t="shared" si="95"/>
        <v>0</v>
      </c>
      <c r="AI100" s="870">
        <v>0</v>
      </c>
      <c r="AJ100" s="433">
        <v>0</v>
      </c>
      <c r="AK100" s="433">
        <v>0</v>
      </c>
      <c r="AL100" s="433">
        <v>0</v>
      </c>
      <c r="AM100" s="433">
        <v>0</v>
      </c>
      <c r="AN100" s="433">
        <v>0</v>
      </c>
      <c r="AO100" s="535">
        <f t="shared" si="96"/>
        <v>0</v>
      </c>
      <c r="AP100" s="579">
        <f t="shared" si="97"/>
        <v>323417</v>
      </c>
      <c r="AQ100" s="434">
        <f t="shared" si="98"/>
        <v>239924</v>
      </c>
      <c r="AR100" s="512">
        <f t="shared" si="99"/>
        <v>0</v>
      </c>
      <c r="AS100" s="434">
        <f t="shared" si="100"/>
        <v>81094</v>
      </c>
      <c r="AT100" s="434">
        <f t="shared" si="100"/>
        <v>2399</v>
      </c>
      <c r="AU100" s="434">
        <f t="shared" si="100"/>
        <v>0</v>
      </c>
      <c r="AV100" s="535">
        <f t="shared" si="101"/>
        <v>0.45</v>
      </c>
      <c r="AW100" s="517">
        <f t="shared" si="84"/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ht="12.95" customHeight="1" x14ac:dyDescent="0.25">
      <c r="A101" s="181">
        <v>19</v>
      </c>
      <c r="B101" s="233">
        <v>5453</v>
      </c>
      <c r="C101" s="234">
        <v>600099211</v>
      </c>
      <c r="D101" s="233">
        <v>854760</v>
      </c>
      <c r="E101" s="257" t="s">
        <v>426</v>
      </c>
      <c r="F101" s="233"/>
      <c r="G101" s="258"/>
      <c r="H101" s="503"/>
      <c r="I101" s="571">
        <v>29040000</v>
      </c>
      <c r="J101" s="331">
        <v>21518213</v>
      </c>
      <c r="K101" s="331">
        <v>25000</v>
      </c>
      <c r="L101" s="331">
        <v>7281605</v>
      </c>
      <c r="M101" s="331">
        <v>215182</v>
      </c>
      <c r="N101" s="331">
        <v>0</v>
      </c>
      <c r="O101" s="691">
        <v>33.074300000000001</v>
      </c>
      <c r="P101" s="571">
        <f t="shared" ref="P101:BC101" si="102">SUM(P94:P100)</f>
        <v>0</v>
      </c>
      <c r="Q101" s="331">
        <f t="shared" si="102"/>
        <v>0</v>
      </c>
      <c r="R101" s="331">
        <f t="shared" si="102"/>
        <v>275814</v>
      </c>
      <c r="S101" s="331">
        <f t="shared" si="102"/>
        <v>0</v>
      </c>
      <c r="T101" s="331">
        <f t="shared" si="102"/>
        <v>18361</v>
      </c>
      <c r="U101" s="331">
        <f t="shared" si="102"/>
        <v>157114</v>
      </c>
      <c r="V101" s="331">
        <f t="shared" si="102"/>
        <v>0</v>
      </c>
      <c r="W101" s="331">
        <f t="shared" si="102"/>
        <v>451289</v>
      </c>
      <c r="X101" s="331">
        <v>0</v>
      </c>
      <c r="Y101" s="331">
        <f t="shared" si="102"/>
        <v>0</v>
      </c>
      <c r="Z101" s="331">
        <f t="shared" si="102"/>
        <v>0</v>
      </c>
      <c r="AA101" s="331">
        <f t="shared" si="102"/>
        <v>0</v>
      </c>
      <c r="AB101" s="331">
        <f t="shared" si="102"/>
        <v>451289</v>
      </c>
      <c r="AC101" s="331">
        <f t="shared" si="102"/>
        <v>152536</v>
      </c>
      <c r="AD101" s="331">
        <f t="shared" si="102"/>
        <v>0</v>
      </c>
      <c r="AE101" s="331">
        <f t="shared" si="102"/>
        <v>152536</v>
      </c>
      <c r="AF101" s="331">
        <f t="shared" si="102"/>
        <v>4513</v>
      </c>
      <c r="AG101" s="331">
        <f t="shared" si="102"/>
        <v>0</v>
      </c>
      <c r="AH101" s="974">
        <f t="shared" si="102"/>
        <v>608338</v>
      </c>
      <c r="AI101" s="970">
        <v>0</v>
      </c>
      <c r="AJ101" s="727">
        <f t="shared" si="102"/>
        <v>0.57999999999999996</v>
      </c>
      <c r="AK101" s="727">
        <f t="shared" si="102"/>
        <v>0.03</v>
      </c>
      <c r="AL101" s="727">
        <f t="shared" si="102"/>
        <v>0</v>
      </c>
      <c r="AM101" s="727">
        <f t="shared" si="102"/>
        <v>0.37</v>
      </c>
      <c r="AN101" s="727">
        <f t="shared" si="102"/>
        <v>0</v>
      </c>
      <c r="AO101" s="236">
        <f t="shared" si="102"/>
        <v>0.98</v>
      </c>
      <c r="AP101" s="571">
        <f t="shared" si="102"/>
        <v>29648338</v>
      </c>
      <c r="AQ101" s="401">
        <f t="shared" si="102"/>
        <v>21969502</v>
      </c>
      <c r="AR101" s="331">
        <f t="shared" si="102"/>
        <v>25000</v>
      </c>
      <c r="AS101" s="331">
        <f t="shared" si="102"/>
        <v>7434141</v>
      </c>
      <c r="AT101" s="331">
        <f t="shared" si="102"/>
        <v>219695</v>
      </c>
      <c r="AU101" s="331">
        <f t="shared" si="102"/>
        <v>0</v>
      </c>
      <c r="AV101" s="236">
        <f t="shared" si="102"/>
        <v>34.054300000000005</v>
      </c>
      <c r="AW101" s="784">
        <f t="shared" si="102"/>
        <v>0</v>
      </c>
      <c r="AX101" s="782">
        <f t="shared" si="102"/>
        <v>0</v>
      </c>
      <c r="AY101" s="782">
        <f t="shared" si="102"/>
        <v>0</v>
      </c>
      <c r="AZ101" s="782">
        <f t="shared" si="102"/>
        <v>0</v>
      </c>
      <c r="BA101" s="782">
        <f t="shared" si="102"/>
        <v>0</v>
      </c>
      <c r="BB101" s="782">
        <f t="shared" si="102"/>
        <v>0</v>
      </c>
      <c r="BC101" s="779">
        <f t="shared" si="102"/>
        <v>0</v>
      </c>
    </row>
    <row r="102" spans="1:55" ht="12.95" customHeight="1" x14ac:dyDescent="0.25">
      <c r="A102" s="188">
        <v>20</v>
      </c>
      <c r="B102" s="189">
        <v>5429</v>
      </c>
      <c r="C102" s="238">
        <v>600098656</v>
      </c>
      <c r="D102" s="189">
        <v>70698309</v>
      </c>
      <c r="E102" s="191" t="s">
        <v>427</v>
      </c>
      <c r="F102" s="189">
        <v>3111</v>
      </c>
      <c r="G102" s="253" t="s">
        <v>288</v>
      </c>
      <c r="H102" s="192" t="s">
        <v>260</v>
      </c>
      <c r="I102" s="517">
        <v>2989415</v>
      </c>
      <c r="J102" s="432">
        <v>2217667</v>
      </c>
      <c r="K102" s="432">
        <v>0</v>
      </c>
      <c r="L102" s="44">
        <v>749571</v>
      </c>
      <c r="M102" s="44">
        <v>22177</v>
      </c>
      <c r="N102" s="307">
        <v>0</v>
      </c>
      <c r="O102" s="685">
        <v>4</v>
      </c>
      <c r="P102" s="579">
        <f>X102*-1</f>
        <v>0</v>
      </c>
      <c r="Q102" s="434">
        <v>0</v>
      </c>
      <c r="R102" s="434">
        <v>0</v>
      </c>
      <c r="S102" s="434">
        <v>0</v>
      </c>
      <c r="T102" s="434">
        <v>0</v>
      </c>
      <c r="U102" s="434">
        <v>0</v>
      </c>
      <c r="V102" s="434">
        <v>0</v>
      </c>
      <c r="W102" s="434">
        <f t="shared" si="71"/>
        <v>0</v>
      </c>
      <c r="X102" s="434">
        <v>0</v>
      </c>
      <c r="Y102" s="434">
        <v>0</v>
      </c>
      <c r="Z102" s="434">
        <v>0</v>
      </c>
      <c r="AA102" s="434">
        <f>X102+Y102+Z102</f>
        <v>0</v>
      </c>
      <c r="AB102" s="434">
        <f>W102+AA102</f>
        <v>0</v>
      </c>
      <c r="AC102" s="435">
        <f>ROUND((W102+X102+Y102)*33.8%,0)</f>
        <v>0</v>
      </c>
      <c r="AD102" s="434">
        <v>0</v>
      </c>
      <c r="AE102" s="434">
        <f t="shared" si="75"/>
        <v>0</v>
      </c>
      <c r="AF102" s="435">
        <f>ROUND(W102*1%,0)</f>
        <v>0</v>
      </c>
      <c r="AG102" s="14">
        <v>0</v>
      </c>
      <c r="AH102" s="434">
        <f t="shared" ref="AH102:AH103" si="103">AB102+AE102+AF102+AG102</f>
        <v>0</v>
      </c>
      <c r="AI102" s="870">
        <v>0</v>
      </c>
      <c r="AJ102" s="433">
        <v>0</v>
      </c>
      <c r="AK102" s="433">
        <v>0</v>
      </c>
      <c r="AL102" s="433">
        <v>0</v>
      </c>
      <c r="AM102" s="433">
        <v>0</v>
      </c>
      <c r="AN102" s="433">
        <v>0</v>
      </c>
      <c r="AO102" s="535">
        <f>SUM(AI102:AN102)</f>
        <v>0</v>
      </c>
      <c r="AP102" s="579">
        <f>I102+AH102</f>
        <v>2989415</v>
      </c>
      <c r="AQ102" s="434">
        <f>J102+W102</f>
        <v>2217667</v>
      </c>
      <c r="AR102" s="512">
        <f>K102+AA102</f>
        <v>0</v>
      </c>
      <c r="AS102" s="434">
        <f t="shared" ref="AS102:AU103" si="104">L102+AE102</f>
        <v>749571</v>
      </c>
      <c r="AT102" s="434">
        <f t="shared" si="104"/>
        <v>22177</v>
      </c>
      <c r="AU102" s="434">
        <f t="shared" si="104"/>
        <v>0</v>
      </c>
      <c r="AV102" s="535">
        <f>O102+AO102</f>
        <v>4</v>
      </c>
      <c r="AW102" s="517">
        <f t="shared" si="84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600">
        <v>0</v>
      </c>
    </row>
    <row r="103" spans="1:55" ht="12.95" customHeight="1" x14ac:dyDescent="0.25">
      <c r="A103" s="188">
        <v>20</v>
      </c>
      <c r="B103" s="229">
        <v>5429</v>
      </c>
      <c r="C103" s="230">
        <v>600098656</v>
      </c>
      <c r="D103" s="189">
        <v>70698309</v>
      </c>
      <c r="E103" s="256" t="s">
        <v>427</v>
      </c>
      <c r="F103" s="189">
        <v>3111</v>
      </c>
      <c r="G103" s="192" t="s">
        <v>276</v>
      </c>
      <c r="H103" s="192" t="s">
        <v>261</v>
      </c>
      <c r="I103" s="517">
        <v>0</v>
      </c>
      <c r="J103" s="432">
        <v>0</v>
      </c>
      <c r="K103" s="432">
        <v>0</v>
      </c>
      <c r="L103" s="44">
        <v>0</v>
      </c>
      <c r="M103" s="44">
        <v>0</v>
      </c>
      <c r="N103" s="307">
        <v>0</v>
      </c>
      <c r="O103" s="685">
        <v>0</v>
      </c>
      <c r="P103" s="579">
        <f>X103*-1</f>
        <v>0</v>
      </c>
      <c r="Q103" s="434">
        <v>0</v>
      </c>
      <c r="R103" s="434">
        <v>0</v>
      </c>
      <c r="S103" s="434">
        <v>0</v>
      </c>
      <c r="T103" s="434">
        <v>0</v>
      </c>
      <c r="U103" s="434">
        <v>0</v>
      </c>
      <c r="V103" s="434">
        <v>0</v>
      </c>
      <c r="W103" s="434">
        <f t="shared" si="71"/>
        <v>0</v>
      </c>
      <c r="X103" s="434">
        <v>0</v>
      </c>
      <c r="Y103" s="434">
        <v>0</v>
      </c>
      <c r="Z103" s="434">
        <v>0</v>
      </c>
      <c r="AA103" s="434">
        <f>X103+Y103+Z103</f>
        <v>0</v>
      </c>
      <c r="AB103" s="434">
        <f>W103+AA103</f>
        <v>0</v>
      </c>
      <c r="AC103" s="435">
        <f t="shared" ref="AC103" si="105">ROUND((W103+X103+Y103)*33.8%,0)</f>
        <v>0</v>
      </c>
      <c r="AD103" s="434">
        <v>0</v>
      </c>
      <c r="AE103" s="434">
        <f t="shared" si="75"/>
        <v>0</v>
      </c>
      <c r="AF103" s="435">
        <f>ROUND(W103*1%,0)</f>
        <v>0</v>
      </c>
      <c r="AG103" s="14">
        <v>0</v>
      </c>
      <c r="AH103" s="434">
        <f t="shared" si="103"/>
        <v>0</v>
      </c>
      <c r="AI103" s="870">
        <v>0</v>
      </c>
      <c r="AJ103" s="433">
        <v>0</v>
      </c>
      <c r="AK103" s="433">
        <v>0</v>
      </c>
      <c r="AL103" s="433">
        <v>0</v>
      </c>
      <c r="AM103" s="433">
        <v>0</v>
      </c>
      <c r="AN103" s="433">
        <v>0</v>
      </c>
      <c r="AO103" s="535">
        <f>SUM(AI103:AN103)</f>
        <v>0</v>
      </c>
      <c r="AP103" s="579">
        <f>I103+AH103</f>
        <v>0</v>
      </c>
      <c r="AQ103" s="434">
        <f>J103+W103</f>
        <v>0</v>
      </c>
      <c r="AR103" s="512">
        <f>K103+AA103</f>
        <v>0</v>
      </c>
      <c r="AS103" s="434">
        <f t="shared" si="104"/>
        <v>0</v>
      </c>
      <c r="AT103" s="434">
        <f t="shared" si="104"/>
        <v>0</v>
      </c>
      <c r="AU103" s="434">
        <f t="shared" si="104"/>
        <v>0</v>
      </c>
      <c r="AV103" s="535">
        <f>O103+AO103</f>
        <v>0</v>
      </c>
      <c r="AW103" s="517">
        <f t="shared" si="84"/>
        <v>0</v>
      </c>
      <c r="AX103" s="432">
        <v>0</v>
      </c>
      <c r="AY103" s="432">
        <v>0</v>
      </c>
      <c r="AZ103" s="432">
        <v>0</v>
      </c>
      <c r="BA103" s="432">
        <v>0</v>
      </c>
      <c r="BB103" s="432">
        <v>0</v>
      </c>
      <c r="BC103" s="600">
        <v>0</v>
      </c>
    </row>
    <row r="104" spans="1:55" ht="12.95" customHeight="1" x14ac:dyDescent="0.25">
      <c r="A104" s="181">
        <v>20</v>
      </c>
      <c r="B104" s="233">
        <v>5429</v>
      </c>
      <c r="C104" s="234">
        <v>600098656</v>
      </c>
      <c r="D104" s="233">
        <v>70698309</v>
      </c>
      <c r="E104" s="257" t="s">
        <v>428</v>
      </c>
      <c r="F104" s="233"/>
      <c r="G104" s="258"/>
      <c r="H104" s="503"/>
      <c r="I104" s="571">
        <v>2989415</v>
      </c>
      <c r="J104" s="331">
        <v>2217667</v>
      </c>
      <c r="K104" s="331">
        <v>0</v>
      </c>
      <c r="L104" s="331">
        <v>749571</v>
      </c>
      <c r="M104" s="331">
        <v>22177</v>
      </c>
      <c r="N104" s="331">
        <v>0</v>
      </c>
      <c r="O104" s="691">
        <v>4</v>
      </c>
      <c r="P104" s="571">
        <f t="shared" ref="P104:BC104" si="106">SUM(P102:P103)</f>
        <v>0</v>
      </c>
      <c r="Q104" s="331">
        <f t="shared" si="106"/>
        <v>0</v>
      </c>
      <c r="R104" s="331">
        <f t="shared" si="106"/>
        <v>0</v>
      </c>
      <c r="S104" s="331">
        <f t="shared" si="106"/>
        <v>0</v>
      </c>
      <c r="T104" s="331">
        <f t="shared" si="106"/>
        <v>0</v>
      </c>
      <c r="U104" s="331">
        <f t="shared" si="106"/>
        <v>0</v>
      </c>
      <c r="V104" s="331">
        <f t="shared" si="106"/>
        <v>0</v>
      </c>
      <c r="W104" s="331">
        <f t="shared" si="106"/>
        <v>0</v>
      </c>
      <c r="X104" s="331">
        <v>0</v>
      </c>
      <c r="Y104" s="331">
        <f t="shared" si="106"/>
        <v>0</v>
      </c>
      <c r="Z104" s="331">
        <f t="shared" si="106"/>
        <v>0</v>
      </c>
      <c r="AA104" s="331">
        <f t="shared" si="106"/>
        <v>0</v>
      </c>
      <c r="AB104" s="331">
        <f t="shared" si="106"/>
        <v>0</v>
      </c>
      <c r="AC104" s="331">
        <f t="shared" si="106"/>
        <v>0</v>
      </c>
      <c r="AD104" s="331">
        <f t="shared" si="106"/>
        <v>0</v>
      </c>
      <c r="AE104" s="331">
        <f t="shared" si="106"/>
        <v>0</v>
      </c>
      <c r="AF104" s="331">
        <f t="shared" si="106"/>
        <v>0</v>
      </c>
      <c r="AG104" s="331">
        <f t="shared" si="106"/>
        <v>0</v>
      </c>
      <c r="AH104" s="974">
        <f t="shared" si="106"/>
        <v>0</v>
      </c>
      <c r="AI104" s="970">
        <v>0</v>
      </c>
      <c r="AJ104" s="727">
        <f t="shared" si="106"/>
        <v>0</v>
      </c>
      <c r="AK104" s="727">
        <f t="shared" si="106"/>
        <v>0</v>
      </c>
      <c r="AL104" s="727">
        <f t="shared" si="106"/>
        <v>0</v>
      </c>
      <c r="AM104" s="727">
        <f t="shared" si="106"/>
        <v>0</v>
      </c>
      <c r="AN104" s="727">
        <f t="shared" si="106"/>
        <v>0</v>
      </c>
      <c r="AO104" s="236">
        <f t="shared" si="106"/>
        <v>0</v>
      </c>
      <c r="AP104" s="571">
        <f t="shared" si="106"/>
        <v>2989415</v>
      </c>
      <c r="AQ104" s="401">
        <f t="shared" si="106"/>
        <v>2217667</v>
      </c>
      <c r="AR104" s="331">
        <f t="shared" si="106"/>
        <v>0</v>
      </c>
      <c r="AS104" s="331">
        <f t="shared" si="106"/>
        <v>749571</v>
      </c>
      <c r="AT104" s="331">
        <f t="shared" si="106"/>
        <v>22177</v>
      </c>
      <c r="AU104" s="331">
        <f t="shared" si="106"/>
        <v>0</v>
      </c>
      <c r="AV104" s="236">
        <f t="shared" si="106"/>
        <v>4</v>
      </c>
      <c r="AW104" s="784">
        <f t="shared" si="106"/>
        <v>0</v>
      </c>
      <c r="AX104" s="782">
        <f t="shared" si="106"/>
        <v>0</v>
      </c>
      <c r="AY104" s="782">
        <f t="shared" si="106"/>
        <v>0</v>
      </c>
      <c r="AZ104" s="782">
        <f t="shared" si="106"/>
        <v>0</v>
      </c>
      <c r="BA104" s="782">
        <f t="shared" si="106"/>
        <v>0</v>
      </c>
      <c r="BB104" s="782">
        <f t="shared" si="106"/>
        <v>0</v>
      </c>
      <c r="BC104" s="779">
        <f t="shared" si="106"/>
        <v>0</v>
      </c>
    </row>
    <row r="105" spans="1:55" ht="12.95" customHeight="1" x14ac:dyDescent="0.25">
      <c r="A105" s="188">
        <v>21</v>
      </c>
      <c r="B105" s="229">
        <v>5468</v>
      </c>
      <c r="C105" s="230">
        <v>600099083</v>
      </c>
      <c r="D105" s="189">
        <v>70698317</v>
      </c>
      <c r="E105" s="256" t="s">
        <v>429</v>
      </c>
      <c r="F105" s="229">
        <v>3117</v>
      </c>
      <c r="G105" s="253" t="s">
        <v>292</v>
      </c>
      <c r="H105" s="192" t="s">
        <v>260</v>
      </c>
      <c r="I105" s="517">
        <v>2738758</v>
      </c>
      <c r="J105" s="432">
        <v>2031720</v>
      </c>
      <c r="K105" s="432">
        <v>0</v>
      </c>
      <c r="L105" s="44">
        <v>686721</v>
      </c>
      <c r="M105" s="44">
        <v>20317</v>
      </c>
      <c r="N105" s="307">
        <v>0</v>
      </c>
      <c r="O105" s="685">
        <v>2.9544999999999999</v>
      </c>
      <c r="P105" s="579">
        <f>X105*-1</f>
        <v>0</v>
      </c>
      <c r="Q105" s="434">
        <v>0</v>
      </c>
      <c r="R105" s="434">
        <v>0</v>
      </c>
      <c r="S105" s="434">
        <v>0</v>
      </c>
      <c r="T105" s="434">
        <v>0</v>
      </c>
      <c r="U105" s="434">
        <v>0</v>
      </c>
      <c r="V105" s="434">
        <v>0</v>
      </c>
      <c r="W105" s="434">
        <f t="shared" si="71"/>
        <v>0</v>
      </c>
      <c r="X105" s="434">
        <v>0</v>
      </c>
      <c r="Y105" s="434">
        <v>0</v>
      </c>
      <c r="Z105" s="434">
        <v>0</v>
      </c>
      <c r="AA105" s="434">
        <f>X105+Y105+Z105</f>
        <v>0</v>
      </c>
      <c r="AB105" s="434">
        <f>W105+AA105</f>
        <v>0</v>
      </c>
      <c r="AC105" s="435">
        <f t="shared" ref="AC105:AC107" si="107">ROUND((W105+X105+Y105)*33.8%,0)</f>
        <v>0</v>
      </c>
      <c r="AD105" s="434">
        <v>0</v>
      </c>
      <c r="AE105" s="434">
        <f t="shared" si="75"/>
        <v>0</v>
      </c>
      <c r="AF105" s="435">
        <f>ROUND(W105*1%,0)</f>
        <v>0</v>
      </c>
      <c r="AG105" s="14">
        <v>0</v>
      </c>
      <c r="AH105" s="434">
        <f t="shared" ref="AH105:AH107" si="108">AB105+AE105+AF105+AG105</f>
        <v>0</v>
      </c>
      <c r="AI105" s="870">
        <v>0</v>
      </c>
      <c r="AJ105" s="433">
        <v>0</v>
      </c>
      <c r="AK105" s="433">
        <v>0</v>
      </c>
      <c r="AL105" s="433">
        <v>0</v>
      </c>
      <c r="AM105" s="433">
        <v>0</v>
      </c>
      <c r="AN105" s="433">
        <v>0</v>
      </c>
      <c r="AO105" s="535">
        <f>SUM(AI105:AN105)</f>
        <v>0</v>
      </c>
      <c r="AP105" s="579">
        <f>I105+AH105</f>
        <v>2738758</v>
      </c>
      <c r="AQ105" s="434">
        <f>J105+W105</f>
        <v>2031720</v>
      </c>
      <c r="AR105" s="512">
        <f>K105+AA105</f>
        <v>0</v>
      </c>
      <c r="AS105" s="434">
        <f>L105+AE105</f>
        <v>686721</v>
      </c>
      <c r="AT105" s="434">
        <f t="shared" ref="AT105:AU107" si="109">M105+AF105</f>
        <v>20317</v>
      </c>
      <c r="AU105" s="434">
        <f t="shared" si="109"/>
        <v>0</v>
      </c>
      <c r="AV105" s="535">
        <f>O105+AO105</f>
        <v>2.9544999999999999</v>
      </c>
      <c r="AW105" s="517">
        <f t="shared" si="84"/>
        <v>0</v>
      </c>
      <c r="AX105" s="432">
        <v>0</v>
      </c>
      <c r="AY105" s="432">
        <v>0</v>
      </c>
      <c r="AZ105" s="432">
        <v>0</v>
      </c>
      <c r="BA105" s="432">
        <v>0</v>
      </c>
      <c r="BB105" s="432">
        <v>0</v>
      </c>
      <c r="BC105" s="600">
        <v>0</v>
      </c>
    </row>
    <row r="106" spans="1:55" ht="12.95" customHeight="1" x14ac:dyDescent="0.25">
      <c r="A106" s="188">
        <v>21</v>
      </c>
      <c r="B106" s="229">
        <v>5468</v>
      </c>
      <c r="C106" s="230">
        <v>600099083</v>
      </c>
      <c r="D106" s="189">
        <v>70698317</v>
      </c>
      <c r="E106" s="256" t="s">
        <v>429</v>
      </c>
      <c r="F106" s="229">
        <v>3117</v>
      </c>
      <c r="G106" s="192" t="s">
        <v>276</v>
      </c>
      <c r="H106" s="192" t="s">
        <v>261</v>
      </c>
      <c r="I106" s="517">
        <v>35709</v>
      </c>
      <c r="J106" s="432">
        <v>26490</v>
      </c>
      <c r="K106" s="432">
        <v>0</v>
      </c>
      <c r="L106" s="44">
        <v>8954</v>
      </c>
      <c r="M106" s="44">
        <v>265</v>
      </c>
      <c r="N106" s="307">
        <v>0</v>
      </c>
      <c r="O106" s="685">
        <v>0.05</v>
      </c>
      <c r="P106" s="579">
        <f>X106*-1</f>
        <v>0</v>
      </c>
      <c r="Q106" s="434">
        <v>0</v>
      </c>
      <c r="R106" s="434">
        <v>-8830</v>
      </c>
      <c r="S106" s="434">
        <v>0</v>
      </c>
      <c r="T106" s="434">
        <v>0</v>
      </c>
      <c r="U106" s="434">
        <v>0</v>
      </c>
      <c r="V106" s="434">
        <v>0</v>
      </c>
      <c r="W106" s="434">
        <f t="shared" si="71"/>
        <v>-8830</v>
      </c>
      <c r="X106" s="434">
        <v>0</v>
      </c>
      <c r="Y106" s="434">
        <v>0</v>
      </c>
      <c r="Z106" s="434">
        <v>0</v>
      </c>
      <c r="AA106" s="434">
        <f>X106+Y106+Z106</f>
        <v>0</v>
      </c>
      <c r="AB106" s="434">
        <f>W106+AA106</f>
        <v>-8830</v>
      </c>
      <c r="AC106" s="435">
        <f t="shared" si="107"/>
        <v>-2985</v>
      </c>
      <c r="AD106" s="434">
        <v>0</v>
      </c>
      <c r="AE106" s="434">
        <f t="shared" si="75"/>
        <v>-2985</v>
      </c>
      <c r="AF106" s="435">
        <f>ROUND(W106*1%,0)</f>
        <v>-88</v>
      </c>
      <c r="AG106" s="14">
        <v>0</v>
      </c>
      <c r="AH106" s="434">
        <f t="shared" si="108"/>
        <v>-11903</v>
      </c>
      <c r="AI106" s="870">
        <v>0</v>
      </c>
      <c r="AJ106" s="433">
        <v>-0.02</v>
      </c>
      <c r="AK106" s="433">
        <v>0</v>
      </c>
      <c r="AL106" s="433">
        <v>0</v>
      </c>
      <c r="AM106" s="433">
        <v>0</v>
      </c>
      <c r="AN106" s="433">
        <v>0</v>
      </c>
      <c r="AO106" s="535">
        <f>SUM(AI106:AN106)</f>
        <v>-0.02</v>
      </c>
      <c r="AP106" s="579">
        <f>I106+AH106</f>
        <v>23806</v>
      </c>
      <c r="AQ106" s="434">
        <f>J106+W106</f>
        <v>17660</v>
      </c>
      <c r="AR106" s="512">
        <f>K106+AA106</f>
        <v>0</v>
      </c>
      <c r="AS106" s="434">
        <f>L106+AE106</f>
        <v>5969</v>
      </c>
      <c r="AT106" s="434">
        <f t="shared" si="109"/>
        <v>177</v>
      </c>
      <c r="AU106" s="434">
        <f t="shared" si="109"/>
        <v>0</v>
      </c>
      <c r="AV106" s="535">
        <f>O106+AO106</f>
        <v>3.0000000000000002E-2</v>
      </c>
      <c r="AW106" s="517">
        <f t="shared" si="84"/>
        <v>0</v>
      </c>
      <c r="AX106" s="432">
        <v>0</v>
      </c>
      <c r="AY106" s="432">
        <v>0</v>
      </c>
      <c r="AZ106" s="432">
        <v>0</v>
      </c>
      <c r="BA106" s="432">
        <v>0</v>
      </c>
      <c r="BB106" s="432">
        <v>0</v>
      </c>
      <c r="BC106" s="600">
        <v>0</v>
      </c>
    </row>
    <row r="107" spans="1:55" ht="12.95" customHeight="1" x14ac:dyDescent="0.25">
      <c r="A107" s="188">
        <v>21</v>
      </c>
      <c r="B107" s="229">
        <v>5468</v>
      </c>
      <c r="C107" s="230">
        <v>600099083</v>
      </c>
      <c r="D107" s="189">
        <v>70698317</v>
      </c>
      <c r="E107" s="256" t="s">
        <v>429</v>
      </c>
      <c r="F107" s="229">
        <v>3143</v>
      </c>
      <c r="G107" s="192" t="s">
        <v>785</v>
      </c>
      <c r="H107" s="192" t="s">
        <v>260</v>
      </c>
      <c r="I107" s="517">
        <v>762385</v>
      </c>
      <c r="J107" s="432">
        <v>565567</v>
      </c>
      <c r="K107" s="432">
        <v>0</v>
      </c>
      <c r="L107" s="44">
        <v>191162</v>
      </c>
      <c r="M107" s="44">
        <v>5656</v>
      </c>
      <c r="N107" s="307">
        <v>0</v>
      </c>
      <c r="O107" s="685">
        <v>1</v>
      </c>
      <c r="P107" s="579">
        <f>X107*-1</f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71"/>
        <v>0</v>
      </c>
      <c r="X107" s="434">
        <v>0</v>
      </c>
      <c r="Y107" s="434">
        <v>0</v>
      </c>
      <c r="Z107" s="434">
        <v>0</v>
      </c>
      <c r="AA107" s="434">
        <f>X107+Y107+Z107</f>
        <v>0</v>
      </c>
      <c r="AB107" s="434">
        <f>W107+AA107</f>
        <v>0</v>
      </c>
      <c r="AC107" s="435">
        <f t="shared" si="107"/>
        <v>0</v>
      </c>
      <c r="AD107" s="434">
        <v>0</v>
      </c>
      <c r="AE107" s="434">
        <f t="shared" si="75"/>
        <v>0</v>
      </c>
      <c r="AF107" s="435">
        <f>ROUND(W107*1%,0)</f>
        <v>0</v>
      </c>
      <c r="AG107" s="14">
        <v>0</v>
      </c>
      <c r="AH107" s="434">
        <f t="shared" si="108"/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>SUM(AI107:AN107)</f>
        <v>0</v>
      </c>
      <c r="AP107" s="579">
        <f>I107+AH107</f>
        <v>762385</v>
      </c>
      <c r="AQ107" s="434">
        <f>J107+W107</f>
        <v>565567</v>
      </c>
      <c r="AR107" s="512">
        <f>K107+AA107</f>
        <v>0</v>
      </c>
      <c r="AS107" s="434">
        <f>L107+AE107</f>
        <v>191162</v>
      </c>
      <c r="AT107" s="434">
        <f t="shared" si="109"/>
        <v>5656</v>
      </c>
      <c r="AU107" s="434">
        <f t="shared" si="109"/>
        <v>0</v>
      </c>
      <c r="AV107" s="535">
        <f>O107+AO107</f>
        <v>1</v>
      </c>
      <c r="AW107" s="517">
        <f t="shared" si="84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ht="12.95" customHeight="1" x14ac:dyDescent="0.25">
      <c r="A108" s="181">
        <v>21</v>
      </c>
      <c r="B108" s="233">
        <v>5468</v>
      </c>
      <c r="C108" s="234">
        <v>600099083</v>
      </c>
      <c r="D108" s="233">
        <v>70698317</v>
      </c>
      <c r="E108" s="257" t="s">
        <v>430</v>
      </c>
      <c r="F108" s="233"/>
      <c r="G108" s="258"/>
      <c r="H108" s="503"/>
      <c r="I108" s="571">
        <v>3536852</v>
      </c>
      <c r="J108" s="331">
        <v>2623777</v>
      </c>
      <c r="K108" s="331">
        <v>0</v>
      </c>
      <c r="L108" s="331">
        <v>886837</v>
      </c>
      <c r="M108" s="331">
        <v>26238</v>
      </c>
      <c r="N108" s="331">
        <v>0</v>
      </c>
      <c r="O108" s="691">
        <v>4.0045000000000002</v>
      </c>
      <c r="P108" s="571">
        <f t="shared" ref="P108:BC108" si="110">SUM(P105:P107)</f>
        <v>0</v>
      </c>
      <c r="Q108" s="331">
        <f t="shared" si="110"/>
        <v>0</v>
      </c>
      <c r="R108" s="331">
        <f t="shared" si="110"/>
        <v>-8830</v>
      </c>
      <c r="S108" s="331">
        <f t="shared" si="110"/>
        <v>0</v>
      </c>
      <c r="T108" s="331">
        <f t="shared" si="110"/>
        <v>0</v>
      </c>
      <c r="U108" s="331">
        <f t="shared" si="110"/>
        <v>0</v>
      </c>
      <c r="V108" s="331">
        <f t="shared" si="110"/>
        <v>0</v>
      </c>
      <c r="W108" s="331">
        <f t="shared" si="110"/>
        <v>-8830</v>
      </c>
      <c r="X108" s="331">
        <v>0</v>
      </c>
      <c r="Y108" s="331">
        <f t="shared" si="110"/>
        <v>0</v>
      </c>
      <c r="Z108" s="331">
        <f t="shared" si="110"/>
        <v>0</v>
      </c>
      <c r="AA108" s="331">
        <f t="shared" si="110"/>
        <v>0</v>
      </c>
      <c r="AB108" s="331">
        <f t="shared" si="110"/>
        <v>-8830</v>
      </c>
      <c r="AC108" s="331">
        <f t="shared" si="110"/>
        <v>-2985</v>
      </c>
      <c r="AD108" s="331">
        <f t="shared" si="110"/>
        <v>0</v>
      </c>
      <c r="AE108" s="331">
        <f t="shared" si="110"/>
        <v>-2985</v>
      </c>
      <c r="AF108" s="331">
        <f t="shared" si="110"/>
        <v>-88</v>
      </c>
      <c r="AG108" s="331">
        <f t="shared" si="110"/>
        <v>0</v>
      </c>
      <c r="AH108" s="974">
        <f t="shared" si="110"/>
        <v>-11903</v>
      </c>
      <c r="AI108" s="970">
        <v>0</v>
      </c>
      <c r="AJ108" s="727">
        <f t="shared" si="110"/>
        <v>-0.02</v>
      </c>
      <c r="AK108" s="727">
        <f t="shared" si="110"/>
        <v>0</v>
      </c>
      <c r="AL108" s="727">
        <f t="shared" si="110"/>
        <v>0</v>
      </c>
      <c r="AM108" s="727">
        <f t="shared" si="110"/>
        <v>0</v>
      </c>
      <c r="AN108" s="727">
        <f t="shared" si="110"/>
        <v>0</v>
      </c>
      <c r="AO108" s="236">
        <f t="shared" si="110"/>
        <v>-0.02</v>
      </c>
      <c r="AP108" s="571">
        <f t="shared" si="110"/>
        <v>3524949</v>
      </c>
      <c r="AQ108" s="401">
        <f t="shared" si="110"/>
        <v>2614947</v>
      </c>
      <c r="AR108" s="331">
        <f t="shared" si="110"/>
        <v>0</v>
      </c>
      <c r="AS108" s="331">
        <f t="shared" si="110"/>
        <v>883852</v>
      </c>
      <c r="AT108" s="331">
        <f t="shared" si="110"/>
        <v>26150</v>
      </c>
      <c r="AU108" s="331">
        <f t="shared" si="110"/>
        <v>0</v>
      </c>
      <c r="AV108" s="236">
        <f t="shared" si="110"/>
        <v>3.9844999999999997</v>
      </c>
      <c r="AW108" s="784">
        <f t="shared" si="110"/>
        <v>0</v>
      </c>
      <c r="AX108" s="782">
        <f t="shared" si="110"/>
        <v>0</v>
      </c>
      <c r="AY108" s="782">
        <f t="shared" si="110"/>
        <v>0</v>
      </c>
      <c r="AZ108" s="782">
        <f t="shared" si="110"/>
        <v>0</v>
      </c>
      <c r="BA108" s="782">
        <f t="shared" si="110"/>
        <v>0</v>
      </c>
      <c r="BB108" s="782">
        <f t="shared" si="110"/>
        <v>0</v>
      </c>
      <c r="BC108" s="779">
        <f t="shared" si="110"/>
        <v>0</v>
      </c>
    </row>
    <row r="109" spans="1:55" ht="12.95" customHeight="1" x14ac:dyDescent="0.25">
      <c r="A109" s="188">
        <v>22</v>
      </c>
      <c r="B109" s="229">
        <v>5488</v>
      </c>
      <c r="C109" s="230">
        <v>600099326</v>
      </c>
      <c r="D109" s="189">
        <v>70695393</v>
      </c>
      <c r="E109" s="256" t="s">
        <v>431</v>
      </c>
      <c r="F109" s="229">
        <v>3111</v>
      </c>
      <c r="G109" s="253" t="s">
        <v>288</v>
      </c>
      <c r="H109" s="192" t="s">
        <v>260</v>
      </c>
      <c r="I109" s="517">
        <v>738046</v>
      </c>
      <c r="J109" s="432">
        <v>547512</v>
      </c>
      <c r="K109" s="432">
        <v>0</v>
      </c>
      <c r="L109" s="44">
        <v>185059</v>
      </c>
      <c r="M109" s="44">
        <v>5475</v>
      </c>
      <c r="N109" s="307">
        <v>0</v>
      </c>
      <c r="O109" s="685">
        <v>1</v>
      </c>
      <c r="P109" s="579">
        <f>X109*-1</f>
        <v>0</v>
      </c>
      <c r="Q109" s="434">
        <v>0</v>
      </c>
      <c r="R109" s="434">
        <v>0</v>
      </c>
      <c r="S109" s="434">
        <v>0</v>
      </c>
      <c r="T109" s="434">
        <v>0</v>
      </c>
      <c r="U109" s="434">
        <v>0</v>
      </c>
      <c r="V109" s="434">
        <v>0</v>
      </c>
      <c r="W109" s="434">
        <f t="shared" si="71"/>
        <v>0</v>
      </c>
      <c r="X109" s="434">
        <v>0</v>
      </c>
      <c r="Y109" s="434">
        <v>0</v>
      </c>
      <c r="Z109" s="434">
        <v>0</v>
      </c>
      <c r="AA109" s="434">
        <f>X109+Y109+Z109</f>
        <v>0</v>
      </c>
      <c r="AB109" s="434">
        <f>W109+AA109</f>
        <v>0</v>
      </c>
      <c r="AC109" s="435">
        <f t="shared" ref="AC109:AC112" si="111">ROUND((W109+X109+Y109)*33.8%,0)</f>
        <v>0</v>
      </c>
      <c r="AD109" s="434">
        <v>0</v>
      </c>
      <c r="AE109" s="434">
        <f t="shared" si="75"/>
        <v>0</v>
      </c>
      <c r="AF109" s="435">
        <f>ROUND(W109*1%,0)</f>
        <v>0</v>
      </c>
      <c r="AG109" s="14">
        <v>0</v>
      </c>
      <c r="AH109" s="434">
        <f t="shared" ref="AH109:AH112" si="112">AB109+AE109+AF109+AG109</f>
        <v>0</v>
      </c>
      <c r="AI109" s="870">
        <v>0</v>
      </c>
      <c r="AJ109" s="433">
        <v>0</v>
      </c>
      <c r="AK109" s="433">
        <v>0</v>
      </c>
      <c r="AL109" s="433">
        <v>0</v>
      </c>
      <c r="AM109" s="433">
        <v>0</v>
      </c>
      <c r="AN109" s="433">
        <v>0</v>
      </c>
      <c r="AO109" s="535">
        <f>SUM(AI109:AN109)</f>
        <v>0</v>
      </c>
      <c r="AP109" s="579">
        <f>I109+AH109</f>
        <v>738046</v>
      </c>
      <c r="AQ109" s="434">
        <f>J109+W109</f>
        <v>547512</v>
      </c>
      <c r="AR109" s="512">
        <f>K109+AA109</f>
        <v>0</v>
      </c>
      <c r="AS109" s="434">
        <f>L109+AE109</f>
        <v>185059</v>
      </c>
      <c r="AT109" s="434">
        <f t="shared" ref="AT109:AU112" si="113">M109+AF109</f>
        <v>5475</v>
      </c>
      <c r="AU109" s="434">
        <f t="shared" si="113"/>
        <v>0</v>
      </c>
      <c r="AV109" s="535">
        <f>O109+AO109</f>
        <v>1</v>
      </c>
      <c r="AW109" s="517">
        <f t="shared" si="84"/>
        <v>0</v>
      </c>
      <c r="AX109" s="432">
        <v>0</v>
      </c>
      <c r="AY109" s="432">
        <v>0</v>
      </c>
      <c r="AZ109" s="432">
        <v>0</v>
      </c>
      <c r="BA109" s="432">
        <v>0</v>
      </c>
      <c r="BB109" s="432">
        <v>0</v>
      </c>
      <c r="BC109" s="600">
        <v>0</v>
      </c>
    </row>
    <row r="110" spans="1:55" ht="12.95" customHeight="1" x14ac:dyDescent="0.25">
      <c r="A110" s="188">
        <v>22</v>
      </c>
      <c r="B110" s="229">
        <v>5488</v>
      </c>
      <c r="C110" s="230">
        <v>600099326</v>
      </c>
      <c r="D110" s="189">
        <v>70695393</v>
      </c>
      <c r="E110" s="256" t="s">
        <v>431</v>
      </c>
      <c r="F110" s="229">
        <v>3117</v>
      </c>
      <c r="G110" s="253" t="s">
        <v>292</v>
      </c>
      <c r="H110" s="192" t="s">
        <v>260</v>
      </c>
      <c r="I110" s="517">
        <v>1150780</v>
      </c>
      <c r="J110" s="432">
        <v>853694</v>
      </c>
      <c r="K110" s="432">
        <v>0</v>
      </c>
      <c r="L110" s="44">
        <v>288549</v>
      </c>
      <c r="M110" s="44">
        <v>8537</v>
      </c>
      <c r="N110" s="307">
        <v>0</v>
      </c>
      <c r="O110" s="685">
        <v>1.4631000000000001</v>
      </c>
      <c r="P110" s="579">
        <f>X110*-1</f>
        <v>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71"/>
        <v>0</v>
      </c>
      <c r="X110" s="434">
        <v>0</v>
      </c>
      <c r="Y110" s="434">
        <v>0</v>
      </c>
      <c r="Z110" s="434">
        <v>0</v>
      </c>
      <c r="AA110" s="434">
        <f>X110+Y110+Z110</f>
        <v>0</v>
      </c>
      <c r="AB110" s="434">
        <f>W110+AA110</f>
        <v>0</v>
      </c>
      <c r="AC110" s="435">
        <f t="shared" si="111"/>
        <v>0</v>
      </c>
      <c r="AD110" s="434">
        <v>0</v>
      </c>
      <c r="AE110" s="434">
        <f t="shared" si="75"/>
        <v>0</v>
      </c>
      <c r="AF110" s="435">
        <f>ROUND(W110*1%,0)</f>
        <v>0</v>
      </c>
      <c r="AG110" s="14">
        <v>0</v>
      </c>
      <c r="AH110" s="434">
        <f t="shared" si="112"/>
        <v>0</v>
      </c>
      <c r="AI110" s="870">
        <v>0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>SUM(AI110:AN110)</f>
        <v>0</v>
      </c>
      <c r="AP110" s="579">
        <f>I110+AH110</f>
        <v>1150780</v>
      </c>
      <c r="AQ110" s="434">
        <f>J110+W110</f>
        <v>853694</v>
      </c>
      <c r="AR110" s="512">
        <f>K110+AA110</f>
        <v>0</v>
      </c>
      <c r="AS110" s="434">
        <f>L110+AE110</f>
        <v>288549</v>
      </c>
      <c r="AT110" s="434">
        <f t="shared" si="113"/>
        <v>8537</v>
      </c>
      <c r="AU110" s="434">
        <f t="shared" si="113"/>
        <v>0</v>
      </c>
      <c r="AV110" s="535">
        <f>O110+AO110</f>
        <v>1.4631000000000001</v>
      </c>
      <c r="AW110" s="517">
        <f t="shared" si="84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600">
        <v>0</v>
      </c>
    </row>
    <row r="111" spans="1:55" s="49" customFormat="1" ht="12.95" customHeight="1" x14ac:dyDescent="0.25">
      <c r="A111" s="188">
        <v>22</v>
      </c>
      <c r="B111" s="229">
        <v>5488</v>
      </c>
      <c r="C111" s="230">
        <v>600099326</v>
      </c>
      <c r="D111" s="189">
        <v>70695393</v>
      </c>
      <c r="E111" s="256" t="s">
        <v>431</v>
      </c>
      <c r="F111" s="229">
        <v>3117</v>
      </c>
      <c r="G111" s="192" t="s">
        <v>276</v>
      </c>
      <c r="H111" s="192" t="s">
        <v>261</v>
      </c>
      <c r="I111" s="517">
        <v>0</v>
      </c>
      <c r="J111" s="432">
        <v>0</v>
      </c>
      <c r="K111" s="432">
        <v>0</v>
      </c>
      <c r="L111" s="44">
        <v>0</v>
      </c>
      <c r="M111" s="44">
        <v>0</v>
      </c>
      <c r="N111" s="307">
        <v>0</v>
      </c>
      <c r="O111" s="685">
        <v>0</v>
      </c>
      <c r="P111" s="579">
        <f>X111*-1</f>
        <v>0</v>
      </c>
      <c r="Q111" s="434">
        <v>0</v>
      </c>
      <c r="R111" s="434">
        <v>0</v>
      </c>
      <c r="S111" s="434">
        <v>0</v>
      </c>
      <c r="T111" s="434">
        <v>0</v>
      </c>
      <c r="U111" s="434">
        <v>0</v>
      </c>
      <c r="V111" s="434">
        <v>0</v>
      </c>
      <c r="W111" s="434">
        <f t="shared" si="71"/>
        <v>0</v>
      </c>
      <c r="X111" s="434">
        <v>0</v>
      </c>
      <c r="Y111" s="434">
        <v>0</v>
      </c>
      <c r="Z111" s="434">
        <v>0</v>
      </c>
      <c r="AA111" s="434">
        <f>X111+Y111+Z111</f>
        <v>0</v>
      </c>
      <c r="AB111" s="434">
        <f>W111+AA111</f>
        <v>0</v>
      </c>
      <c r="AC111" s="435">
        <f t="shared" si="111"/>
        <v>0</v>
      </c>
      <c r="AD111" s="434">
        <v>0</v>
      </c>
      <c r="AE111" s="434">
        <f t="shared" si="75"/>
        <v>0</v>
      </c>
      <c r="AF111" s="435">
        <f>ROUND(W111*1%,0)</f>
        <v>0</v>
      </c>
      <c r="AG111" s="14">
        <v>0</v>
      </c>
      <c r="AH111" s="434">
        <f t="shared" si="112"/>
        <v>0</v>
      </c>
      <c r="AI111" s="870">
        <v>0</v>
      </c>
      <c r="AJ111" s="433">
        <v>0</v>
      </c>
      <c r="AK111" s="433">
        <v>0</v>
      </c>
      <c r="AL111" s="433">
        <v>0</v>
      </c>
      <c r="AM111" s="433">
        <v>0</v>
      </c>
      <c r="AN111" s="433">
        <v>0</v>
      </c>
      <c r="AO111" s="535">
        <f>SUM(AI111:AN111)</f>
        <v>0</v>
      </c>
      <c r="AP111" s="579">
        <f>I111+AH111</f>
        <v>0</v>
      </c>
      <c r="AQ111" s="434">
        <f>J111+W111</f>
        <v>0</v>
      </c>
      <c r="AR111" s="512">
        <f>K111+AA111</f>
        <v>0</v>
      </c>
      <c r="AS111" s="434">
        <f>L111+AE111</f>
        <v>0</v>
      </c>
      <c r="AT111" s="434">
        <f t="shared" si="113"/>
        <v>0</v>
      </c>
      <c r="AU111" s="434">
        <f t="shared" si="113"/>
        <v>0</v>
      </c>
      <c r="AV111" s="535">
        <f>O111+AO111</f>
        <v>0</v>
      </c>
      <c r="AW111" s="517">
        <f t="shared" si="84"/>
        <v>0</v>
      </c>
      <c r="AX111" s="432">
        <v>0</v>
      </c>
      <c r="AY111" s="432">
        <v>0</v>
      </c>
      <c r="AZ111" s="432">
        <v>0</v>
      </c>
      <c r="BA111" s="432">
        <v>0</v>
      </c>
      <c r="BB111" s="432">
        <v>0</v>
      </c>
      <c r="BC111" s="600">
        <v>0</v>
      </c>
    </row>
    <row r="112" spans="1:55" s="49" customFormat="1" ht="12.95" customHeight="1" x14ac:dyDescent="0.25">
      <c r="A112" s="188">
        <v>22</v>
      </c>
      <c r="B112" s="229">
        <v>5488</v>
      </c>
      <c r="C112" s="230">
        <v>600099326</v>
      </c>
      <c r="D112" s="189">
        <v>70695393</v>
      </c>
      <c r="E112" s="256" t="s">
        <v>431</v>
      </c>
      <c r="F112" s="229">
        <v>3143</v>
      </c>
      <c r="G112" s="192" t="s">
        <v>784</v>
      </c>
      <c r="H112" s="192" t="s">
        <v>260</v>
      </c>
      <c r="I112" s="517">
        <v>496555</v>
      </c>
      <c r="J112" s="432">
        <v>368364</v>
      </c>
      <c r="K112" s="432">
        <v>0</v>
      </c>
      <c r="L112" s="44">
        <v>124507</v>
      </c>
      <c r="M112" s="44">
        <v>3684</v>
      </c>
      <c r="N112" s="307">
        <v>0</v>
      </c>
      <c r="O112" s="685">
        <v>0.8</v>
      </c>
      <c r="P112" s="579">
        <f>X112*-1</f>
        <v>0</v>
      </c>
      <c r="Q112" s="434">
        <v>0</v>
      </c>
      <c r="R112" s="434">
        <v>0</v>
      </c>
      <c r="S112" s="434">
        <v>0</v>
      </c>
      <c r="T112" s="434">
        <v>0</v>
      </c>
      <c r="U112" s="434">
        <v>0</v>
      </c>
      <c r="V112" s="434">
        <v>0</v>
      </c>
      <c r="W112" s="434">
        <f t="shared" si="71"/>
        <v>0</v>
      </c>
      <c r="X112" s="434">
        <v>0</v>
      </c>
      <c r="Y112" s="434">
        <v>0</v>
      </c>
      <c r="Z112" s="434">
        <v>0</v>
      </c>
      <c r="AA112" s="434">
        <f>X112+Y112+Z112</f>
        <v>0</v>
      </c>
      <c r="AB112" s="434">
        <f>W112+AA112</f>
        <v>0</v>
      </c>
      <c r="AC112" s="435">
        <f t="shared" si="111"/>
        <v>0</v>
      </c>
      <c r="AD112" s="434">
        <v>0</v>
      </c>
      <c r="AE112" s="434">
        <f t="shared" si="75"/>
        <v>0</v>
      </c>
      <c r="AF112" s="435">
        <f>ROUND(W112*1%,0)</f>
        <v>0</v>
      </c>
      <c r="AG112" s="14">
        <v>0</v>
      </c>
      <c r="AH112" s="434">
        <f t="shared" si="112"/>
        <v>0</v>
      </c>
      <c r="AI112" s="870">
        <v>0</v>
      </c>
      <c r="AJ112" s="433">
        <v>0</v>
      </c>
      <c r="AK112" s="433">
        <v>0</v>
      </c>
      <c r="AL112" s="433">
        <v>0</v>
      </c>
      <c r="AM112" s="433">
        <v>0</v>
      </c>
      <c r="AN112" s="433">
        <v>0</v>
      </c>
      <c r="AO112" s="535">
        <f>SUM(AI112:AN112)</f>
        <v>0</v>
      </c>
      <c r="AP112" s="579">
        <f>I112+AH112</f>
        <v>496555</v>
      </c>
      <c r="AQ112" s="434">
        <f>J112+W112</f>
        <v>368364</v>
      </c>
      <c r="AR112" s="512">
        <f>K112+AA112</f>
        <v>0</v>
      </c>
      <c r="AS112" s="434">
        <f>L112+AE112</f>
        <v>124507</v>
      </c>
      <c r="AT112" s="434">
        <f t="shared" si="113"/>
        <v>3684</v>
      </c>
      <c r="AU112" s="434">
        <f t="shared" si="113"/>
        <v>0</v>
      </c>
      <c r="AV112" s="535">
        <f>O112+AO112</f>
        <v>0.8</v>
      </c>
      <c r="AW112" s="517">
        <f t="shared" si="84"/>
        <v>0</v>
      </c>
      <c r="AX112" s="432">
        <v>0</v>
      </c>
      <c r="AY112" s="432">
        <v>0</v>
      </c>
      <c r="AZ112" s="432">
        <v>0</v>
      </c>
      <c r="BA112" s="432">
        <v>0</v>
      </c>
      <c r="BB112" s="432">
        <v>0</v>
      </c>
      <c r="BC112" s="600">
        <v>0</v>
      </c>
    </row>
    <row r="113" spans="1:55" s="49" customFormat="1" ht="12.95" customHeight="1" thickBot="1" x14ac:dyDescent="0.3">
      <c r="A113" s="208">
        <v>22</v>
      </c>
      <c r="B113" s="244">
        <v>5488</v>
      </c>
      <c r="C113" s="245">
        <v>600099326</v>
      </c>
      <c r="D113" s="244">
        <v>70695393</v>
      </c>
      <c r="E113" s="262" t="s">
        <v>432</v>
      </c>
      <c r="F113" s="244"/>
      <c r="G113" s="383"/>
      <c r="H113" s="505"/>
      <c r="I113" s="683">
        <v>2385381</v>
      </c>
      <c r="J113" s="569">
        <v>1769570</v>
      </c>
      <c r="K113" s="569">
        <v>0</v>
      </c>
      <c r="L113" s="569">
        <v>598115</v>
      </c>
      <c r="M113" s="569">
        <v>17696</v>
      </c>
      <c r="N113" s="569">
        <v>0</v>
      </c>
      <c r="O113" s="693">
        <v>3.2630999999999997</v>
      </c>
      <c r="P113" s="683">
        <f t="shared" ref="P113:BC113" si="114">SUM(P109:P112)</f>
        <v>0</v>
      </c>
      <c r="Q113" s="569">
        <f t="shared" si="114"/>
        <v>0</v>
      </c>
      <c r="R113" s="569">
        <f t="shared" si="114"/>
        <v>0</v>
      </c>
      <c r="S113" s="569">
        <f t="shared" si="114"/>
        <v>0</v>
      </c>
      <c r="T113" s="569">
        <f t="shared" si="114"/>
        <v>0</v>
      </c>
      <c r="U113" s="569">
        <f t="shared" si="114"/>
        <v>0</v>
      </c>
      <c r="V113" s="569">
        <f t="shared" si="114"/>
        <v>0</v>
      </c>
      <c r="W113" s="569">
        <f t="shared" si="114"/>
        <v>0</v>
      </c>
      <c r="X113" s="569">
        <v>0</v>
      </c>
      <c r="Y113" s="569">
        <f t="shared" si="114"/>
        <v>0</v>
      </c>
      <c r="Z113" s="569">
        <f t="shared" si="114"/>
        <v>0</v>
      </c>
      <c r="AA113" s="569">
        <f t="shared" si="114"/>
        <v>0</v>
      </c>
      <c r="AB113" s="569">
        <f t="shared" si="114"/>
        <v>0</v>
      </c>
      <c r="AC113" s="569">
        <f t="shared" si="114"/>
        <v>0</v>
      </c>
      <c r="AD113" s="569">
        <f t="shared" si="114"/>
        <v>0</v>
      </c>
      <c r="AE113" s="569">
        <f t="shared" si="114"/>
        <v>0</v>
      </c>
      <c r="AF113" s="569">
        <f t="shared" si="114"/>
        <v>0</v>
      </c>
      <c r="AG113" s="569">
        <f t="shared" si="114"/>
        <v>0</v>
      </c>
      <c r="AH113" s="976">
        <f t="shared" si="114"/>
        <v>0</v>
      </c>
      <c r="AI113" s="972">
        <v>0</v>
      </c>
      <c r="AJ113" s="738">
        <f t="shared" si="114"/>
        <v>0</v>
      </c>
      <c r="AK113" s="738">
        <f t="shared" si="114"/>
        <v>0</v>
      </c>
      <c r="AL113" s="738">
        <f t="shared" si="114"/>
        <v>0</v>
      </c>
      <c r="AM113" s="738">
        <f t="shared" si="114"/>
        <v>0</v>
      </c>
      <c r="AN113" s="738">
        <f t="shared" si="114"/>
        <v>0</v>
      </c>
      <c r="AO113" s="529">
        <f t="shared" si="114"/>
        <v>0</v>
      </c>
      <c r="AP113" s="561">
        <f t="shared" si="114"/>
        <v>2385381</v>
      </c>
      <c r="AQ113" s="530">
        <f t="shared" si="114"/>
        <v>1769570</v>
      </c>
      <c r="AR113" s="501">
        <f t="shared" si="114"/>
        <v>0</v>
      </c>
      <c r="AS113" s="501">
        <f t="shared" si="114"/>
        <v>598115</v>
      </c>
      <c r="AT113" s="501">
        <f t="shared" si="114"/>
        <v>17696</v>
      </c>
      <c r="AU113" s="501">
        <f t="shared" si="114"/>
        <v>0</v>
      </c>
      <c r="AV113" s="529">
        <f t="shared" si="114"/>
        <v>3.2630999999999997</v>
      </c>
      <c r="AW113" s="786">
        <f t="shared" si="114"/>
        <v>0</v>
      </c>
      <c r="AX113" s="787">
        <f t="shared" si="114"/>
        <v>0</v>
      </c>
      <c r="AY113" s="787">
        <f t="shared" si="114"/>
        <v>0</v>
      </c>
      <c r="AZ113" s="787">
        <f t="shared" si="114"/>
        <v>0</v>
      </c>
      <c r="BA113" s="787">
        <f t="shared" si="114"/>
        <v>0</v>
      </c>
      <c r="BB113" s="787">
        <f t="shared" si="114"/>
        <v>0</v>
      </c>
      <c r="BC113" s="781">
        <f t="shared" si="114"/>
        <v>0</v>
      </c>
    </row>
    <row r="114" spans="1:55" s="49" customFormat="1" ht="12.95" customHeight="1" thickBot="1" x14ac:dyDescent="0.3">
      <c r="A114" s="263"/>
      <c r="B114" s="264"/>
      <c r="C114" s="265"/>
      <c r="D114" s="264"/>
      <c r="E114" s="213" t="s">
        <v>728</v>
      </c>
      <c r="F114" s="264"/>
      <c r="G114" s="382"/>
      <c r="H114" s="560"/>
      <c r="I114" s="381">
        <f t="shared" ref="I114:BC114" si="115">I15+I21+I28+I30+I35+I40+I46+I52+I54+I57+I62+I67+I70+I73+I77+I80+I87+I93+I101+I104+I108+I113</f>
        <v>271056302</v>
      </c>
      <c r="J114" s="395">
        <f t="shared" si="115"/>
        <v>200560725</v>
      </c>
      <c r="K114" s="395">
        <f t="shared" si="115"/>
        <v>523500</v>
      </c>
      <c r="L114" s="395">
        <f t="shared" si="115"/>
        <v>67966470</v>
      </c>
      <c r="M114" s="395">
        <f t="shared" si="115"/>
        <v>2005607</v>
      </c>
      <c r="N114" s="395">
        <f t="shared" si="115"/>
        <v>0</v>
      </c>
      <c r="O114" s="737">
        <f t="shared" si="115"/>
        <v>322.25409999999999</v>
      </c>
      <c r="P114" s="381">
        <f t="shared" si="115"/>
        <v>-133000</v>
      </c>
      <c r="Q114" s="395">
        <f t="shared" si="115"/>
        <v>0</v>
      </c>
      <c r="R114" s="395">
        <f t="shared" si="115"/>
        <v>752213</v>
      </c>
      <c r="S114" s="395">
        <f t="shared" si="115"/>
        <v>0</v>
      </c>
      <c r="T114" s="924">
        <f t="shared" si="115"/>
        <v>18361</v>
      </c>
      <c r="U114" s="924">
        <f t="shared" si="115"/>
        <v>549899</v>
      </c>
      <c r="V114" s="395">
        <f t="shared" si="115"/>
        <v>0</v>
      </c>
      <c r="W114" s="395">
        <f t="shared" si="115"/>
        <v>1187473</v>
      </c>
      <c r="X114" s="395">
        <f t="shared" si="115"/>
        <v>133000</v>
      </c>
      <c r="Y114" s="395">
        <f t="shared" si="115"/>
        <v>0</v>
      </c>
      <c r="Z114" s="395">
        <f t="shared" si="115"/>
        <v>97965</v>
      </c>
      <c r="AA114" s="395">
        <f t="shared" si="115"/>
        <v>230965</v>
      </c>
      <c r="AB114" s="395">
        <f t="shared" si="115"/>
        <v>1418438</v>
      </c>
      <c r="AC114" s="395">
        <f t="shared" si="115"/>
        <v>446319</v>
      </c>
      <c r="AD114" s="395">
        <f t="shared" si="115"/>
        <v>0</v>
      </c>
      <c r="AE114" s="395">
        <f t="shared" si="115"/>
        <v>446319</v>
      </c>
      <c r="AF114" s="395">
        <f t="shared" si="115"/>
        <v>11878</v>
      </c>
      <c r="AG114" s="924">
        <f t="shared" si="115"/>
        <v>0</v>
      </c>
      <c r="AH114" s="973">
        <f t="shared" si="115"/>
        <v>1876635</v>
      </c>
      <c r="AI114" s="627">
        <f t="shared" si="115"/>
        <v>2.9999999999999992E-2</v>
      </c>
      <c r="AJ114" s="338">
        <f t="shared" si="115"/>
        <v>1.79</v>
      </c>
      <c r="AK114" s="338">
        <f t="shared" si="115"/>
        <v>0.03</v>
      </c>
      <c r="AL114" s="338">
        <f t="shared" si="115"/>
        <v>0</v>
      </c>
      <c r="AM114" s="748">
        <f t="shared" si="115"/>
        <v>1.3199999999999998</v>
      </c>
      <c r="AN114" s="338">
        <f t="shared" si="115"/>
        <v>0</v>
      </c>
      <c r="AO114" s="528">
        <f t="shared" si="115"/>
        <v>3.17</v>
      </c>
      <c r="AP114" s="336">
        <f t="shared" si="115"/>
        <v>272932937</v>
      </c>
      <c r="AQ114" s="375">
        <f t="shared" si="115"/>
        <v>201748198</v>
      </c>
      <c r="AR114" s="337">
        <f t="shared" si="115"/>
        <v>754465</v>
      </c>
      <c r="AS114" s="337">
        <f t="shared" si="115"/>
        <v>68412789</v>
      </c>
      <c r="AT114" s="337">
        <f t="shared" si="115"/>
        <v>2017485</v>
      </c>
      <c r="AU114" s="337">
        <f t="shared" si="115"/>
        <v>0</v>
      </c>
      <c r="AV114" s="528">
        <f t="shared" si="115"/>
        <v>325.42410000000001</v>
      </c>
      <c r="AW114" s="764">
        <f t="shared" si="115"/>
        <v>0</v>
      </c>
      <c r="AX114" s="765">
        <f t="shared" si="115"/>
        <v>0</v>
      </c>
      <c r="AY114" s="765">
        <f t="shared" si="115"/>
        <v>0</v>
      </c>
      <c r="AZ114" s="765">
        <f t="shared" si="115"/>
        <v>0</v>
      </c>
      <c r="BA114" s="765">
        <f t="shared" si="115"/>
        <v>0</v>
      </c>
      <c r="BB114" s="765">
        <f t="shared" si="115"/>
        <v>0</v>
      </c>
      <c r="BC114" s="759">
        <f t="shared" si="115"/>
        <v>0</v>
      </c>
    </row>
    <row r="115" spans="1:55" s="49" customFormat="1" ht="12.95" customHeight="1" x14ac:dyDescent="0.25">
      <c r="A115" s="216"/>
      <c r="B115" s="217"/>
      <c r="C115" s="266"/>
      <c r="D115" s="217"/>
      <c r="E115" s="218"/>
      <c r="F115" s="217"/>
      <c r="G115" s="158"/>
      <c r="H115" s="158"/>
      <c r="I115" s="308">
        <f>SUM(J114:N114)</f>
        <v>271056302</v>
      </c>
      <c r="J115" s="308"/>
      <c r="K115" s="308"/>
      <c r="L115" s="308"/>
      <c r="M115" s="308"/>
      <c r="N115" s="308"/>
      <c r="O115" s="593"/>
      <c r="P115" s="308">
        <f>X114</f>
        <v>133000</v>
      </c>
      <c r="Q115" s="309"/>
      <c r="R115" s="309"/>
      <c r="S115" s="309"/>
      <c r="T115" s="309"/>
      <c r="U115" s="308"/>
      <c r="V115" s="309"/>
      <c r="W115" s="310">
        <f>SUM(P114:V114)</f>
        <v>1187473</v>
      </c>
      <c r="X115" s="310"/>
      <c r="Y115" s="311"/>
      <c r="Z115" s="311"/>
      <c r="AA115" s="310">
        <f>SUM(X114:Z114)</f>
        <v>230965</v>
      </c>
      <c r="AB115" s="310">
        <f>W114+AA114</f>
        <v>1418438</v>
      </c>
      <c r="AC115" s="312"/>
      <c r="AD115" s="309"/>
      <c r="AE115" s="312"/>
      <c r="AF115" s="312"/>
      <c r="AG115" s="310"/>
      <c r="AH115" s="310">
        <f>AB114+AE114+AF114+AG114</f>
        <v>1876635</v>
      </c>
      <c r="AI115" s="313"/>
      <c r="AJ115" s="313"/>
      <c r="AK115" s="313"/>
      <c r="AL115" s="313"/>
      <c r="AM115" s="350"/>
      <c r="AN115" s="313"/>
      <c r="AO115" s="350">
        <f>SUM(AI114:AN114)</f>
        <v>3.17</v>
      </c>
      <c r="AP115" s="308">
        <f>SUM(AQ114:AU114)</f>
        <v>272932937</v>
      </c>
      <c r="AQ115" s="308"/>
      <c r="AR115" s="47"/>
      <c r="AS115" s="310"/>
      <c r="AT115" s="310"/>
      <c r="AU115" s="310">
        <f>N114+AG114</f>
        <v>0</v>
      </c>
      <c r="AV115" s="309"/>
      <c r="AW115" s="149">
        <f>SUM(AX114:BB114)</f>
        <v>0</v>
      </c>
      <c r="AX115" s="7"/>
      <c r="AY115" s="7"/>
      <c r="AZ115" s="7"/>
      <c r="BA115" s="7"/>
      <c r="BB115" s="7"/>
      <c r="BC115"/>
    </row>
    <row r="116" spans="1:55" s="49" customFormat="1" ht="12.95" customHeight="1" thickBot="1" x14ac:dyDescent="0.3">
      <c r="A116" s="216"/>
      <c r="B116" s="217"/>
      <c r="C116" s="266"/>
      <c r="D116" s="217"/>
      <c r="E116" s="158"/>
      <c r="F116" s="217"/>
      <c r="G116" s="158"/>
      <c r="H116" s="158"/>
      <c r="I116" s="308">
        <f>SUM(J117:N117)</f>
        <v>271056302</v>
      </c>
      <c r="J116" s="308"/>
      <c r="K116" s="308"/>
      <c r="L116" s="308"/>
      <c r="M116" s="308"/>
      <c r="N116" s="308"/>
      <c r="O116" s="593"/>
      <c r="P116" s="308">
        <f>X117</f>
        <v>133000</v>
      </c>
      <c r="Q116" s="309"/>
      <c r="R116" s="309"/>
      <c r="S116" s="309"/>
      <c r="T116" s="309"/>
      <c r="U116" s="308"/>
      <c r="V116" s="309"/>
      <c r="W116" s="310">
        <f>SUM(P117:V117)</f>
        <v>1187473</v>
      </c>
      <c r="X116" s="310"/>
      <c r="Y116" s="311"/>
      <c r="Z116" s="311"/>
      <c r="AA116" s="310">
        <f>SUM(X117:Z117)</f>
        <v>230965</v>
      </c>
      <c r="AB116" s="310">
        <f>W117+AA117</f>
        <v>1418438</v>
      </c>
      <c r="AC116" s="312"/>
      <c r="AD116" s="309"/>
      <c r="AE116" s="312"/>
      <c r="AF116" s="312"/>
      <c r="AG116" s="310"/>
      <c r="AH116" s="310">
        <f>AB117+AE117+AF117+AG117</f>
        <v>1876635</v>
      </c>
      <c r="AI116" s="313"/>
      <c r="AJ116" s="313"/>
      <c r="AK116" s="313"/>
      <c r="AL116" s="313"/>
      <c r="AM116" s="350"/>
      <c r="AN116" s="313"/>
      <c r="AO116" s="350">
        <f>SUM(AI117:AN117)</f>
        <v>3.17</v>
      </c>
      <c r="AP116" s="308">
        <f>AQ117+AR117+AS117+AT117+AU117</f>
        <v>272932937</v>
      </c>
      <c r="AQ116" s="308"/>
      <c r="AR116" s="47"/>
      <c r="AS116" s="37"/>
      <c r="AT116" s="37"/>
      <c r="AU116" s="37"/>
      <c r="AV116" s="309"/>
      <c r="AW116" s="149">
        <f>SUM(AX117:BB117)</f>
        <v>0</v>
      </c>
      <c r="AX116" s="7"/>
      <c r="AY116" s="7"/>
      <c r="AZ116" s="7"/>
      <c r="BA116" s="7"/>
      <c r="BB116" s="7"/>
      <c r="BC116"/>
    </row>
    <row r="117" spans="1:55" s="49" customFormat="1" ht="12.95" customHeight="1" thickBot="1" x14ac:dyDescent="0.3">
      <c r="D117" s="219"/>
      <c r="E117" s="220"/>
      <c r="F117" s="219"/>
      <c r="G117" s="221"/>
      <c r="H117" s="19" t="s">
        <v>0</v>
      </c>
      <c r="I117" s="336">
        <f t="shared" ref="I117:BC117" si="116">SUM(I118:I127)</f>
        <v>271056302</v>
      </c>
      <c r="J117" s="337">
        <f t="shared" si="116"/>
        <v>200560725</v>
      </c>
      <c r="K117" s="337">
        <f t="shared" si="116"/>
        <v>523500</v>
      </c>
      <c r="L117" s="337">
        <f t="shared" si="116"/>
        <v>67966470</v>
      </c>
      <c r="M117" s="337">
        <f t="shared" si="116"/>
        <v>2005607</v>
      </c>
      <c r="N117" s="337">
        <f t="shared" si="116"/>
        <v>0</v>
      </c>
      <c r="O117" s="603">
        <f t="shared" si="116"/>
        <v>322.25409999999999</v>
      </c>
      <c r="P117" s="375">
        <f t="shared" si="116"/>
        <v>-133000</v>
      </c>
      <c r="Q117" s="337">
        <f t="shared" si="116"/>
        <v>0</v>
      </c>
      <c r="R117" s="337">
        <f t="shared" si="116"/>
        <v>752213</v>
      </c>
      <c r="S117" s="337">
        <f t="shared" si="116"/>
        <v>0</v>
      </c>
      <c r="T117" s="398">
        <f t="shared" si="116"/>
        <v>18361</v>
      </c>
      <c r="U117" s="398">
        <f t="shared" si="116"/>
        <v>549899</v>
      </c>
      <c r="V117" s="337">
        <f t="shared" si="116"/>
        <v>0</v>
      </c>
      <c r="W117" s="337">
        <f t="shared" si="116"/>
        <v>1187473</v>
      </c>
      <c r="X117" s="337">
        <f t="shared" si="116"/>
        <v>133000</v>
      </c>
      <c r="Y117" s="337">
        <f t="shared" si="116"/>
        <v>0</v>
      </c>
      <c r="Z117" s="337">
        <f t="shared" si="116"/>
        <v>97965</v>
      </c>
      <c r="AA117" s="337">
        <f t="shared" si="116"/>
        <v>230965</v>
      </c>
      <c r="AB117" s="337">
        <f t="shared" si="116"/>
        <v>1418438</v>
      </c>
      <c r="AC117" s="337">
        <f t="shared" si="116"/>
        <v>446319</v>
      </c>
      <c r="AD117" s="337">
        <f t="shared" si="116"/>
        <v>0</v>
      </c>
      <c r="AE117" s="337">
        <f t="shared" si="116"/>
        <v>446319</v>
      </c>
      <c r="AF117" s="337">
        <f t="shared" si="116"/>
        <v>11878</v>
      </c>
      <c r="AG117" s="398">
        <f t="shared" si="116"/>
        <v>0</v>
      </c>
      <c r="AH117" s="626">
        <f t="shared" si="116"/>
        <v>1876635</v>
      </c>
      <c r="AI117" s="627">
        <f t="shared" si="116"/>
        <v>0.03</v>
      </c>
      <c r="AJ117" s="338">
        <f t="shared" si="116"/>
        <v>1.7900000000000003</v>
      </c>
      <c r="AK117" s="338">
        <f t="shared" si="116"/>
        <v>0.03</v>
      </c>
      <c r="AL117" s="338">
        <f t="shared" si="116"/>
        <v>0</v>
      </c>
      <c r="AM117" s="748">
        <f t="shared" si="116"/>
        <v>1.3199999999999998</v>
      </c>
      <c r="AN117" s="338">
        <f t="shared" si="116"/>
        <v>0</v>
      </c>
      <c r="AO117" s="528">
        <f t="shared" si="116"/>
        <v>3.1700000000000004</v>
      </c>
      <c r="AP117" s="336">
        <f t="shared" si="116"/>
        <v>272932937</v>
      </c>
      <c r="AQ117" s="337">
        <f t="shared" si="116"/>
        <v>201748198</v>
      </c>
      <c r="AR117" s="337">
        <f t="shared" si="116"/>
        <v>754465</v>
      </c>
      <c r="AS117" s="337">
        <f t="shared" si="116"/>
        <v>68412789</v>
      </c>
      <c r="AT117" s="337">
        <f t="shared" si="116"/>
        <v>2017485</v>
      </c>
      <c r="AU117" s="337">
        <f t="shared" si="116"/>
        <v>0</v>
      </c>
      <c r="AV117" s="528">
        <f t="shared" si="116"/>
        <v>325.42410000000001</v>
      </c>
      <c r="AW117" s="764">
        <f t="shared" si="116"/>
        <v>0</v>
      </c>
      <c r="AX117" s="765">
        <f t="shared" si="116"/>
        <v>0</v>
      </c>
      <c r="AY117" s="765">
        <f t="shared" si="116"/>
        <v>0</v>
      </c>
      <c r="AZ117" s="765">
        <f t="shared" si="116"/>
        <v>0</v>
      </c>
      <c r="BA117" s="765">
        <f t="shared" si="116"/>
        <v>0</v>
      </c>
      <c r="BB117" s="765">
        <f t="shared" si="116"/>
        <v>0</v>
      </c>
      <c r="BC117" s="759">
        <f t="shared" si="116"/>
        <v>0</v>
      </c>
    </row>
    <row r="118" spans="1:55" s="49" customFormat="1" ht="12.95" customHeight="1" x14ac:dyDescent="0.25">
      <c r="D118" s="219"/>
      <c r="E118" s="220"/>
      <c r="F118" s="219"/>
      <c r="G118" s="221"/>
      <c r="H118" s="1">
        <v>3111</v>
      </c>
      <c r="I118" s="341">
        <f t="shared" ref="I118:BC118" si="117">SUMIF($F$12:$F$409,"=3111",I$12:I$409)</f>
        <v>61228942</v>
      </c>
      <c r="J118" s="342">
        <f t="shared" si="117"/>
        <v>45363006</v>
      </c>
      <c r="K118" s="342">
        <f t="shared" si="117"/>
        <v>59500</v>
      </c>
      <c r="L118" s="342">
        <f t="shared" si="117"/>
        <v>15352808</v>
      </c>
      <c r="M118" s="342">
        <f t="shared" si="117"/>
        <v>453628</v>
      </c>
      <c r="N118" s="342">
        <f t="shared" si="117"/>
        <v>0</v>
      </c>
      <c r="O118" s="594">
        <f t="shared" si="117"/>
        <v>77.972800000000007</v>
      </c>
      <c r="P118" s="343">
        <f t="shared" si="117"/>
        <v>15000</v>
      </c>
      <c r="Q118" s="342">
        <f t="shared" si="117"/>
        <v>0</v>
      </c>
      <c r="R118" s="342">
        <f t="shared" si="117"/>
        <v>81552</v>
      </c>
      <c r="S118" s="342">
        <f t="shared" si="117"/>
        <v>0</v>
      </c>
      <c r="T118" s="342">
        <f t="shared" si="117"/>
        <v>0</v>
      </c>
      <c r="U118" s="342">
        <f t="shared" si="117"/>
        <v>0</v>
      </c>
      <c r="V118" s="342">
        <f t="shared" si="117"/>
        <v>0</v>
      </c>
      <c r="W118" s="342">
        <f t="shared" si="117"/>
        <v>96552</v>
      </c>
      <c r="X118" s="342">
        <f t="shared" si="117"/>
        <v>-15000</v>
      </c>
      <c r="Y118" s="342">
        <f t="shared" si="117"/>
        <v>0</v>
      </c>
      <c r="Z118" s="342">
        <f t="shared" si="117"/>
        <v>0</v>
      </c>
      <c r="AA118" s="342">
        <f t="shared" si="117"/>
        <v>-15000</v>
      </c>
      <c r="AB118" s="342">
        <f t="shared" si="117"/>
        <v>81552</v>
      </c>
      <c r="AC118" s="342">
        <f t="shared" si="117"/>
        <v>27565</v>
      </c>
      <c r="AD118" s="342">
        <f t="shared" si="117"/>
        <v>0</v>
      </c>
      <c r="AE118" s="342">
        <f t="shared" si="117"/>
        <v>27565</v>
      </c>
      <c r="AF118" s="342">
        <f t="shared" si="117"/>
        <v>966</v>
      </c>
      <c r="AG118" s="342">
        <f t="shared" si="117"/>
        <v>0</v>
      </c>
      <c r="AH118" s="549">
        <f t="shared" si="117"/>
        <v>110083</v>
      </c>
      <c r="AI118" s="554">
        <f t="shared" si="117"/>
        <v>0</v>
      </c>
      <c r="AJ118" s="344">
        <f t="shared" si="117"/>
        <v>0.22</v>
      </c>
      <c r="AK118" s="344">
        <f t="shared" si="117"/>
        <v>0</v>
      </c>
      <c r="AL118" s="344">
        <f t="shared" si="117"/>
        <v>0</v>
      </c>
      <c r="AM118" s="344">
        <f t="shared" si="117"/>
        <v>0</v>
      </c>
      <c r="AN118" s="344">
        <f t="shared" si="117"/>
        <v>0</v>
      </c>
      <c r="AO118" s="555">
        <f t="shared" si="117"/>
        <v>0.22</v>
      </c>
      <c r="AP118" s="341">
        <f t="shared" si="117"/>
        <v>61339025</v>
      </c>
      <c r="AQ118" s="342">
        <f t="shared" si="117"/>
        <v>45459558</v>
      </c>
      <c r="AR118" s="342">
        <f t="shared" si="117"/>
        <v>44500</v>
      </c>
      <c r="AS118" s="342">
        <f t="shared" si="117"/>
        <v>15380373</v>
      </c>
      <c r="AT118" s="342">
        <f t="shared" si="117"/>
        <v>454594</v>
      </c>
      <c r="AU118" s="342">
        <f t="shared" si="117"/>
        <v>0</v>
      </c>
      <c r="AV118" s="555">
        <f t="shared" si="117"/>
        <v>78.192800000000005</v>
      </c>
      <c r="AW118" s="341">
        <f t="shared" si="117"/>
        <v>0</v>
      </c>
      <c r="AX118" s="342">
        <f t="shared" si="117"/>
        <v>0</v>
      </c>
      <c r="AY118" s="342">
        <f t="shared" si="117"/>
        <v>0</v>
      </c>
      <c r="AZ118" s="342">
        <f t="shared" si="117"/>
        <v>0</v>
      </c>
      <c r="BA118" s="342">
        <f t="shared" si="117"/>
        <v>0</v>
      </c>
      <c r="BB118" s="342">
        <f t="shared" si="117"/>
        <v>0</v>
      </c>
      <c r="BC118" s="555">
        <f t="shared" si="117"/>
        <v>0</v>
      </c>
    </row>
    <row r="119" spans="1:55" s="49" customFormat="1" ht="12.95" customHeight="1" x14ac:dyDescent="0.25">
      <c r="D119" s="219"/>
      <c r="E119" s="220"/>
      <c r="F119" s="219"/>
      <c r="G119" s="221"/>
      <c r="H119" s="2">
        <v>3113</v>
      </c>
      <c r="I119" s="104">
        <f t="shared" ref="I119:BC119" si="118">SUMIF($F$12:$F$409,"=3113",I$12:I$409)</f>
        <v>151407638</v>
      </c>
      <c r="J119" s="14">
        <f t="shared" si="118"/>
        <v>111919202</v>
      </c>
      <c r="K119" s="14">
        <f t="shared" si="118"/>
        <v>404000</v>
      </c>
      <c r="L119" s="14">
        <f t="shared" si="118"/>
        <v>37965241</v>
      </c>
      <c r="M119" s="14">
        <f t="shared" si="118"/>
        <v>1119195</v>
      </c>
      <c r="N119" s="14">
        <f t="shared" si="118"/>
        <v>0</v>
      </c>
      <c r="O119" s="595">
        <f t="shared" si="118"/>
        <v>171.78729999999996</v>
      </c>
      <c r="P119" s="105">
        <f t="shared" si="118"/>
        <v>-141000</v>
      </c>
      <c r="Q119" s="14">
        <f t="shared" si="118"/>
        <v>0</v>
      </c>
      <c r="R119" s="14">
        <f t="shared" si="118"/>
        <v>547208</v>
      </c>
      <c r="S119" s="14">
        <f t="shared" si="118"/>
        <v>0</v>
      </c>
      <c r="T119" s="14">
        <f t="shared" si="118"/>
        <v>18361</v>
      </c>
      <c r="U119" s="14">
        <f t="shared" si="118"/>
        <v>549899</v>
      </c>
      <c r="V119" s="14">
        <f t="shared" si="118"/>
        <v>0</v>
      </c>
      <c r="W119" s="14">
        <f t="shared" si="118"/>
        <v>974468</v>
      </c>
      <c r="X119" s="14">
        <f t="shared" si="118"/>
        <v>141000</v>
      </c>
      <c r="Y119" s="14">
        <f t="shared" si="118"/>
        <v>0</v>
      </c>
      <c r="Z119" s="14">
        <f t="shared" si="118"/>
        <v>97965</v>
      </c>
      <c r="AA119" s="14">
        <f t="shared" si="118"/>
        <v>238965</v>
      </c>
      <c r="AB119" s="14">
        <f t="shared" si="118"/>
        <v>1213433</v>
      </c>
      <c r="AC119" s="14">
        <f t="shared" si="118"/>
        <v>377027</v>
      </c>
      <c r="AD119" s="14">
        <f t="shared" si="118"/>
        <v>0</v>
      </c>
      <c r="AE119" s="14">
        <f t="shared" si="118"/>
        <v>377027</v>
      </c>
      <c r="AF119" s="14">
        <f t="shared" si="118"/>
        <v>9747</v>
      </c>
      <c r="AG119" s="14">
        <f t="shared" si="118"/>
        <v>0</v>
      </c>
      <c r="AH119" s="550">
        <f t="shared" si="118"/>
        <v>1600207</v>
      </c>
      <c r="AI119" s="556">
        <f t="shared" si="118"/>
        <v>0.06</v>
      </c>
      <c r="AJ119" s="11">
        <f t="shared" si="118"/>
        <v>1.2600000000000002</v>
      </c>
      <c r="AK119" s="11">
        <f t="shared" si="118"/>
        <v>0.03</v>
      </c>
      <c r="AL119" s="11">
        <f t="shared" si="118"/>
        <v>0</v>
      </c>
      <c r="AM119" s="11">
        <f t="shared" si="118"/>
        <v>1.3199999999999998</v>
      </c>
      <c r="AN119" s="11">
        <f t="shared" si="118"/>
        <v>0</v>
      </c>
      <c r="AO119" s="557">
        <f t="shared" si="118"/>
        <v>2.6700000000000004</v>
      </c>
      <c r="AP119" s="104">
        <f t="shared" si="118"/>
        <v>153007845</v>
      </c>
      <c r="AQ119" s="14">
        <f t="shared" si="118"/>
        <v>112893670</v>
      </c>
      <c r="AR119" s="14">
        <f t="shared" si="118"/>
        <v>642965</v>
      </c>
      <c r="AS119" s="14">
        <f t="shared" si="118"/>
        <v>38342268</v>
      </c>
      <c r="AT119" s="14">
        <f t="shared" si="118"/>
        <v>1128942</v>
      </c>
      <c r="AU119" s="14">
        <f t="shared" si="118"/>
        <v>0</v>
      </c>
      <c r="AV119" s="557">
        <f t="shared" si="118"/>
        <v>174.45729999999995</v>
      </c>
      <c r="AW119" s="104">
        <f t="shared" si="118"/>
        <v>0</v>
      </c>
      <c r="AX119" s="14">
        <f t="shared" si="118"/>
        <v>0</v>
      </c>
      <c r="AY119" s="14">
        <f t="shared" si="118"/>
        <v>0</v>
      </c>
      <c r="AZ119" s="14">
        <f t="shared" si="118"/>
        <v>0</v>
      </c>
      <c r="BA119" s="14">
        <f t="shared" si="118"/>
        <v>0</v>
      </c>
      <c r="BB119" s="14">
        <f t="shared" si="118"/>
        <v>0</v>
      </c>
      <c r="BC119" s="557">
        <f t="shared" si="118"/>
        <v>0</v>
      </c>
    </row>
    <row r="120" spans="1:55" s="49" customFormat="1" x14ac:dyDescent="0.25">
      <c r="D120" s="219"/>
      <c r="E120" s="220"/>
      <c r="F120" s="219"/>
      <c r="G120" s="221"/>
      <c r="H120" s="2">
        <v>3114</v>
      </c>
      <c r="I120" s="104">
        <f t="shared" ref="I120:BC120" si="119">SUMIF($F$12:$F$409,"=3114",I$12:I$409)</f>
        <v>0</v>
      </c>
      <c r="J120" s="14">
        <f t="shared" si="119"/>
        <v>0</v>
      </c>
      <c r="K120" s="14">
        <f t="shared" si="119"/>
        <v>0</v>
      </c>
      <c r="L120" s="14">
        <f t="shared" si="119"/>
        <v>0</v>
      </c>
      <c r="M120" s="14">
        <f t="shared" si="119"/>
        <v>0</v>
      </c>
      <c r="N120" s="14">
        <f t="shared" si="119"/>
        <v>0</v>
      </c>
      <c r="O120" s="595">
        <f t="shared" si="119"/>
        <v>0</v>
      </c>
      <c r="P120" s="105">
        <f t="shared" si="119"/>
        <v>0</v>
      </c>
      <c r="Q120" s="14">
        <f t="shared" si="119"/>
        <v>0</v>
      </c>
      <c r="R120" s="14">
        <f t="shared" si="119"/>
        <v>0</v>
      </c>
      <c r="S120" s="14">
        <f t="shared" si="119"/>
        <v>0</v>
      </c>
      <c r="T120" s="14">
        <f t="shared" si="119"/>
        <v>0</v>
      </c>
      <c r="U120" s="14">
        <f t="shared" si="119"/>
        <v>0</v>
      </c>
      <c r="V120" s="14">
        <f t="shared" si="119"/>
        <v>0</v>
      </c>
      <c r="W120" s="14">
        <f t="shared" si="119"/>
        <v>0</v>
      </c>
      <c r="X120" s="14">
        <f t="shared" si="119"/>
        <v>0</v>
      </c>
      <c r="Y120" s="14">
        <f t="shared" si="119"/>
        <v>0</v>
      </c>
      <c r="Z120" s="14">
        <f t="shared" si="119"/>
        <v>0</v>
      </c>
      <c r="AA120" s="14">
        <f t="shared" si="119"/>
        <v>0</v>
      </c>
      <c r="AB120" s="14">
        <f t="shared" si="119"/>
        <v>0</v>
      </c>
      <c r="AC120" s="14">
        <f t="shared" si="119"/>
        <v>0</v>
      </c>
      <c r="AD120" s="14">
        <f t="shared" si="119"/>
        <v>0</v>
      </c>
      <c r="AE120" s="14">
        <f t="shared" si="119"/>
        <v>0</v>
      </c>
      <c r="AF120" s="14">
        <f t="shared" si="119"/>
        <v>0</v>
      </c>
      <c r="AG120" s="14">
        <f t="shared" si="119"/>
        <v>0</v>
      </c>
      <c r="AH120" s="550">
        <f t="shared" si="119"/>
        <v>0</v>
      </c>
      <c r="AI120" s="556">
        <f t="shared" si="119"/>
        <v>0</v>
      </c>
      <c r="AJ120" s="11">
        <f t="shared" si="119"/>
        <v>0</v>
      </c>
      <c r="AK120" s="11">
        <f t="shared" si="119"/>
        <v>0</v>
      </c>
      <c r="AL120" s="11">
        <f t="shared" si="119"/>
        <v>0</v>
      </c>
      <c r="AM120" s="11">
        <f t="shared" si="119"/>
        <v>0</v>
      </c>
      <c r="AN120" s="11">
        <f t="shared" si="119"/>
        <v>0</v>
      </c>
      <c r="AO120" s="557">
        <f t="shared" si="119"/>
        <v>0</v>
      </c>
      <c r="AP120" s="104">
        <f t="shared" si="119"/>
        <v>0</v>
      </c>
      <c r="AQ120" s="14">
        <f t="shared" si="119"/>
        <v>0</v>
      </c>
      <c r="AR120" s="14">
        <f t="shared" si="119"/>
        <v>0</v>
      </c>
      <c r="AS120" s="14">
        <f t="shared" si="119"/>
        <v>0</v>
      </c>
      <c r="AT120" s="14">
        <f t="shared" si="119"/>
        <v>0</v>
      </c>
      <c r="AU120" s="14">
        <f t="shared" si="119"/>
        <v>0</v>
      </c>
      <c r="AV120" s="557">
        <f t="shared" si="119"/>
        <v>0</v>
      </c>
      <c r="AW120" s="104">
        <f t="shared" si="119"/>
        <v>0</v>
      </c>
      <c r="AX120" s="14">
        <f t="shared" si="119"/>
        <v>0</v>
      </c>
      <c r="AY120" s="14">
        <f t="shared" si="119"/>
        <v>0</v>
      </c>
      <c r="AZ120" s="14">
        <f t="shared" si="119"/>
        <v>0</v>
      </c>
      <c r="BA120" s="14">
        <f t="shared" si="119"/>
        <v>0</v>
      </c>
      <c r="BB120" s="14">
        <f t="shared" si="119"/>
        <v>0</v>
      </c>
      <c r="BC120" s="557">
        <f t="shared" si="119"/>
        <v>0</v>
      </c>
    </row>
    <row r="121" spans="1:55" s="49" customFormat="1" x14ac:dyDescent="0.25">
      <c r="D121" s="219"/>
      <c r="E121" s="220"/>
      <c r="F121" s="219"/>
      <c r="G121" s="221"/>
      <c r="H121" s="2">
        <v>3117</v>
      </c>
      <c r="I121" s="104">
        <f t="shared" ref="I121:BC121" si="120">SUMIF($F$12:$F$409,"=3117",I$12:I$409)</f>
        <v>17106773</v>
      </c>
      <c r="J121" s="14">
        <f t="shared" si="120"/>
        <v>12655745</v>
      </c>
      <c r="K121" s="14">
        <f t="shared" si="120"/>
        <v>35000</v>
      </c>
      <c r="L121" s="14">
        <f t="shared" si="120"/>
        <v>4289472</v>
      </c>
      <c r="M121" s="14">
        <f t="shared" si="120"/>
        <v>126556</v>
      </c>
      <c r="N121" s="14">
        <f t="shared" si="120"/>
        <v>0</v>
      </c>
      <c r="O121" s="595">
        <f t="shared" si="120"/>
        <v>21.497299999999999</v>
      </c>
      <c r="P121" s="105">
        <f t="shared" si="120"/>
        <v>10000</v>
      </c>
      <c r="Q121" s="14">
        <f t="shared" si="120"/>
        <v>0</v>
      </c>
      <c r="R121" s="14">
        <f t="shared" si="120"/>
        <v>123453</v>
      </c>
      <c r="S121" s="14">
        <f t="shared" si="120"/>
        <v>0</v>
      </c>
      <c r="T121" s="14">
        <f t="shared" si="120"/>
        <v>0</v>
      </c>
      <c r="U121" s="14">
        <f t="shared" si="120"/>
        <v>0</v>
      </c>
      <c r="V121" s="14">
        <f t="shared" si="120"/>
        <v>0</v>
      </c>
      <c r="W121" s="14">
        <f t="shared" si="120"/>
        <v>133453</v>
      </c>
      <c r="X121" s="14">
        <f t="shared" si="120"/>
        <v>-10000</v>
      </c>
      <c r="Y121" s="14">
        <f t="shared" si="120"/>
        <v>0</v>
      </c>
      <c r="Z121" s="14">
        <f t="shared" si="120"/>
        <v>0</v>
      </c>
      <c r="AA121" s="14">
        <f t="shared" si="120"/>
        <v>-10000</v>
      </c>
      <c r="AB121" s="14">
        <f t="shared" si="120"/>
        <v>123453</v>
      </c>
      <c r="AC121" s="14">
        <f t="shared" si="120"/>
        <v>41727</v>
      </c>
      <c r="AD121" s="14">
        <f t="shared" si="120"/>
        <v>0</v>
      </c>
      <c r="AE121" s="14">
        <f t="shared" si="120"/>
        <v>41727</v>
      </c>
      <c r="AF121" s="14">
        <f t="shared" si="120"/>
        <v>1335</v>
      </c>
      <c r="AG121" s="14">
        <f t="shared" si="120"/>
        <v>0</v>
      </c>
      <c r="AH121" s="550">
        <f t="shared" si="120"/>
        <v>166515</v>
      </c>
      <c r="AI121" s="556">
        <f t="shared" si="120"/>
        <v>-0.01</v>
      </c>
      <c r="AJ121" s="11">
        <f t="shared" si="120"/>
        <v>0.31</v>
      </c>
      <c r="AK121" s="11">
        <f t="shared" si="120"/>
        <v>0</v>
      </c>
      <c r="AL121" s="11">
        <f t="shared" si="120"/>
        <v>0</v>
      </c>
      <c r="AM121" s="11">
        <f t="shared" si="120"/>
        <v>0</v>
      </c>
      <c r="AN121" s="11">
        <f t="shared" si="120"/>
        <v>0</v>
      </c>
      <c r="AO121" s="557">
        <f t="shared" si="120"/>
        <v>0.3</v>
      </c>
      <c r="AP121" s="104">
        <f t="shared" si="120"/>
        <v>17273288</v>
      </c>
      <c r="AQ121" s="14">
        <f t="shared" si="120"/>
        <v>12789198</v>
      </c>
      <c r="AR121" s="14">
        <f t="shared" si="120"/>
        <v>25000</v>
      </c>
      <c r="AS121" s="14">
        <f t="shared" si="120"/>
        <v>4331199</v>
      </c>
      <c r="AT121" s="14">
        <f t="shared" si="120"/>
        <v>127891</v>
      </c>
      <c r="AU121" s="14">
        <f t="shared" si="120"/>
        <v>0</v>
      </c>
      <c r="AV121" s="557">
        <f t="shared" si="120"/>
        <v>21.7973</v>
      </c>
      <c r="AW121" s="104">
        <f t="shared" si="120"/>
        <v>0</v>
      </c>
      <c r="AX121" s="14">
        <f t="shared" si="120"/>
        <v>0</v>
      </c>
      <c r="AY121" s="14">
        <f t="shared" si="120"/>
        <v>0</v>
      </c>
      <c r="AZ121" s="14">
        <f t="shared" si="120"/>
        <v>0</v>
      </c>
      <c r="BA121" s="14">
        <f t="shared" si="120"/>
        <v>0</v>
      </c>
      <c r="BB121" s="14">
        <f t="shared" si="120"/>
        <v>0</v>
      </c>
      <c r="BC121" s="557">
        <f t="shared" si="120"/>
        <v>0</v>
      </c>
    </row>
    <row r="122" spans="1:55" x14ac:dyDescent="0.25">
      <c r="A122" s="49"/>
      <c r="B122" s="49"/>
      <c r="C122" s="49"/>
      <c r="D122" s="219"/>
      <c r="E122" s="220"/>
      <c r="F122" s="219"/>
      <c r="G122" s="221"/>
      <c r="H122" s="2">
        <v>3122</v>
      </c>
      <c r="I122" s="104">
        <f t="shared" ref="I122:BC122" si="121">SUMIF($F$12:$F$409,"=3122",I$12:I$409)</f>
        <v>0</v>
      </c>
      <c r="J122" s="14">
        <f t="shared" si="121"/>
        <v>0</v>
      </c>
      <c r="K122" s="14">
        <f t="shared" si="121"/>
        <v>0</v>
      </c>
      <c r="L122" s="14">
        <f t="shared" si="121"/>
        <v>0</v>
      </c>
      <c r="M122" s="14">
        <f t="shared" si="121"/>
        <v>0</v>
      </c>
      <c r="N122" s="14">
        <f t="shared" si="121"/>
        <v>0</v>
      </c>
      <c r="O122" s="595">
        <f t="shared" si="121"/>
        <v>0</v>
      </c>
      <c r="P122" s="105">
        <f t="shared" si="121"/>
        <v>0</v>
      </c>
      <c r="Q122" s="14">
        <f t="shared" si="121"/>
        <v>0</v>
      </c>
      <c r="R122" s="14">
        <f t="shared" si="121"/>
        <v>0</v>
      </c>
      <c r="S122" s="14">
        <f t="shared" si="121"/>
        <v>0</v>
      </c>
      <c r="T122" s="14">
        <f t="shared" si="121"/>
        <v>0</v>
      </c>
      <c r="U122" s="14">
        <f t="shared" si="121"/>
        <v>0</v>
      </c>
      <c r="V122" s="14">
        <f t="shared" si="121"/>
        <v>0</v>
      </c>
      <c r="W122" s="14">
        <f t="shared" si="121"/>
        <v>0</v>
      </c>
      <c r="X122" s="14">
        <f t="shared" si="121"/>
        <v>0</v>
      </c>
      <c r="Y122" s="14">
        <f t="shared" si="121"/>
        <v>0</v>
      </c>
      <c r="Z122" s="14">
        <f t="shared" si="121"/>
        <v>0</v>
      </c>
      <c r="AA122" s="14">
        <f t="shared" si="121"/>
        <v>0</v>
      </c>
      <c r="AB122" s="14">
        <f t="shared" si="121"/>
        <v>0</v>
      </c>
      <c r="AC122" s="14">
        <f t="shared" si="121"/>
        <v>0</v>
      </c>
      <c r="AD122" s="14">
        <f t="shared" si="121"/>
        <v>0</v>
      </c>
      <c r="AE122" s="14">
        <f t="shared" si="121"/>
        <v>0</v>
      </c>
      <c r="AF122" s="14">
        <f t="shared" si="121"/>
        <v>0</v>
      </c>
      <c r="AG122" s="14">
        <f t="shared" si="121"/>
        <v>0</v>
      </c>
      <c r="AH122" s="550">
        <f t="shared" si="121"/>
        <v>0</v>
      </c>
      <c r="AI122" s="556">
        <f t="shared" si="121"/>
        <v>0</v>
      </c>
      <c r="AJ122" s="11">
        <f t="shared" si="121"/>
        <v>0</v>
      </c>
      <c r="AK122" s="11">
        <f t="shared" si="121"/>
        <v>0</v>
      </c>
      <c r="AL122" s="11">
        <f t="shared" si="121"/>
        <v>0</v>
      </c>
      <c r="AM122" s="11">
        <f t="shared" si="121"/>
        <v>0</v>
      </c>
      <c r="AN122" s="11">
        <f t="shared" si="121"/>
        <v>0</v>
      </c>
      <c r="AO122" s="557">
        <f t="shared" si="121"/>
        <v>0</v>
      </c>
      <c r="AP122" s="104">
        <f t="shared" si="121"/>
        <v>0</v>
      </c>
      <c r="AQ122" s="14">
        <f t="shared" si="121"/>
        <v>0</v>
      </c>
      <c r="AR122" s="14">
        <f t="shared" si="121"/>
        <v>0</v>
      </c>
      <c r="AS122" s="14">
        <f t="shared" si="121"/>
        <v>0</v>
      </c>
      <c r="AT122" s="14">
        <f t="shared" si="121"/>
        <v>0</v>
      </c>
      <c r="AU122" s="14">
        <f t="shared" si="121"/>
        <v>0</v>
      </c>
      <c r="AV122" s="557">
        <f t="shared" si="121"/>
        <v>0</v>
      </c>
      <c r="AW122" s="104">
        <f t="shared" si="121"/>
        <v>0</v>
      </c>
      <c r="AX122" s="14">
        <f t="shared" si="121"/>
        <v>0</v>
      </c>
      <c r="AY122" s="14">
        <f t="shared" si="121"/>
        <v>0</v>
      </c>
      <c r="AZ122" s="14">
        <f t="shared" si="121"/>
        <v>0</v>
      </c>
      <c r="BA122" s="14">
        <f t="shared" si="121"/>
        <v>0</v>
      </c>
      <c r="BB122" s="14">
        <f t="shared" si="121"/>
        <v>0</v>
      </c>
      <c r="BC122" s="557">
        <f t="shared" si="121"/>
        <v>0</v>
      </c>
    </row>
    <row r="123" spans="1:55" x14ac:dyDescent="0.25">
      <c r="A123" s="49"/>
      <c r="B123" s="49"/>
      <c r="C123" s="49"/>
      <c r="D123" s="219"/>
      <c r="E123" s="220"/>
      <c r="F123" s="219"/>
      <c r="G123" s="221"/>
      <c r="H123" s="2">
        <v>3124</v>
      </c>
      <c r="I123" s="104">
        <f t="shared" ref="I123:BC123" si="122">SUMIF($F$12:$F$409,"=3124",I$12:I$409)</f>
        <v>0</v>
      </c>
      <c r="J123" s="14">
        <f t="shared" si="122"/>
        <v>0</v>
      </c>
      <c r="K123" s="14">
        <f t="shared" si="122"/>
        <v>0</v>
      </c>
      <c r="L123" s="14">
        <f t="shared" si="122"/>
        <v>0</v>
      </c>
      <c r="M123" s="14">
        <f t="shared" si="122"/>
        <v>0</v>
      </c>
      <c r="N123" s="14">
        <f t="shared" si="122"/>
        <v>0</v>
      </c>
      <c r="O123" s="595">
        <f t="shared" si="122"/>
        <v>0</v>
      </c>
      <c r="P123" s="105">
        <f t="shared" si="122"/>
        <v>0</v>
      </c>
      <c r="Q123" s="14">
        <f t="shared" si="122"/>
        <v>0</v>
      </c>
      <c r="R123" s="14">
        <f t="shared" si="122"/>
        <v>0</v>
      </c>
      <c r="S123" s="14">
        <f t="shared" si="122"/>
        <v>0</v>
      </c>
      <c r="T123" s="14">
        <f t="shared" si="122"/>
        <v>0</v>
      </c>
      <c r="U123" s="14">
        <f t="shared" si="122"/>
        <v>0</v>
      </c>
      <c r="V123" s="14">
        <f t="shared" si="122"/>
        <v>0</v>
      </c>
      <c r="W123" s="14">
        <f t="shared" si="122"/>
        <v>0</v>
      </c>
      <c r="X123" s="14">
        <f t="shared" si="122"/>
        <v>0</v>
      </c>
      <c r="Y123" s="14">
        <f t="shared" si="122"/>
        <v>0</v>
      </c>
      <c r="Z123" s="14">
        <f t="shared" si="122"/>
        <v>0</v>
      </c>
      <c r="AA123" s="14">
        <f t="shared" si="122"/>
        <v>0</v>
      </c>
      <c r="AB123" s="14">
        <f t="shared" si="122"/>
        <v>0</v>
      </c>
      <c r="AC123" s="14">
        <f t="shared" si="122"/>
        <v>0</v>
      </c>
      <c r="AD123" s="14">
        <f t="shared" si="122"/>
        <v>0</v>
      </c>
      <c r="AE123" s="14">
        <f t="shared" si="122"/>
        <v>0</v>
      </c>
      <c r="AF123" s="14">
        <f t="shared" si="122"/>
        <v>0</v>
      </c>
      <c r="AG123" s="14">
        <f t="shared" si="122"/>
        <v>0</v>
      </c>
      <c r="AH123" s="550">
        <f t="shared" si="122"/>
        <v>0</v>
      </c>
      <c r="AI123" s="556">
        <f t="shared" si="122"/>
        <v>0</v>
      </c>
      <c r="AJ123" s="11">
        <f t="shared" si="122"/>
        <v>0</v>
      </c>
      <c r="AK123" s="11">
        <f t="shared" si="122"/>
        <v>0</v>
      </c>
      <c r="AL123" s="11">
        <f t="shared" si="122"/>
        <v>0</v>
      </c>
      <c r="AM123" s="11">
        <f t="shared" si="122"/>
        <v>0</v>
      </c>
      <c r="AN123" s="11">
        <f t="shared" si="122"/>
        <v>0</v>
      </c>
      <c r="AO123" s="557">
        <f t="shared" si="122"/>
        <v>0</v>
      </c>
      <c r="AP123" s="104">
        <f t="shared" si="122"/>
        <v>0</v>
      </c>
      <c r="AQ123" s="14">
        <f t="shared" si="122"/>
        <v>0</v>
      </c>
      <c r="AR123" s="14">
        <f t="shared" si="122"/>
        <v>0</v>
      </c>
      <c r="AS123" s="14">
        <f t="shared" si="122"/>
        <v>0</v>
      </c>
      <c r="AT123" s="14">
        <f t="shared" si="122"/>
        <v>0</v>
      </c>
      <c r="AU123" s="14">
        <f t="shared" si="122"/>
        <v>0</v>
      </c>
      <c r="AV123" s="557">
        <f t="shared" si="122"/>
        <v>0</v>
      </c>
      <c r="AW123" s="104">
        <f t="shared" si="122"/>
        <v>0</v>
      </c>
      <c r="AX123" s="14">
        <f t="shared" si="122"/>
        <v>0</v>
      </c>
      <c r="AY123" s="14">
        <f t="shared" si="122"/>
        <v>0</v>
      </c>
      <c r="AZ123" s="14">
        <f t="shared" si="122"/>
        <v>0</v>
      </c>
      <c r="BA123" s="14">
        <f t="shared" si="122"/>
        <v>0</v>
      </c>
      <c r="BB123" s="14">
        <f t="shared" si="122"/>
        <v>0</v>
      </c>
      <c r="BC123" s="557">
        <f t="shared" si="122"/>
        <v>0</v>
      </c>
    </row>
    <row r="124" spans="1:55" x14ac:dyDescent="0.25">
      <c r="A124" s="49"/>
      <c r="B124" s="49"/>
      <c r="C124" s="49"/>
      <c r="D124" s="219"/>
      <c r="E124" s="220"/>
      <c r="F124" s="219"/>
      <c r="G124" s="221"/>
      <c r="H124" s="2">
        <v>3141</v>
      </c>
      <c r="I124" s="104">
        <f t="shared" ref="I124:BC124" si="123">SUMIF($F$12:$F$409,"=3141",I$12:I$409)</f>
        <v>0</v>
      </c>
      <c r="J124" s="14">
        <f t="shared" si="123"/>
        <v>0</v>
      </c>
      <c r="K124" s="14">
        <f t="shared" si="123"/>
        <v>0</v>
      </c>
      <c r="L124" s="14">
        <f t="shared" si="123"/>
        <v>0</v>
      </c>
      <c r="M124" s="14">
        <f t="shared" si="123"/>
        <v>0</v>
      </c>
      <c r="N124" s="14">
        <f t="shared" si="123"/>
        <v>0</v>
      </c>
      <c r="O124" s="595">
        <f t="shared" si="123"/>
        <v>0</v>
      </c>
      <c r="P124" s="105">
        <f t="shared" si="123"/>
        <v>0</v>
      </c>
      <c r="Q124" s="14">
        <f t="shared" si="123"/>
        <v>0</v>
      </c>
      <c r="R124" s="14">
        <f t="shared" si="123"/>
        <v>0</v>
      </c>
      <c r="S124" s="14">
        <f t="shared" si="123"/>
        <v>0</v>
      </c>
      <c r="T124" s="14">
        <f t="shared" si="123"/>
        <v>0</v>
      </c>
      <c r="U124" s="14">
        <f t="shared" si="123"/>
        <v>0</v>
      </c>
      <c r="V124" s="14">
        <f t="shared" si="123"/>
        <v>0</v>
      </c>
      <c r="W124" s="14">
        <f t="shared" si="123"/>
        <v>0</v>
      </c>
      <c r="X124" s="14">
        <f t="shared" si="123"/>
        <v>0</v>
      </c>
      <c r="Y124" s="14">
        <f t="shared" si="123"/>
        <v>0</v>
      </c>
      <c r="Z124" s="14">
        <f t="shared" si="123"/>
        <v>0</v>
      </c>
      <c r="AA124" s="14">
        <f t="shared" si="123"/>
        <v>0</v>
      </c>
      <c r="AB124" s="14">
        <f t="shared" si="123"/>
        <v>0</v>
      </c>
      <c r="AC124" s="14">
        <f t="shared" si="123"/>
        <v>0</v>
      </c>
      <c r="AD124" s="14">
        <f t="shared" si="123"/>
        <v>0</v>
      </c>
      <c r="AE124" s="14">
        <f t="shared" si="123"/>
        <v>0</v>
      </c>
      <c r="AF124" s="14">
        <f t="shared" si="123"/>
        <v>0</v>
      </c>
      <c r="AG124" s="14">
        <f t="shared" si="123"/>
        <v>0</v>
      </c>
      <c r="AH124" s="550">
        <f t="shared" si="123"/>
        <v>0</v>
      </c>
      <c r="AI124" s="556">
        <f t="shared" si="123"/>
        <v>0</v>
      </c>
      <c r="AJ124" s="11">
        <f t="shared" si="123"/>
        <v>0</v>
      </c>
      <c r="AK124" s="11">
        <f t="shared" si="123"/>
        <v>0</v>
      </c>
      <c r="AL124" s="11">
        <f t="shared" si="123"/>
        <v>0</v>
      </c>
      <c r="AM124" s="11">
        <f t="shared" si="123"/>
        <v>0</v>
      </c>
      <c r="AN124" s="11">
        <f t="shared" si="123"/>
        <v>0</v>
      </c>
      <c r="AO124" s="557">
        <f t="shared" si="123"/>
        <v>0</v>
      </c>
      <c r="AP124" s="104">
        <f t="shared" si="123"/>
        <v>0</v>
      </c>
      <c r="AQ124" s="14">
        <f t="shared" si="123"/>
        <v>0</v>
      </c>
      <c r="AR124" s="14">
        <f t="shared" si="123"/>
        <v>0</v>
      </c>
      <c r="AS124" s="14">
        <f t="shared" si="123"/>
        <v>0</v>
      </c>
      <c r="AT124" s="14">
        <f t="shared" si="123"/>
        <v>0</v>
      </c>
      <c r="AU124" s="14">
        <f t="shared" si="123"/>
        <v>0</v>
      </c>
      <c r="AV124" s="557">
        <f t="shared" si="123"/>
        <v>0</v>
      </c>
      <c r="AW124" s="104">
        <f t="shared" si="123"/>
        <v>0</v>
      </c>
      <c r="AX124" s="14">
        <f t="shared" si="123"/>
        <v>0</v>
      </c>
      <c r="AY124" s="14">
        <f t="shared" si="123"/>
        <v>0</v>
      </c>
      <c r="AZ124" s="14">
        <f t="shared" si="123"/>
        <v>0</v>
      </c>
      <c r="BA124" s="14">
        <f t="shared" si="123"/>
        <v>0</v>
      </c>
      <c r="BB124" s="14">
        <f t="shared" si="123"/>
        <v>0</v>
      </c>
      <c r="BC124" s="557">
        <f t="shared" si="123"/>
        <v>0</v>
      </c>
    </row>
    <row r="125" spans="1:55" x14ac:dyDescent="0.25">
      <c r="A125" s="49"/>
      <c r="B125" s="49"/>
      <c r="C125" s="49"/>
      <c r="D125" s="219"/>
      <c r="E125" s="220"/>
      <c r="F125" s="219"/>
      <c r="G125" s="221"/>
      <c r="H125" s="2">
        <v>3143</v>
      </c>
      <c r="I125" s="104">
        <f t="shared" ref="I125:BC125" si="124">SUMIF($F$12:$F$409,"=3143",I$12:I$409)</f>
        <v>16809469</v>
      </c>
      <c r="J125" s="14">
        <f t="shared" si="124"/>
        <v>12450080</v>
      </c>
      <c r="K125" s="14">
        <f t="shared" si="124"/>
        <v>20000</v>
      </c>
      <c r="L125" s="14">
        <f t="shared" si="124"/>
        <v>4214888</v>
      </c>
      <c r="M125" s="14">
        <f t="shared" si="124"/>
        <v>124501</v>
      </c>
      <c r="N125" s="14">
        <f t="shared" si="124"/>
        <v>0</v>
      </c>
      <c r="O125" s="595">
        <f t="shared" si="124"/>
        <v>23.458100000000002</v>
      </c>
      <c r="P125" s="105">
        <f t="shared" si="124"/>
        <v>-22000</v>
      </c>
      <c r="Q125" s="14">
        <f t="shared" si="124"/>
        <v>0</v>
      </c>
      <c r="R125" s="14">
        <f t="shared" si="124"/>
        <v>0</v>
      </c>
      <c r="S125" s="14">
        <f t="shared" si="124"/>
        <v>0</v>
      </c>
      <c r="T125" s="14">
        <f t="shared" si="124"/>
        <v>0</v>
      </c>
      <c r="U125" s="14">
        <f t="shared" si="124"/>
        <v>0</v>
      </c>
      <c r="V125" s="14">
        <f t="shared" si="124"/>
        <v>0</v>
      </c>
      <c r="W125" s="14">
        <f t="shared" si="124"/>
        <v>-22000</v>
      </c>
      <c r="X125" s="14">
        <f t="shared" si="124"/>
        <v>22000</v>
      </c>
      <c r="Y125" s="14">
        <f t="shared" si="124"/>
        <v>0</v>
      </c>
      <c r="Z125" s="14">
        <f t="shared" si="124"/>
        <v>0</v>
      </c>
      <c r="AA125" s="14">
        <f t="shared" si="124"/>
        <v>22000</v>
      </c>
      <c r="AB125" s="14">
        <f t="shared" si="124"/>
        <v>0</v>
      </c>
      <c r="AC125" s="14">
        <f t="shared" si="124"/>
        <v>0</v>
      </c>
      <c r="AD125" s="14">
        <f t="shared" si="124"/>
        <v>0</v>
      </c>
      <c r="AE125" s="14">
        <f t="shared" si="124"/>
        <v>0</v>
      </c>
      <c r="AF125" s="14">
        <f t="shared" si="124"/>
        <v>-220</v>
      </c>
      <c r="AG125" s="14">
        <f t="shared" si="124"/>
        <v>0</v>
      </c>
      <c r="AH125" s="550">
        <f t="shared" si="124"/>
        <v>-220</v>
      </c>
      <c r="AI125" s="556">
        <f t="shared" si="124"/>
        <v>-0.03</v>
      </c>
      <c r="AJ125" s="11">
        <f t="shared" si="124"/>
        <v>0</v>
      </c>
      <c r="AK125" s="11">
        <f t="shared" si="124"/>
        <v>0</v>
      </c>
      <c r="AL125" s="11">
        <f t="shared" si="124"/>
        <v>0</v>
      </c>
      <c r="AM125" s="11">
        <f t="shared" si="124"/>
        <v>0</v>
      </c>
      <c r="AN125" s="11">
        <f t="shared" si="124"/>
        <v>0</v>
      </c>
      <c r="AO125" s="557">
        <f t="shared" si="124"/>
        <v>-0.03</v>
      </c>
      <c r="AP125" s="104">
        <f t="shared" si="124"/>
        <v>16809249</v>
      </c>
      <c r="AQ125" s="14">
        <f t="shared" si="124"/>
        <v>12428080</v>
      </c>
      <c r="AR125" s="14">
        <f t="shared" si="124"/>
        <v>42000</v>
      </c>
      <c r="AS125" s="14">
        <f t="shared" si="124"/>
        <v>4214888</v>
      </c>
      <c r="AT125" s="14">
        <f t="shared" si="124"/>
        <v>124281</v>
      </c>
      <c r="AU125" s="14">
        <f t="shared" si="124"/>
        <v>0</v>
      </c>
      <c r="AV125" s="557">
        <f t="shared" si="124"/>
        <v>23.428100000000004</v>
      </c>
      <c r="AW125" s="104">
        <f t="shared" si="124"/>
        <v>0</v>
      </c>
      <c r="AX125" s="14">
        <f t="shared" si="124"/>
        <v>0</v>
      </c>
      <c r="AY125" s="14">
        <f t="shared" si="124"/>
        <v>0</v>
      </c>
      <c r="AZ125" s="14">
        <f t="shared" si="124"/>
        <v>0</v>
      </c>
      <c r="BA125" s="14">
        <f t="shared" si="124"/>
        <v>0</v>
      </c>
      <c r="BB125" s="14">
        <f t="shared" si="124"/>
        <v>0</v>
      </c>
      <c r="BC125" s="557">
        <f t="shared" si="124"/>
        <v>0</v>
      </c>
    </row>
    <row r="126" spans="1:55" x14ac:dyDescent="0.25">
      <c r="A126" s="49"/>
      <c r="B126" s="49"/>
      <c r="C126" s="49"/>
      <c r="D126" s="219"/>
      <c r="E126" s="220"/>
      <c r="F126" s="219"/>
      <c r="G126" s="221"/>
      <c r="H126" s="2">
        <v>3231</v>
      </c>
      <c r="I126" s="104">
        <f t="shared" ref="I126:BC126" si="125">SUMIF($F$12:$F$409,"=3231",I$12:I$409)</f>
        <v>22674508</v>
      </c>
      <c r="J126" s="14">
        <f t="shared" si="125"/>
        <v>16815888</v>
      </c>
      <c r="K126" s="14">
        <f t="shared" si="125"/>
        <v>5000</v>
      </c>
      <c r="L126" s="14">
        <f t="shared" si="125"/>
        <v>5685461</v>
      </c>
      <c r="M126" s="14">
        <f t="shared" si="125"/>
        <v>168159</v>
      </c>
      <c r="N126" s="14">
        <f t="shared" si="125"/>
        <v>0</v>
      </c>
      <c r="O126" s="595">
        <f t="shared" si="125"/>
        <v>25.238599999999998</v>
      </c>
      <c r="P126" s="105">
        <f t="shared" si="125"/>
        <v>5000</v>
      </c>
      <c r="Q126" s="14">
        <f t="shared" si="125"/>
        <v>0</v>
      </c>
      <c r="R126" s="14">
        <f t="shared" si="125"/>
        <v>0</v>
      </c>
      <c r="S126" s="14">
        <f t="shared" si="125"/>
        <v>0</v>
      </c>
      <c r="T126" s="14">
        <f t="shared" si="125"/>
        <v>0</v>
      </c>
      <c r="U126" s="14">
        <f t="shared" si="125"/>
        <v>0</v>
      </c>
      <c r="V126" s="14">
        <f t="shared" si="125"/>
        <v>0</v>
      </c>
      <c r="W126" s="14">
        <f t="shared" si="125"/>
        <v>5000</v>
      </c>
      <c r="X126" s="14">
        <f t="shared" si="125"/>
        <v>-5000</v>
      </c>
      <c r="Y126" s="14">
        <f t="shared" si="125"/>
        <v>0</v>
      </c>
      <c r="Z126" s="14">
        <f t="shared" si="125"/>
        <v>0</v>
      </c>
      <c r="AA126" s="14">
        <f t="shared" si="125"/>
        <v>-5000</v>
      </c>
      <c r="AB126" s="14">
        <f t="shared" si="125"/>
        <v>0</v>
      </c>
      <c r="AC126" s="14">
        <f t="shared" si="125"/>
        <v>0</v>
      </c>
      <c r="AD126" s="14">
        <f t="shared" si="125"/>
        <v>0</v>
      </c>
      <c r="AE126" s="14">
        <f t="shared" si="125"/>
        <v>0</v>
      </c>
      <c r="AF126" s="14">
        <f t="shared" si="125"/>
        <v>50</v>
      </c>
      <c r="AG126" s="14">
        <f t="shared" si="125"/>
        <v>0</v>
      </c>
      <c r="AH126" s="550">
        <f t="shared" si="125"/>
        <v>50</v>
      </c>
      <c r="AI126" s="556">
        <f t="shared" si="125"/>
        <v>0.01</v>
      </c>
      <c r="AJ126" s="11">
        <f t="shared" si="125"/>
        <v>0</v>
      </c>
      <c r="AK126" s="11">
        <f t="shared" si="125"/>
        <v>0</v>
      </c>
      <c r="AL126" s="11">
        <f t="shared" si="125"/>
        <v>0</v>
      </c>
      <c r="AM126" s="11">
        <f t="shared" si="125"/>
        <v>0</v>
      </c>
      <c r="AN126" s="11">
        <f t="shared" si="125"/>
        <v>0</v>
      </c>
      <c r="AO126" s="557">
        <f t="shared" si="125"/>
        <v>0.01</v>
      </c>
      <c r="AP126" s="104">
        <f t="shared" si="125"/>
        <v>22674558</v>
      </c>
      <c r="AQ126" s="14">
        <f t="shared" si="125"/>
        <v>16820888</v>
      </c>
      <c r="AR126" s="14">
        <f t="shared" si="125"/>
        <v>0</v>
      </c>
      <c r="AS126" s="14">
        <f t="shared" si="125"/>
        <v>5685461</v>
      </c>
      <c r="AT126" s="14">
        <f t="shared" si="125"/>
        <v>168209</v>
      </c>
      <c r="AU126" s="14">
        <f t="shared" si="125"/>
        <v>0</v>
      </c>
      <c r="AV126" s="557">
        <f t="shared" si="125"/>
        <v>25.2486</v>
      </c>
      <c r="AW126" s="104">
        <f t="shared" si="125"/>
        <v>0</v>
      </c>
      <c r="AX126" s="14">
        <f t="shared" si="125"/>
        <v>0</v>
      </c>
      <c r="AY126" s="14">
        <f t="shared" si="125"/>
        <v>0</v>
      </c>
      <c r="AZ126" s="14">
        <f t="shared" si="125"/>
        <v>0</v>
      </c>
      <c r="BA126" s="14">
        <f t="shared" si="125"/>
        <v>0</v>
      </c>
      <c r="BB126" s="14">
        <f t="shared" si="125"/>
        <v>0</v>
      </c>
      <c r="BC126" s="557">
        <f t="shared" si="125"/>
        <v>0</v>
      </c>
    </row>
    <row r="127" spans="1:55" ht="15.75" thickBot="1" x14ac:dyDescent="0.3">
      <c r="A127" s="49"/>
      <c r="B127" s="49"/>
      <c r="C127" s="49"/>
      <c r="D127" s="219"/>
      <c r="E127" s="220"/>
      <c r="F127" s="219"/>
      <c r="G127" s="221"/>
      <c r="H127" s="88">
        <v>3233</v>
      </c>
      <c r="I127" s="107">
        <f t="shared" ref="I127:BC127" si="126">SUMIF($F$12:$F$409,"=3233",I$12:I$409)</f>
        <v>1828972</v>
      </c>
      <c r="J127" s="108">
        <f t="shared" si="126"/>
        <v>1356804</v>
      </c>
      <c r="K127" s="108">
        <f t="shared" si="126"/>
        <v>0</v>
      </c>
      <c r="L127" s="108">
        <f t="shared" si="126"/>
        <v>458600</v>
      </c>
      <c r="M127" s="108">
        <f t="shared" si="126"/>
        <v>13568</v>
      </c>
      <c r="N127" s="108">
        <f t="shared" si="126"/>
        <v>0</v>
      </c>
      <c r="O127" s="596">
        <f t="shared" si="126"/>
        <v>2.2999999999999998</v>
      </c>
      <c r="P127" s="110">
        <f t="shared" si="126"/>
        <v>0</v>
      </c>
      <c r="Q127" s="108">
        <f t="shared" si="126"/>
        <v>0</v>
      </c>
      <c r="R127" s="108">
        <f t="shared" si="126"/>
        <v>0</v>
      </c>
      <c r="S127" s="108">
        <f t="shared" si="126"/>
        <v>0</v>
      </c>
      <c r="T127" s="108">
        <f t="shared" si="126"/>
        <v>0</v>
      </c>
      <c r="U127" s="108">
        <f t="shared" si="126"/>
        <v>0</v>
      </c>
      <c r="V127" s="108">
        <f t="shared" si="126"/>
        <v>0</v>
      </c>
      <c r="W127" s="108">
        <f t="shared" si="126"/>
        <v>0</v>
      </c>
      <c r="X127" s="108">
        <f t="shared" si="126"/>
        <v>0</v>
      </c>
      <c r="Y127" s="108">
        <f t="shared" si="126"/>
        <v>0</v>
      </c>
      <c r="Z127" s="108">
        <f t="shared" si="126"/>
        <v>0</v>
      </c>
      <c r="AA127" s="108">
        <f t="shared" si="126"/>
        <v>0</v>
      </c>
      <c r="AB127" s="108">
        <f t="shared" si="126"/>
        <v>0</v>
      </c>
      <c r="AC127" s="108">
        <f t="shared" si="126"/>
        <v>0</v>
      </c>
      <c r="AD127" s="108">
        <f t="shared" si="126"/>
        <v>0</v>
      </c>
      <c r="AE127" s="108">
        <f t="shared" si="126"/>
        <v>0</v>
      </c>
      <c r="AF127" s="108">
        <f t="shared" si="126"/>
        <v>0</v>
      </c>
      <c r="AG127" s="108">
        <f t="shared" si="126"/>
        <v>0</v>
      </c>
      <c r="AH127" s="551">
        <f t="shared" si="126"/>
        <v>0</v>
      </c>
      <c r="AI127" s="558">
        <f t="shared" si="126"/>
        <v>0</v>
      </c>
      <c r="AJ127" s="109">
        <f t="shared" si="126"/>
        <v>0</v>
      </c>
      <c r="AK127" s="109">
        <f t="shared" si="126"/>
        <v>0</v>
      </c>
      <c r="AL127" s="109">
        <f t="shared" si="126"/>
        <v>0</v>
      </c>
      <c r="AM127" s="109">
        <f t="shared" si="126"/>
        <v>0</v>
      </c>
      <c r="AN127" s="109">
        <f t="shared" si="126"/>
        <v>0</v>
      </c>
      <c r="AO127" s="559">
        <f t="shared" si="126"/>
        <v>0</v>
      </c>
      <c r="AP127" s="107">
        <f t="shared" si="126"/>
        <v>1828972</v>
      </c>
      <c r="AQ127" s="108">
        <f t="shared" si="126"/>
        <v>1356804</v>
      </c>
      <c r="AR127" s="108">
        <f t="shared" si="126"/>
        <v>0</v>
      </c>
      <c r="AS127" s="108">
        <f t="shared" si="126"/>
        <v>458600</v>
      </c>
      <c r="AT127" s="108">
        <f t="shared" si="126"/>
        <v>13568</v>
      </c>
      <c r="AU127" s="108">
        <f t="shared" si="126"/>
        <v>0</v>
      </c>
      <c r="AV127" s="559">
        <f t="shared" si="126"/>
        <v>2.2999999999999998</v>
      </c>
      <c r="AW127" s="107">
        <f t="shared" si="126"/>
        <v>0</v>
      </c>
      <c r="AX127" s="108">
        <f t="shared" si="126"/>
        <v>0</v>
      </c>
      <c r="AY127" s="108">
        <f t="shared" si="126"/>
        <v>0</v>
      </c>
      <c r="AZ127" s="108">
        <f t="shared" si="126"/>
        <v>0</v>
      </c>
      <c r="BA127" s="108">
        <f t="shared" si="126"/>
        <v>0</v>
      </c>
      <c r="BB127" s="108">
        <f t="shared" si="126"/>
        <v>0</v>
      </c>
      <c r="BC127" s="559">
        <f t="shared" si="126"/>
        <v>0</v>
      </c>
    </row>
  </sheetData>
  <autoFilter ref="AB1:AB127" xr:uid="{00000000-0001-0000-0900-000000000000}"/>
  <mergeCells count="52">
    <mergeCell ref="AP6:AV7"/>
    <mergeCell ref="AV8:AV10"/>
    <mergeCell ref="AQ9:AQ10"/>
    <mergeCell ref="AG7:AG10"/>
    <mergeCell ref="AI8:AI10"/>
    <mergeCell ref="AJ8:AJ10"/>
    <mergeCell ref="AK8:AK10"/>
    <mergeCell ref="AL8:AL10"/>
    <mergeCell ref="AU9:AU10"/>
    <mergeCell ref="AP8:AP10"/>
    <mergeCell ref="AT9:AT10"/>
    <mergeCell ref="AR9:AR10"/>
    <mergeCell ref="AQ8:AT8"/>
    <mergeCell ref="AS9:AS10"/>
    <mergeCell ref="AI7:AO7"/>
    <mergeCell ref="J9:J10"/>
    <mergeCell ref="N9:N10"/>
    <mergeCell ref="J8:M8"/>
    <mergeCell ref="U9:U10"/>
    <mergeCell ref="K9:K10"/>
    <mergeCell ref="AB7:AB10"/>
    <mergeCell ref="Q9:Q10"/>
    <mergeCell ref="AC7:AD8"/>
    <mergeCell ref="AE7:AE10"/>
    <mergeCell ref="A3:E3"/>
    <mergeCell ref="I8:I10"/>
    <mergeCell ref="I6:O7"/>
    <mergeCell ref="P6:AO6"/>
    <mergeCell ref="P7:W8"/>
    <mergeCell ref="X7:AA8"/>
    <mergeCell ref="M9:M10"/>
    <mergeCell ref="O8:O10"/>
    <mergeCell ref="AM8:AM10"/>
    <mergeCell ref="AN8:AN10"/>
    <mergeCell ref="AO8:AO10"/>
    <mergeCell ref="R9:R10"/>
    <mergeCell ref="AC9:AC10"/>
    <mergeCell ref="AD9:AD10"/>
    <mergeCell ref="AW6:BC6"/>
    <mergeCell ref="AW7:BC9"/>
    <mergeCell ref="L9:L10"/>
    <mergeCell ref="AF7:AF10"/>
    <mergeCell ref="AH7:AH10"/>
    <mergeCell ref="S9:S10"/>
    <mergeCell ref="W9:W10"/>
    <mergeCell ref="P9:P10"/>
    <mergeCell ref="T9:T10"/>
    <mergeCell ref="V9:V10"/>
    <mergeCell ref="X9:X10"/>
    <mergeCell ref="Y9:Y10"/>
    <mergeCell ref="AA9:AA10"/>
    <mergeCell ref="Z9:Z10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BC179"/>
  <sheetViews>
    <sheetView zoomScaleNormal="100" workbookViewId="0">
      <pane xSplit="8" ySplit="11" topLeftCell="AB149" activePane="bottomRight" state="frozen"/>
      <selection activeCell="Q9" sqref="Q9:Q10"/>
      <selection pane="topRight" activeCell="Q9" sqref="Q9:Q10"/>
      <selection pane="bottomLeft" activeCell="Q9" sqref="Q9:Q10"/>
      <selection pane="bottomRight" activeCell="AH1" sqref="AH1:AH1048576"/>
    </sheetView>
  </sheetViews>
  <sheetFormatPr defaultColWidth="9.140625" defaultRowHeight="15" x14ac:dyDescent="0.25"/>
  <cols>
    <col min="1" max="1" width="5" style="301" customWidth="1"/>
    <col min="2" max="2" width="4.7109375" style="217" bestFit="1" customWidth="1"/>
    <col min="3" max="3" width="10.28515625" style="217" customWidth="1"/>
    <col min="4" max="4" width="9.42578125" style="217" customWidth="1"/>
    <col min="5" max="5" width="38.28515625" style="158" customWidth="1"/>
    <col min="6" max="6" width="4.42578125" style="158" bestFit="1" customWidth="1"/>
    <col min="7" max="7" width="10.28515625" style="158" customWidth="1"/>
    <col min="8" max="8" width="8" style="302" customWidth="1"/>
    <col min="9" max="9" width="13.140625" style="222" customWidth="1"/>
    <col min="10" max="11" width="12.85546875" style="222" customWidth="1"/>
    <col min="12" max="13" width="10.85546875" style="222" customWidth="1"/>
    <col min="14" max="14" width="11.85546875" style="222" customWidth="1"/>
    <col min="15" max="15" width="12.7109375" style="586" customWidth="1"/>
    <col min="16" max="16" width="10.28515625" style="222" customWidth="1"/>
    <col min="17" max="17" width="10" style="222" customWidth="1"/>
    <col min="18" max="18" width="9.5703125" style="222" customWidth="1"/>
    <col min="19" max="19" width="10.28515625" style="222" customWidth="1"/>
    <col min="20" max="20" width="10.5703125" style="222" customWidth="1"/>
    <col min="21" max="21" width="9.5703125" style="409" customWidth="1"/>
    <col min="22" max="25" width="10.28515625" style="222" customWidth="1"/>
    <col min="26" max="26" width="9.42578125" style="222" customWidth="1"/>
    <col min="27" max="27" width="10.28515625" style="222" customWidth="1"/>
    <col min="28" max="28" width="10.42578125" style="223" customWidth="1"/>
    <col min="29" max="31" width="9.28515625" style="223" customWidth="1"/>
    <col min="32" max="32" width="11.140625" style="222" customWidth="1"/>
    <col min="33" max="33" width="9.28515625" style="222" customWidth="1"/>
    <col min="34" max="34" width="9.7109375" style="222" customWidth="1"/>
    <col min="35" max="35" width="9.85546875" style="223" customWidth="1"/>
    <col min="36" max="36" width="9.140625" style="223" customWidth="1"/>
    <col min="37" max="37" width="10.28515625" style="223" customWidth="1"/>
    <col min="38" max="38" width="9.140625" style="223" customWidth="1"/>
    <col min="39" max="39" width="10.7109375" style="408" customWidth="1"/>
    <col min="40" max="40" width="9.7109375" style="223" customWidth="1"/>
    <col min="41" max="41" width="9.140625" style="223" customWidth="1"/>
    <col min="42" max="42" width="12" style="223" customWidth="1"/>
    <col min="43" max="43" width="12.140625" style="223" customWidth="1"/>
    <col min="44" max="44" width="10.85546875" style="223" customWidth="1"/>
    <col min="45" max="45" width="12.140625" style="223" customWidth="1"/>
    <col min="46" max="47" width="10.85546875" style="223" customWidth="1"/>
    <col min="48" max="48" width="10.5703125" style="223" customWidth="1"/>
    <col min="49" max="54" width="9.140625" style="222" customWidth="1"/>
    <col min="55" max="55" width="9.140625" style="158" customWidth="1"/>
    <col min="56" max="16384" width="9.140625" style="158"/>
  </cols>
  <sheetData>
    <row r="1" spans="1:55" ht="12" customHeight="1" x14ac:dyDescent="0.25">
      <c r="A1" s="35" t="s">
        <v>2</v>
      </c>
      <c r="B1" s="35"/>
      <c r="C1" s="27"/>
      <c r="D1" s="35"/>
      <c r="E1" s="35"/>
      <c r="F1" s="157"/>
      <c r="G1" s="157"/>
      <c r="H1" s="157"/>
      <c r="AF1" s="37"/>
      <c r="AG1" s="37"/>
      <c r="AH1" s="37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5" ht="12" customHeight="1" x14ac:dyDescent="0.25">
      <c r="A2" s="35" t="s">
        <v>3</v>
      </c>
      <c r="B2" s="35"/>
      <c r="C2" s="27"/>
      <c r="D2" s="35"/>
      <c r="E2" s="35"/>
      <c r="F2" s="157"/>
      <c r="G2" s="157"/>
      <c r="H2" s="157"/>
    </row>
    <row r="3" spans="1:55" ht="12" customHeight="1" x14ac:dyDescent="0.25">
      <c r="A3" s="1158" t="s">
        <v>4</v>
      </c>
      <c r="B3" s="1158"/>
      <c r="C3" s="1158"/>
      <c r="D3" s="1158"/>
      <c r="E3" s="1158"/>
      <c r="F3" s="157"/>
      <c r="G3" s="157"/>
      <c r="H3" s="157"/>
      <c r="AG3" s="349"/>
    </row>
    <row r="4" spans="1:55" ht="12" customHeight="1" x14ac:dyDescent="0.25">
      <c r="A4" s="269"/>
      <c r="B4" s="304"/>
      <c r="C4" s="304"/>
      <c r="D4" s="304"/>
      <c r="E4" s="304"/>
      <c r="F4" s="157"/>
      <c r="G4" s="157"/>
      <c r="H4" s="157"/>
      <c r="P4" s="38"/>
      <c r="Q4" s="38"/>
      <c r="R4" s="645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9"/>
      <c r="AJ4" s="674"/>
      <c r="AK4" s="39"/>
      <c r="AL4" s="39"/>
      <c r="AM4" s="39"/>
      <c r="AN4" s="39"/>
      <c r="AO4" s="39"/>
    </row>
    <row r="5" spans="1:55" ht="16.5" thickBot="1" x14ac:dyDescent="0.3">
      <c r="A5" s="112" t="s">
        <v>881</v>
      </c>
      <c r="B5" s="419"/>
      <c r="C5" s="419"/>
      <c r="D5" s="419"/>
      <c r="E5" s="418"/>
      <c r="F5" s="489"/>
      <c r="G5" s="489"/>
      <c r="H5" s="418"/>
      <c r="I5" s="1044"/>
      <c r="J5" s="1044"/>
      <c r="K5" s="1044"/>
      <c r="L5" s="1044"/>
      <c r="M5" s="1044"/>
      <c r="N5" s="1044"/>
      <c r="O5" s="1044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</row>
    <row r="6" spans="1:55" ht="15" customHeight="1" thickBot="1" x14ac:dyDescent="0.3">
      <c r="A6" s="358"/>
      <c r="B6" s="359"/>
      <c r="C6" s="360"/>
      <c r="D6" s="360"/>
      <c r="E6" s="359"/>
      <c r="F6" s="359"/>
      <c r="G6" s="36"/>
      <c r="H6" s="157"/>
      <c r="I6" s="1079" t="s">
        <v>821</v>
      </c>
      <c r="J6" s="1080"/>
      <c r="K6" s="1080"/>
      <c r="L6" s="1080"/>
      <c r="M6" s="1080"/>
      <c r="N6" s="1080"/>
      <c r="O6" s="1081"/>
      <c r="P6" s="1097" t="s">
        <v>797</v>
      </c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/>
      <c r="AN6" s="1098"/>
      <c r="AO6" s="1099"/>
      <c r="AP6" s="1079" t="s">
        <v>882</v>
      </c>
      <c r="AQ6" s="1080"/>
      <c r="AR6" s="1080"/>
      <c r="AS6" s="1080"/>
      <c r="AT6" s="1080"/>
      <c r="AU6" s="1080"/>
      <c r="AV6" s="1081"/>
      <c r="AW6" s="1061" t="s">
        <v>805</v>
      </c>
      <c r="AX6" s="1062"/>
      <c r="AY6" s="1062"/>
      <c r="AZ6" s="1062"/>
      <c r="BA6" s="1062"/>
      <c r="BB6" s="1062"/>
      <c r="BC6" s="1063"/>
    </row>
    <row r="7" spans="1:55" ht="16.5" customHeight="1" thickBot="1" x14ac:dyDescent="0.3">
      <c r="A7" s="269"/>
      <c r="B7" s="161"/>
      <c r="C7" s="49"/>
      <c r="D7" s="162"/>
      <c r="E7" s="161"/>
      <c r="F7" s="157"/>
      <c r="G7" s="157"/>
      <c r="H7" s="157"/>
      <c r="I7" s="1082"/>
      <c r="J7" s="1083"/>
      <c r="K7" s="1083"/>
      <c r="L7" s="1083"/>
      <c r="M7" s="1083"/>
      <c r="N7" s="1083"/>
      <c r="O7" s="1084"/>
      <c r="P7" s="1161" t="s">
        <v>765</v>
      </c>
      <c r="Q7" s="1161"/>
      <c r="R7" s="1161"/>
      <c r="S7" s="1161"/>
      <c r="T7" s="1161"/>
      <c r="U7" s="1161"/>
      <c r="V7" s="1161"/>
      <c r="W7" s="1162"/>
      <c r="X7" s="1165" t="s">
        <v>766</v>
      </c>
      <c r="Y7" s="1166"/>
      <c r="Z7" s="1166"/>
      <c r="AA7" s="1167"/>
      <c r="AB7" s="1109" t="s">
        <v>783</v>
      </c>
      <c r="AC7" s="1127" t="s">
        <v>825</v>
      </c>
      <c r="AD7" s="1128"/>
      <c r="AE7" s="1156" t="s">
        <v>827</v>
      </c>
      <c r="AF7" s="1118" t="s">
        <v>264</v>
      </c>
      <c r="AG7" s="1144" t="s">
        <v>791</v>
      </c>
      <c r="AH7" s="1185" t="s">
        <v>273</v>
      </c>
      <c r="AI7" s="1153" t="s">
        <v>801</v>
      </c>
      <c r="AJ7" s="1154"/>
      <c r="AK7" s="1154"/>
      <c r="AL7" s="1154"/>
      <c r="AM7" s="1154"/>
      <c r="AN7" s="1154"/>
      <c r="AO7" s="1155"/>
      <c r="AP7" s="1082"/>
      <c r="AQ7" s="1083"/>
      <c r="AR7" s="1083"/>
      <c r="AS7" s="1083"/>
      <c r="AT7" s="1083"/>
      <c r="AU7" s="1083"/>
      <c r="AV7" s="1084"/>
      <c r="AW7" s="1064" t="s">
        <v>806</v>
      </c>
      <c r="AX7" s="1065"/>
      <c r="AY7" s="1065"/>
      <c r="AZ7" s="1065"/>
      <c r="BA7" s="1065"/>
      <c r="BB7" s="1065"/>
      <c r="BC7" s="1066"/>
    </row>
    <row r="8" spans="1:55" ht="15" customHeight="1" x14ac:dyDescent="0.25">
      <c r="A8" s="270"/>
      <c r="B8" s="164"/>
      <c r="C8" s="164"/>
      <c r="D8" s="164"/>
      <c r="E8" s="164"/>
      <c r="F8" s="164"/>
      <c r="G8" s="164"/>
      <c r="H8" s="164"/>
      <c r="I8" s="1102" t="s">
        <v>6</v>
      </c>
      <c r="J8" s="1100" t="s">
        <v>747</v>
      </c>
      <c r="K8" s="1101"/>
      <c r="L8" s="1101"/>
      <c r="M8" s="1101"/>
      <c r="N8" s="582"/>
      <c r="O8" s="1076" t="s">
        <v>790</v>
      </c>
      <c r="P8" s="1163"/>
      <c r="Q8" s="1163"/>
      <c r="R8" s="1163"/>
      <c r="S8" s="1163"/>
      <c r="T8" s="1163"/>
      <c r="U8" s="1163"/>
      <c r="V8" s="1163"/>
      <c r="W8" s="1164"/>
      <c r="X8" s="1168"/>
      <c r="Y8" s="1163"/>
      <c r="Z8" s="1163"/>
      <c r="AA8" s="1164"/>
      <c r="AB8" s="1109"/>
      <c r="AC8" s="1129"/>
      <c r="AD8" s="1130"/>
      <c r="AE8" s="1157"/>
      <c r="AF8" s="1118"/>
      <c r="AG8" s="1145"/>
      <c r="AH8" s="1137"/>
      <c r="AI8" s="1147" t="s">
        <v>265</v>
      </c>
      <c r="AJ8" s="1141" t="s">
        <v>266</v>
      </c>
      <c r="AK8" s="1150" t="s">
        <v>794</v>
      </c>
      <c r="AL8" s="1141" t="s">
        <v>756</v>
      </c>
      <c r="AM8" s="1169" t="s">
        <v>822</v>
      </c>
      <c r="AN8" s="1172" t="s">
        <v>267</v>
      </c>
      <c r="AO8" s="1174" t="s">
        <v>788</v>
      </c>
      <c r="AP8" s="1092" t="s">
        <v>6</v>
      </c>
      <c r="AQ8" s="1089" t="s">
        <v>747</v>
      </c>
      <c r="AR8" s="1089"/>
      <c r="AS8" s="1089"/>
      <c r="AT8" s="1089"/>
      <c r="AU8" s="583"/>
      <c r="AV8" s="1076" t="s">
        <v>790</v>
      </c>
      <c r="AW8" s="1067"/>
      <c r="AX8" s="1068"/>
      <c r="AY8" s="1068"/>
      <c r="AZ8" s="1068"/>
      <c r="BA8" s="1068"/>
      <c r="BB8" s="1068"/>
      <c r="BC8" s="1069"/>
    </row>
    <row r="9" spans="1:55" ht="22.5" customHeight="1" thickBot="1" x14ac:dyDescent="0.3">
      <c r="A9" s="268" t="s">
        <v>746</v>
      </c>
      <c r="B9" s="49"/>
      <c r="C9" s="49"/>
      <c r="D9" s="166"/>
      <c r="E9" s="49"/>
      <c r="F9" s="167"/>
      <c r="G9" s="168"/>
      <c r="H9" s="168"/>
      <c r="I9" s="1103"/>
      <c r="J9" s="1105" t="s">
        <v>257</v>
      </c>
      <c r="K9" s="1116" t="s">
        <v>263</v>
      </c>
      <c r="L9" s="1107" t="s">
        <v>5</v>
      </c>
      <c r="M9" s="1107" t="s">
        <v>1</v>
      </c>
      <c r="N9" s="1107" t="s">
        <v>791</v>
      </c>
      <c r="O9" s="1077"/>
      <c r="P9" s="1114" t="s">
        <v>268</v>
      </c>
      <c r="Q9" s="1114" t="s">
        <v>826</v>
      </c>
      <c r="R9" s="1120" t="s">
        <v>780</v>
      </c>
      <c r="S9" s="1120" t="s">
        <v>756</v>
      </c>
      <c r="T9" s="1111" t="s">
        <v>794</v>
      </c>
      <c r="U9" s="1111" t="s">
        <v>822</v>
      </c>
      <c r="V9" s="1111" t="s">
        <v>267</v>
      </c>
      <c r="W9" s="1159" t="s">
        <v>757</v>
      </c>
      <c r="X9" s="1111" t="s">
        <v>269</v>
      </c>
      <c r="Y9" s="1112" t="s">
        <v>782</v>
      </c>
      <c r="Z9" s="1111" t="s">
        <v>270</v>
      </c>
      <c r="AA9" s="1159" t="s">
        <v>716</v>
      </c>
      <c r="AB9" s="1109"/>
      <c r="AC9" s="1112" t="s">
        <v>5</v>
      </c>
      <c r="AD9" s="1112" t="s">
        <v>824</v>
      </c>
      <c r="AE9" s="1157"/>
      <c r="AF9" s="1118"/>
      <c r="AG9" s="1145"/>
      <c r="AH9" s="1137"/>
      <c r="AI9" s="1148"/>
      <c r="AJ9" s="1142"/>
      <c r="AK9" s="1151"/>
      <c r="AL9" s="1142"/>
      <c r="AM9" s="1170"/>
      <c r="AN9" s="1172"/>
      <c r="AO9" s="1174"/>
      <c r="AP9" s="1093"/>
      <c r="AQ9" s="1085" t="s">
        <v>257</v>
      </c>
      <c r="AR9" s="1087" t="s">
        <v>263</v>
      </c>
      <c r="AS9" s="1090" t="s">
        <v>5</v>
      </c>
      <c r="AT9" s="1090" t="s">
        <v>1</v>
      </c>
      <c r="AU9" s="1090" t="s">
        <v>791</v>
      </c>
      <c r="AV9" s="1077"/>
      <c r="AW9" s="1070"/>
      <c r="AX9" s="1071"/>
      <c r="AY9" s="1071"/>
      <c r="AZ9" s="1071"/>
      <c r="BA9" s="1071"/>
      <c r="BB9" s="1071"/>
      <c r="BC9" s="1072"/>
    </row>
    <row r="10" spans="1:55" ht="24" customHeight="1" thickBot="1" x14ac:dyDescent="0.3">
      <c r="A10" s="271" t="s">
        <v>723</v>
      </c>
      <c r="B10" s="170" t="s">
        <v>506</v>
      </c>
      <c r="C10" s="170" t="s">
        <v>507</v>
      </c>
      <c r="D10" s="170" t="s">
        <v>248</v>
      </c>
      <c r="E10" s="100" t="s">
        <v>725</v>
      </c>
      <c r="F10" s="170" t="s">
        <v>0</v>
      </c>
      <c r="G10" s="171" t="s">
        <v>249</v>
      </c>
      <c r="H10" s="24" t="s">
        <v>259</v>
      </c>
      <c r="I10" s="1104"/>
      <c r="J10" s="1106"/>
      <c r="K10" s="1117"/>
      <c r="L10" s="1108"/>
      <c r="M10" s="1108"/>
      <c r="N10" s="1108"/>
      <c r="O10" s="1078"/>
      <c r="P10" s="1115"/>
      <c r="Q10" s="1115"/>
      <c r="R10" s="1121"/>
      <c r="S10" s="1121"/>
      <c r="T10" s="1073"/>
      <c r="U10" s="1073"/>
      <c r="V10" s="1073"/>
      <c r="W10" s="1160"/>
      <c r="X10" s="1073"/>
      <c r="Y10" s="1113"/>
      <c r="Z10" s="1073"/>
      <c r="AA10" s="1160"/>
      <c r="AB10" s="1110"/>
      <c r="AC10" s="1113"/>
      <c r="AD10" s="1113"/>
      <c r="AE10" s="1113"/>
      <c r="AF10" s="1119"/>
      <c r="AG10" s="1146"/>
      <c r="AH10" s="1138"/>
      <c r="AI10" s="1148"/>
      <c r="AJ10" s="1143"/>
      <c r="AK10" s="1152"/>
      <c r="AL10" s="1143"/>
      <c r="AM10" s="1171"/>
      <c r="AN10" s="1173"/>
      <c r="AO10" s="1175"/>
      <c r="AP10" s="1094"/>
      <c r="AQ10" s="1086"/>
      <c r="AR10" s="1088"/>
      <c r="AS10" s="1091"/>
      <c r="AT10" s="1091"/>
      <c r="AU10" s="1091"/>
      <c r="AV10" s="1078"/>
      <c r="AW10" s="749" t="s">
        <v>803</v>
      </c>
      <c r="AX10" s="750" t="s">
        <v>257</v>
      </c>
      <c r="AY10" s="750" t="s">
        <v>263</v>
      </c>
      <c r="AZ10" s="750" t="s">
        <v>804</v>
      </c>
      <c r="BA10" s="750" t="s">
        <v>1</v>
      </c>
      <c r="BB10" s="752" t="s">
        <v>791</v>
      </c>
      <c r="BC10" s="751" t="s">
        <v>790</v>
      </c>
    </row>
    <row r="11" spans="1:55" s="175" customFormat="1" ht="12" thickBot="1" x14ac:dyDescent="0.25">
      <c r="A11" s="272" t="s">
        <v>508</v>
      </c>
      <c r="B11" s="173" t="s">
        <v>509</v>
      </c>
      <c r="C11" s="173" t="s">
        <v>250</v>
      </c>
      <c r="D11" s="173" t="s">
        <v>251</v>
      </c>
      <c r="E11" s="173" t="s">
        <v>510</v>
      </c>
      <c r="F11" s="173" t="s">
        <v>0</v>
      </c>
      <c r="G11" s="173" t="s">
        <v>511</v>
      </c>
      <c r="H11" s="174" t="s">
        <v>719</v>
      </c>
      <c r="I11" s="510" t="s">
        <v>252</v>
      </c>
      <c r="J11" s="471" t="s">
        <v>253</v>
      </c>
      <c r="K11" s="471" t="s">
        <v>258</v>
      </c>
      <c r="L11" s="471" t="s">
        <v>254</v>
      </c>
      <c r="M11" s="471" t="s">
        <v>255</v>
      </c>
      <c r="N11" s="471" t="s">
        <v>793</v>
      </c>
      <c r="O11" s="511" t="s">
        <v>800</v>
      </c>
      <c r="P11" s="510" t="s">
        <v>768</v>
      </c>
      <c r="Q11" s="471" t="s">
        <v>781</v>
      </c>
      <c r="R11" s="471" t="s">
        <v>781</v>
      </c>
      <c r="S11" s="471" t="s">
        <v>768</v>
      </c>
      <c r="T11" s="471" t="s">
        <v>768</v>
      </c>
      <c r="U11" s="471" t="s">
        <v>781</v>
      </c>
      <c r="V11" s="471" t="s">
        <v>781</v>
      </c>
      <c r="W11" s="471" t="s">
        <v>768</v>
      </c>
      <c r="X11" s="472" t="s">
        <v>769</v>
      </c>
      <c r="Y11" s="471" t="s">
        <v>769</v>
      </c>
      <c r="Z11" s="471" t="s">
        <v>769</v>
      </c>
      <c r="AA11" s="471" t="s">
        <v>769</v>
      </c>
      <c r="AB11" s="472" t="s">
        <v>767</v>
      </c>
      <c r="AC11" s="471" t="s">
        <v>271</v>
      </c>
      <c r="AD11" s="471" t="s">
        <v>271</v>
      </c>
      <c r="AE11" s="471" t="s">
        <v>271</v>
      </c>
      <c r="AF11" s="471" t="s">
        <v>272</v>
      </c>
      <c r="AG11" s="471" t="s">
        <v>792</v>
      </c>
      <c r="AH11" s="954" t="s">
        <v>274</v>
      </c>
      <c r="AI11" s="653" t="s">
        <v>799</v>
      </c>
      <c r="AJ11" s="726" t="s">
        <v>799</v>
      </c>
      <c r="AK11" s="654" t="s">
        <v>799</v>
      </c>
      <c r="AL11" s="654" t="s">
        <v>799</v>
      </c>
      <c r="AM11" s="654" t="s">
        <v>799</v>
      </c>
      <c r="AN11" s="654" t="s">
        <v>799</v>
      </c>
      <c r="AO11" s="652" t="s">
        <v>799</v>
      </c>
      <c r="AP11" s="510" t="s">
        <v>252</v>
      </c>
      <c r="AQ11" s="471" t="s">
        <v>253</v>
      </c>
      <c r="AR11" s="471" t="s">
        <v>258</v>
      </c>
      <c r="AS11" s="471" t="s">
        <v>254</v>
      </c>
      <c r="AT11" s="471" t="s">
        <v>255</v>
      </c>
      <c r="AU11" s="513" t="s">
        <v>793</v>
      </c>
      <c r="AV11" s="515" t="s">
        <v>800</v>
      </c>
      <c r="AW11" s="753" t="s">
        <v>807</v>
      </c>
      <c r="AX11" s="754" t="s">
        <v>808</v>
      </c>
      <c r="AY11" s="754" t="s">
        <v>809</v>
      </c>
      <c r="AZ11" s="754" t="s">
        <v>810</v>
      </c>
      <c r="BA11" s="754" t="s">
        <v>811</v>
      </c>
      <c r="BB11" s="754" t="s">
        <v>812</v>
      </c>
      <c r="BC11" s="755" t="s">
        <v>813</v>
      </c>
    </row>
    <row r="12" spans="1:55" ht="14.25" customHeight="1" x14ac:dyDescent="0.25">
      <c r="A12" s="176">
        <v>1</v>
      </c>
      <c r="B12" s="177">
        <v>5490</v>
      </c>
      <c r="C12" s="177">
        <v>600099474</v>
      </c>
      <c r="D12" s="177">
        <v>71173854</v>
      </c>
      <c r="E12" s="273" t="s">
        <v>433</v>
      </c>
      <c r="F12" s="177">
        <v>3111</v>
      </c>
      <c r="G12" s="274" t="s">
        <v>288</v>
      </c>
      <c r="H12" s="275" t="s">
        <v>260</v>
      </c>
      <c r="I12" s="516">
        <v>18762963</v>
      </c>
      <c r="J12" s="462">
        <v>13919112</v>
      </c>
      <c r="K12" s="462">
        <v>0</v>
      </c>
      <c r="L12" s="607">
        <v>4704660</v>
      </c>
      <c r="M12" s="607">
        <v>139191</v>
      </c>
      <c r="N12" s="462">
        <v>0</v>
      </c>
      <c r="O12" s="684">
        <v>24</v>
      </c>
      <c r="P12" s="544">
        <f t="shared" ref="P12:P75" si="0">X12*-1</f>
        <v>0</v>
      </c>
      <c r="Q12" s="464">
        <v>0</v>
      </c>
      <c r="R12" s="464">
        <v>0</v>
      </c>
      <c r="S12" s="464">
        <v>0</v>
      </c>
      <c r="T12" s="464">
        <v>0</v>
      </c>
      <c r="U12" s="464">
        <v>0</v>
      </c>
      <c r="V12" s="464">
        <v>0</v>
      </c>
      <c r="W12" s="464">
        <f>SUM(P12:V12)</f>
        <v>0</v>
      </c>
      <c r="X12" s="464">
        <v>0</v>
      </c>
      <c r="Y12" s="464">
        <v>0</v>
      </c>
      <c r="Z12" s="464">
        <v>165451</v>
      </c>
      <c r="AA12" s="464">
        <f t="shared" ref="AA12:AA75" si="1">X12+Y12+Z12</f>
        <v>165451</v>
      </c>
      <c r="AB12" s="464">
        <f t="shared" ref="AB12:AB75" si="2">W12+AA12</f>
        <v>165451</v>
      </c>
      <c r="AC12" s="545">
        <f>ROUND((W12+X12+Y12)*33.8%,0)</f>
        <v>0</v>
      </c>
      <c r="AD12" s="464">
        <v>0</v>
      </c>
      <c r="AE12" s="464">
        <f>AC12+AD12</f>
        <v>0</v>
      </c>
      <c r="AF12" s="545">
        <f t="shared" ref="AF12:AF75" si="3">ROUND(W12*1%,0)</f>
        <v>0</v>
      </c>
      <c r="AG12" s="396">
        <v>0</v>
      </c>
      <c r="AH12" s="434">
        <f>AB12+AE12+AF12+AG12</f>
        <v>165451</v>
      </c>
      <c r="AI12" s="869">
        <v>0</v>
      </c>
      <c r="AJ12" s="463">
        <v>0</v>
      </c>
      <c r="AK12" s="463">
        <v>0</v>
      </c>
      <c r="AL12" s="463">
        <v>0</v>
      </c>
      <c r="AM12" s="463">
        <v>0</v>
      </c>
      <c r="AN12" s="463">
        <v>0</v>
      </c>
      <c r="AO12" s="534">
        <f t="shared" ref="AO12:AO75" si="4">SUM(AI12:AN12)</f>
        <v>0</v>
      </c>
      <c r="AP12" s="853">
        <f t="shared" ref="AP12:AP18" si="5">I12+AH12</f>
        <v>18928414</v>
      </c>
      <c r="AQ12" s="464">
        <f t="shared" ref="AQ12:AQ18" si="6">J12+W12</f>
        <v>13919112</v>
      </c>
      <c r="AR12" s="512">
        <f t="shared" ref="AR12:AR18" si="7">K12+AA12</f>
        <v>165451</v>
      </c>
      <c r="AS12" s="464">
        <f>L12+AE12</f>
        <v>4704660</v>
      </c>
      <c r="AT12" s="464">
        <f>M12+AF12</f>
        <v>139191</v>
      </c>
      <c r="AU12" s="464">
        <f>N12+AG12</f>
        <v>0</v>
      </c>
      <c r="AV12" s="534">
        <f t="shared" ref="AV12:AV18" si="8">O12+AO12</f>
        <v>24</v>
      </c>
      <c r="AW12" s="516">
        <f>SUM(AX12:BB12)</f>
        <v>0</v>
      </c>
      <c r="AX12" s="462">
        <v>0</v>
      </c>
      <c r="AY12" s="462">
        <v>0</v>
      </c>
      <c r="AZ12" s="462">
        <v>0</v>
      </c>
      <c r="BA12" s="462">
        <v>0</v>
      </c>
      <c r="BB12" s="462">
        <v>0</v>
      </c>
      <c r="BC12" s="619">
        <v>0</v>
      </c>
    </row>
    <row r="13" spans="1:55" ht="12" customHeight="1" x14ac:dyDescent="0.25">
      <c r="A13" s="188">
        <v>1</v>
      </c>
      <c r="B13" s="276">
        <v>5490</v>
      </c>
      <c r="C13" s="276">
        <v>600099474</v>
      </c>
      <c r="D13" s="276">
        <v>71173854</v>
      </c>
      <c r="E13" s="277" t="s">
        <v>433</v>
      </c>
      <c r="F13" s="276">
        <v>3111</v>
      </c>
      <c r="G13" s="239" t="s">
        <v>277</v>
      </c>
      <c r="H13" s="193" t="s">
        <v>260</v>
      </c>
      <c r="I13" s="517">
        <v>2342382</v>
      </c>
      <c r="J13" s="432">
        <v>1737672</v>
      </c>
      <c r="K13" s="432">
        <v>0</v>
      </c>
      <c r="L13" s="44">
        <v>587333</v>
      </c>
      <c r="M13" s="44">
        <v>17377</v>
      </c>
      <c r="N13" s="432">
        <v>0</v>
      </c>
      <c r="O13" s="685">
        <v>4</v>
      </c>
      <c r="P13" s="579">
        <f t="shared" si="0"/>
        <v>0</v>
      </c>
      <c r="Q13" s="434">
        <v>0</v>
      </c>
      <c r="R13" s="434">
        <v>0</v>
      </c>
      <c r="S13" s="434">
        <v>0</v>
      </c>
      <c r="T13" s="434">
        <v>0</v>
      </c>
      <c r="U13" s="434">
        <v>0</v>
      </c>
      <c r="V13" s="434">
        <v>0</v>
      </c>
      <c r="W13" s="434">
        <f t="shared" ref="W13:W81" si="9">SUM(P13:V13)</f>
        <v>0</v>
      </c>
      <c r="X13" s="434">
        <v>0</v>
      </c>
      <c r="Y13" s="434">
        <v>0</v>
      </c>
      <c r="Z13" s="434">
        <v>0</v>
      </c>
      <c r="AA13" s="434">
        <f t="shared" si="1"/>
        <v>0</v>
      </c>
      <c r="AB13" s="434">
        <f t="shared" si="2"/>
        <v>0</v>
      </c>
      <c r="AC13" s="435">
        <f t="shared" ref="AC13:AC81" si="10">ROUND((W13+X13+Y13)*33.8%,0)</f>
        <v>0</v>
      </c>
      <c r="AD13" s="434">
        <v>0</v>
      </c>
      <c r="AE13" s="434">
        <f t="shared" ref="AE13:AE81" si="11">AC13+AD13</f>
        <v>0</v>
      </c>
      <c r="AF13" s="435">
        <f t="shared" si="3"/>
        <v>0</v>
      </c>
      <c r="AG13" s="14">
        <v>0</v>
      </c>
      <c r="AH13" s="434">
        <f t="shared" ref="AH13:AH18" si="12">AB13+AE13+AF13+AG13</f>
        <v>0</v>
      </c>
      <c r="AI13" s="870">
        <v>0</v>
      </c>
      <c r="AJ13" s="433">
        <v>0</v>
      </c>
      <c r="AK13" s="433">
        <v>0</v>
      </c>
      <c r="AL13" s="433">
        <v>0</v>
      </c>
      <c r="AM13" s="433">
        <v>0</v>
      </c>
      <c r="AN13" s="433">
        <v>0</v>
      </c>
      <c r="AO13" s="535">
        <f t="shared" si="4"/>
        <v>0</v>
      </c>
      <c r="AP13" s="854">
        <f t="shared" si="5"/>
        <v>2342382</v>
      </c>
      <c r="AQ13" s="434">
        <f t="shared" si="6"/>
        <v>1737672</v>
      </c>
      <c r="AR13" s="512">
        <f t="shared" si="7"/>
        <v>0</v>
      </c>
      <c r="AS13" s="434">
        <f t="shared" ref="AS13:AU18" si="13">L13+AE13</f>
        <v>587333</v>
      </c>
      <c r="AT13" s="434">
        <f t="shared" si="13"/>
        <v>17377</v>
      </c>
      <c r="AU13" s="434">
        <f t="shared" si="13"/>
        <v>0</v>
      </c>
      <c r="AV13" s="535">
        <f t="shared" si="8"/>
        <v>4</v>
      </c>
      <c r="AW13" s="517">
        <f t="shared" ref="AW13:AW81" si="14">SUM(AX13:BB13)</f>
        <v>0</v>
      </c>
      <c r="AX13" s="432">
        <v>0</v>
      </c>
      <c r="AY13" s="432">
        <v>0</v>
      </c>
      <c r="AZ13" s="432">
        <v>0</v>
      </c>
      <c r="BA13" s="432">
        <v>0</v>
      </c>
      <c r="BB13" s="432">
        <v>0</v>
      </c>
      <c r="BC13" s="600">
        <v>0</v>
      </c>
    </row>
    <row r="14" spans="1:55" ht="12.95" customHeight="1" x14ac:dyDescent="0.25">
      <c r="A14" s="188">
        <v>1</v>
      </c>
      <c r="B14" s="126">
        <v>5490</v>
      </c>
      <c r="C14" s="276">
        <v>600099474</v>
      </c>
      <c r="D14" s="126">
        <v>71173854</v>
      </c>
      <c r="E14" s="278" t="s">
        <v>433</v>
      </c>
      <c r="F14" s="126">
        <v>3114</v>
      </c>
      <c r="G14" s="239" t="s">
        <v>505</v>
      </c>
      <c r="H14" s="193" t="s">
        <v>260</v>
      </c>
      <c r="I14" s="517">
        <v>6344228</v>
      </c>
      <c r="J14" s="432">
        <v>4706400</v>
      </c>
      <c r="K14" s="432">
        <v>0</v>
      </c>
      <c r="L14" s="44">
        <v>1590764</v>
      </c>
      <c r="M14" s="44">
        <v>47064</v>
      </c>
      <c r="N14" s="432">
        <v>0</v>
      </c>
      <c r="O14" s="685">
        <v>6</v>
      </c>
      <c r="P14" s="579">
        <f t="shared" si="0"/>
        <v>0</v>
      </c>
      <c r="Q14" s="434">
        <v>0</v>
      </c>
      <c r="R14" s="434">
        <v>0</v>
      </c>
      <c r="S14" s="434">
        <v>0</v>
      </c>
      <c r="T14" s="434">
        <v>0</v>
      </c>
      <c r="U14" s="434">
        <v>0</v>
      </c>
      <c r="V14" s="434">
        <v>0</v>
      </c>
      <c r="W14" s="434">
        <f t="shared" si="9"/>
        <v>0</v>
      </c>
      <c r="X14" s="434">
        <v>0</v>
      </c>
      <c r="Y14" s="434">
        <v>0</v>
      </c>
      <c r="Z14" s="434">
        <v>0</v>
      </c>
      <c r="AA14" s="434">
        <f t="shared" si="1"/>
        <v>0</v>
      </c>
      <c r="AB14" s="434">
        <f t="shared" si="2"/>
        <v>0</v>
      </c>
      <c r="AC14" s="435">
        <f t="shared" si="10"/>
        <v>0</v>
      </c>
      <c r="AD14" s="434">
        <v>0</v>
      </c>
      <c r="AE14" s="434">
        <f t="shared" si="11"/>
        <v>0</v>
      </c>
      <c r="AF14" s="435">
        <f t="shared" si="3"/>
        <v>0</v>
      </c>
      <c r="AG14" s="14">
        <v>0</v>
      </c>
      <c r="AH14" s="434">
        <f t="shared" si="12"/>
        <v>0</v>
      </c>
      <c r="AI14" s="870">
        <v>0</v>
      </c>
      <c r="AJ14" s="433">
        <v>0</v>
      </c>
      <c r="AK14" s="433">
        <v>0</v>
      </c>
      <c r="AL14" s="433">
        <v>0</v>
      </c>
      <c r="AM14" s="433">
        <v>0</v>
      </c>
      <c r="AN14" s="433">
        <v>0</v>
      </c>
      <c r="AO14" s="535">
        <f t="shared" si="4"/>
        <v>0</v>
      </c>
      <c r="AP14" s="854">
        <f t="shared" si="5"/>
        <v>6344228</v>
      </c>
      <c r="AQ14" s="434">
        <f t="shared" si="6"/>
        <v>4706400</v>
      </c>
      <c r="AR14" s="512">
        <f t="shared" si="7"/>
        <v>0</v>
      </c>
      <c r="AS14" s="434">
        <f t="shared" si="13"/>
        <v>1590764</v>
      </c>
      <c r="AT14" s="434">
        <f t="shared" si="13"/>
        <v>47064</v>
      </c>
      <c r="AU14" s="434">
        <f t="shared" si="13"/>
        <v>0</v>
      </c>
      <c r="AV14" s="535">
        <f t="shared" si="8"/>
        <v>6</v>
      </c>
      <c r="AW14" s="517">
        <f t="shared" si="14"/>
        <v>0</v>
      </c>
      <c r="AX14" s="432">
        <v>0</v>
      </c>
      <c r="AY14" s="432">
        <v>0</v>
      </c>
      <c r="AZ14" s="432">
        <v>0</v>
      </c>
      <c r="BA14" s="432">
        <v>0</v>
      </c>
      <c r="BB14" s="432">
        <v>0</v>
      </c>
      <c r="BC14" s="600">
        <v>0</v>
      </c>
    </row>
    <row r="15" spans="1:55" ht="12.95" customHeight="1" x14ac:dyDescent="0.25">
      <c r="A15" s="188">
        <v>1</v>
      </c>
      <c r="B15" s="276">
        <v>5490</v>
      </c>
      <c r="C15" s="276">
        <v>600099474</v>
      </c>
      <c r="D15" s="276">
        <v>71173854</v>
      </c>
      <c r="E15" s="277" t="s">
        <v>433</v>
      </c>
      <c r="F15" s="126">
        <v>3114</v>
      </c>
      <c r="G15" s="231" t="s">
        <v>276</v>
      </c>
      <c r="H15" s="193" t="s">
        <v>261</v>
      </c>
      <c r="I15" s="517">
        <v>1248444</v>
      </c>
      <c r="J15" s="432">
        <v>926146</v>
      </c>
      <c r="K15" s="432">
        <v>0</v>
      </c>
      <c r="L15" s="44">
        <v>313037</v>
      </c>
      <c r="M15" s="44">
        <v>9261</v>
      </c>
      <c r="N15" s="432">
        <v>0</v>
      </c>
      <c r="O15" s="685">
        <v>2.25</v>
      </c>
      <c r="P15" s="579">
        <f t="shared" si="0"/>
        <v>0</v>
      </c>
      <c r="Q15" s="434">
        <v>0</v>
      </c>
      <c r="R15" s="434">
        <v>-158772</v>
      </c>
      <c r="S15" s="434">
        <v>0</v>
      </c>
      <c r="T15" s="434">
        <v>0</v>
      </c>
      <c r="U15" s="434">
        <v>0</v>
      </c>
      <c r="V15" s="434">
        <v>0</v>
      </c>
      <c r="W15" s="434">
        <f t="shared" si="9"/>
        <v>-158772</v>
      </c>
      <c r="X15" s="434">
        <v>0</v>
      </c>
      <c r="Y15" s="434">
        <v>0</v>
      </c>
      <c r="Z15" s="434">
        <v>0</v>
      </c>
      <c r="AA15" s="434">
        <f t="shared" si="1"/>
        <v>0</v>
      </c>
      <c r="AB15" s="434">
        <f t="shared" si="2"/>
        <v>-158772</v>
      </c>
      <c r="AC15" s="435">
        <f t="shared" si="10"/>
        <v>-53665</v>
      </c>
      <c r="AD15" s="434">
        <v>0</v>
      </c>
      <c r="AE15" s="434">
        <f t="shared" si="11"/>
        <v>-53665</v>
      </c>
      <c r="AF15" s="435">
        <f t="shared" si="3"/>
        <v>-1588</v>
      </c>
      <c r="AG15" s="14">
        <v>0</v>
      </c>
      <c r="AH15" s="434">
        <f t="shared" si="12"/>
        <v>-214025</v>
      </c>
      <c r="AI15" s="870">
        <v>0</v>
      </c>
      <c r="AJ15" s="433">
        <v>-0.38</v>
      </c>
      <c r="AK15" s="433">
        <v>0</v>
      </c>
      <c r="AL15" s="433">
        <v>0</v>
      </c>
      <c r="AM15" s="433">
        <v>0</v>
      </c>
      <c r="AN15" s="433">
        <v>0</v>
      </c>
      <c r="AO15" s="535">
        <f t="shared" si="4"/>
        <v>-0.38</v>
      </c>
      <c r="AP15" s="854">
        <f t="shared" si="5"/>
        <v>1034419</v>
      </c>
      <c r="AQ15" s="434">
        <f t="shared" si="6"/>
        <v>767374</v>
      </c>
      <c r="AR15" s="512">
        <f t="shared" si="7"/>
        <v>0</v>
      </c>
      <c r="AS15" s="434">
        <f t="shared" si="13"/>
        <v>259372</v>
      </c>
      <c r="AT15" s="434">
        <f t="shared" si="13"/>
        <v>7673</v>
      </c>
      <c r="AU15" s="434">
        <f t="shared" si="13"/>
        <v>0</v>
      </c>
      <c r="AV15" s="535">
        <f t="shared" si="8"/>
        <v>1.87</v>
      </c>
      <c r="AW15" s="517">
        <f t="shared" si="14"/>
        <v>0</v>
      </c>
      <c r="AX15" s="432">
        <v>0</v>
      </c>
      <c r="AY15" s="432">
        <v>0</v>
      </c>
      <c r="AZ15" s="432">
        <v>0</v>
      </c>
      <c r="BA15" s="432">
        <v>0</v>
      </c>
      <c r="BB15" s="432">
        <v>0</v>
      </c>
      <c r="BC15" s="600">
        <v>0</v>
      </c>
    </row>
    <row r="16" spans="1:55" ht="12.95" customHeight="1" x14ac:dyDescent="0.25">
      <c r="A16" s="188">
        <v>1</v>
      </c>
      <c r="B16" s="126">
        <v>5490</v>
      </c>
      <c r="C16" s="276">
        <v>600099474</v>
      </c>
      <c r="D16" s="126">
        <v>71173854</v>
      </c>
      <c r="E16" s="278" t="s">
        <v>433</v>
      </c>
      <c r="F16" s="126">
        <v>3114</v>
      </c>
      <c r="G16" s="239" t="s">
        <v>277</v>
      </c>
      <c r="H16" s="193" t="s">
        <v>260</v>
      </c>
      <c r="I16" s="517">
        <v>3302756</v>
      </c>
      <c r="J16" s="432">
        <v>2450116</v>
      </c>
      <c r="K16" s="432">
        <v>0</v>
      </c>
      <c r="L16" s="44">
        <v>828139</v>
      </c>
      <c r="M16" s="44">
        <v>24501</v>
      </c>
      <c r="N16" s="432">
        <v>0</v>
      </c>
      <c r="O16" s="685">
        <v>5.7222</v>
      </c>
      <c r="P16" s="579">
        <f t="shared" si="0"/>
        <v>0</v>
      </c>
      <c r="Q16" s="434">
        <v>0</v>
      </c>
      <c r="R16" s="434">
        <v>0</v>
      </c>
      <c r="S16" s="434">
        <v>0</v>
      </c>
      <c r="T16" s="434">
        <v>0</v>
      </c>
      <c r="U16" s="434">
        <v>0</v>
      </c>
      <c r="V16" s="434">
        <v>0</v>
      </c>
      <c r="W16" s="434">
        <f t="shared" si="9"/>
        <v>0</v>
      </c>
      <c r="X16" s="434">
        <v>0</v>
      </c>
      <c r="Y16" s="434">
        <v>0</v>
      </c>
      <c r="Z16" s="434">
        <v>0</v>
      </c>
      <c r="AA16" s="434">
        <f t="shared" si="1"/>
        <v>0</v>
      </c>
      <c r="AB16" s="434">
        <f t="shared" si="2"/>
        <v>0</v>
      </c>
      <c r="AC16" s="435">
        <f t="shared" si="10"/>
        <v>0</v>
      </c>
      <c r="AD16" s="434">
        <v>0</v>
      </c>
      <c r="AE16" s="434">
        <f t="shared" si="11"/>
        <v>0</v>
      </c>
      <c r="AF16" s="435">
        <f t="shared" si="3"/>
        <v>0</v>
      </c>
      <c r="AG16" s="14">
        <v>0</v>
      </c>
      <c r="AH16" s="434">
        <f t="shared" si="12"/>
        <v>0</v>
      </c>
      <c r="AI16" s="870">
        <v>0</v>
      </c>
      <c r="AJ16" s="433">
        <v>0</v>
      </c>
      <c r="AK16" s="433">
        <v>0</v>
      </c>
      <c r="AL16" s="433">
        <v>0</v>
      </c>
      <c r="AM16" s="433">
        <v>0</v>
      </c>
      <c r="AN16" s="433">
        <v>0</v>
      </c>
      <c r="AO16" s="535">
        <f t="shared" si="4"/>
        <v>0</v>
      </c>
      <c r="AP16" s="854">
        <f t="shared" si="5"/>
        <v>3302756</v>
      </c>
      <c r="AQ16" s="434">
        <f t="shared" si="6"/>
        <v>2450116</v>
      </c>
      <c r="AR16" s="512">
        <f t="shared" si="7"/>
        <v>0</v>
      </c>
      <c r="AS16" s="434">
        <f t="shared" si="13"/>
        <v>828139</v>
      </c>
      <c r="AT16" s="434">
        <f t="shared" si="13"/>
        <v>24501</v>
      </c>
      <c r="AU16" s="434">
        <f t="shared" si="13"/>
        <v>0</v>
      </c>
      <c r="AV16" s="535">
        <f t="shared" si="8"/>
        <v>5.7222</v>
      </c>
      <c r="AW16" s="517">
        <f t="shared" si="14"/>
        <v>0</v>
      </c>
      <c r="AX16" s="432">
        <v>0</v>
      </c>
      <c r="AY16" s="432">
        <v>0</v>
      </c>
      <c r="AZ16" s="432">
        <v>0</v>
      </c>
      <c r="BA16" s="432">
        <v>0</v>
      </c>
      <c r="BB16" s="432">
        <v>0</v>
      </c>
      <c r="BC16" s="600">
        <v>0</v>
      </c>
    </row>
    <row r="17" spans="1:55" ht="12.95" customHeight="1" x14ac:dyDescent="0.25">
      <c r="A17" s="188">
        <v>1</v>
      </c>
      <c r="B17" s="276">
        <v>5490</v>
      </c>
      <c r="C17" s="276">
        <v>600099474</v>
      </c>
      <c r="D17" s="276">
        <v>71173854</v>
      </c>
      <c r="E17" s="277" t="s">
        <v>787</v>
      </c>
      <c r="F17" s="126">
        <v>3143</v>
      </c>
      <c r="G17" s="231" t="s">
        <v>784</v>
      </c>
      <c r="H17" s="193" t="s">
        <v>260</v>
      </c>
      <c r="I17" s="517">
        <v>1067923</v>
      </c>
      <c r="J17" s="432">
        <v>792228</v>
      </c>
      <c r="K17" s="432">
        <v>0</v>
      </c>
      <c r="L17" s="44">
        <v>267773</v>
      </c>
      <c r="M17" s="44">
        <v>7922</v>
      </c>
      <c r="N17" s="432">
        <v>0</v>
      </c>
      <c r="O17" s="685">
        <v>1.5</v>
      </c>
      <c r="P17" s="579">
        <f t="shared" si="0"/>
        <v>0</v>
      </c>
      <c r="Q17" s="434">
        <v>0</v>
      </c>
      <c r="R17" s="434">
        <v>0</v>
      </c>
      <c r="S17" s="434">
        <v>0</v>
      </c>
      <c r="T17" s="434">
        <v>0</v>
      </c>
      <c r="U17" s="434">
        <v>0</v>
      </c>
      <c r="V17" s="434">
        <v>0</v>
      </c>
      <c r="W17" s="434">
        <f t="shared" si="9"/>
        <v>0</v>
      </c>
      <c r="X17" s="434">
        <v>0</v>
      </c>
      <c r="Y17" s="434">
        <v>0</v>
      </c>
      <c r="Z17" s="434">
        <v>0</v>
      </c>
      <c r="AA17" s="434">
        <f t="shared" si="1"/>
        <v>0</v>
      </c>
      <c r="AB17" s="434">
        <f t="shared" si="2"/>
        <v>0</v>
      </c>
      <c r="AC17" s="435">
        <f t="shared" si="10"/>
        <v>0</v>
      </c>
      <c r="AD17" s="434">
        <v>0</v>
      </c>
      <c r="AE17" s="434">
        <f t="shared" si="11"/>
        <v>0</v>
      </c>
      <c r="AF17" s="435">
        <f t="shared" si="3"/>
        <v>0</v>
      </c>
      <c r="AG17" s="14">
        <v>0</v>
      </c>
      <c r="AH17" s="434">
        <f t="shared" si="12"/>
        <v>0</v>
      </c>
      <c r="AI17" s="870">
        <v>0</v>
      </c>
      <c r="AJ17" s="433">
        <v>0</v>
      </c>
      <c r="AK17" s="433">
        <v>0</v>
      </c>
      <c r="AL17" s="433">
        <v>0</v>
      </c>
      <c r="AM17" s="433">
        <v>0</v>
      </c>
      <c r="AN17" s="433">
        <v>0</v>
      </c>
      <c r="AO17" s="535">
        <f t="shared" si="4"/>
        <v>0</v>
      </c>
      <c r="AP17" s="854">
        <f t="shared" si="5"/>
        <v>1067923</v>
      </c>
      <c r="AQ17" s="434">
        <f t="shared" si="6"/>
        <v>792228</v>
      </c>
      <c r="AR17" s="512">
        <f t="shared" si="7"/>
        <v>0</v>
      </c>
      <c r="AS17" s="434">
        <f t="shared" si="13"/>
        <v>267773</v>
      </c>
      <c r="AT17" s="434">
        <f t="shared" si="13"/>
        <v>7922</v>
      </c>
      <c r="AU17" s="434">
        <f t="shared" si="13"/>
        <v>0</v>
      </c>
      <c r="AV17" s="535">
        <f t="shared" si="8"/>
        <v>1.5</v>
      </c>
      <c r="AW17" s="517">
        <f t="shared" si="14"/>
        <v>0</v>
      </c>
      <c r="AX17" s="432">
        <v>0</v>
      </c>
      <c r="AY17" s="432">
        <v>0</v>
      </c>
      <c r="AZ17" s="432">
        <v>0</v>
      </c>
      <c r="BA17" s="432">
        <v>0</v>
      </c>
      <c r="BB17" s="432">
        <v>0</v>
      </c>
      <c r="BC17" s="600">
        <v>0</v>
      </c>
    </row>
    <row r="18" spans="1:55" ht="12.95" customHeight="1" x14ac:dyDescent="0.25">
      <c r="A18" s="188">
        <v>1</v>
      </c>
      <c r="B18" s="276">
        <v>5490</v>
      </c>
      <c r="C18" s="276">
        <v>600099474</v>
      </c>
      <c r="D18" s="276">
        <v>71173854</v>
      </c>
      <c r="E18" s="277" t="s">
        <v>433</v>
      </c>
      <c r="F18" s="126">
        <v>3143</v>
      </c>
      <c r="G18" s="231" t="s">
        <v>763</v>
      </c>
      <c r="H18" s="193" t="s">
        <v>260</v>
      </c>
      <c r="I18" s="517">
        <v>646390</v>
      </c>
      <c r="J18" s="432">
        <v>479518</v>
      </c>
      <c r="K18" s="432">
        <v>0</v>
      </c>
      <c r="L18" s="44">
        <v>162077</v>
      </c>
      <c r="M18" s="44">
        <v>4795</v>
      </c>
      <c r="N18" s="432">
        <v>0</v>
      </c>
      <c r="O18" s="685">
        <v>1.1667000000000001</v>
      </c>
      <c r="P18" s="579">
        <f t="shared" si="0"/>
        <v>0</v>
      </c>
      <c r="Q18" s="434">
        <v>0</v>
      </c>
      <c r="R18" s="434">
        <v>0</v>
      </c>
      <c r="S18" s="434">
        <v>0</v>
      </c>
      <c r="T18" s="434">
        <v>0</v>
      </c>
      <c r="U18" s="434">
        <v>0</v>
      </c>
      <c r="V18" s="434">
        <v>0</v>
      </c>
      <c r="W18" s="434">
        <f t="shared" si="9"/>
        <v>0</v>
      </c>
      <c r="X18" s="434">
        <v>0</v>
      </c>
      <c r="Y18" s="434">
        <v>0</v>
      </c>
      <c r="Z18" s="434">
        <v>0</v>
      </c>
      <c r="AA18" s="434">
        <f t="shared" si="1"/>
        <v>0</v>
      </c>
      <c r="AB18" s="434">
        <f t="shared" si="2"/>
        <v>0</v>
      </c>
      <c r="AC18" s="435">
        <f t="shared" si="10"/>
        <v>0</v>
      </c>
      <c r="AD18" s="434">
        <v>0</v>
      </c>
      <c r="AE18" s="434">
        <f t="shared" si="11"/>
        <v>0</v>
      </c>
      <c r="AF18" s="435">
        <f t="shared" si="3"/>
        <v>0</v>
      </c>
      <c r="AG18" s="14">
        <v>0</v>
      </c>
      <c r="AH18" s="434">
        <f t="shared" si="12"/>
        <v>0</v>
      </c>
      <c r="AI18" s="870">
        <v>0</v>
      </c>
      <c r="AJ18" s="433">
        <v>0</v>
      </c>
      <c r="AK18" s="433">
        <v>0</v>
      </c>
      <c r="AL18" s="433">
        <v>0</v>
      </c>
      <c r="AM18" s="433">
        <v>0</v>
      </c>
      <c r="AN18" s="433">
        <v>0</v>
      </c>
      <c r="AO18" s="535">
        <f t="shared" si="4"/>
        <v>0</v>
      </c>
      <c r="AP18" s="854">
        <f t="shared" si="5"/>
        <v>646390</v>
      </c>
      <c r="AQ18" s="434">
        <f t="shared" si="6"/>
        <v>479518</v>
      </c>
      <c r="AR18" s="512">
        <f t="shared" si="7"/>
        <v>0</v>
      </c>
      <c r="AS18" s="434">
        <f t="shared" si="13"/>
        <v>162077</v>
      </c>
      <c r="AT18" s="434">
        <f t="shared" si="13"/>
        <v>4795</v>
      </c>
      <c r="AU18" s="434">
        <f t="shared" si="13"/>
        <v>0</v>
      </c>
      <c r="AV18" s="535">
        <f t="shared" si="8"/>
        <v>1.1667000000000001</v>
      </c>
      <c r="AW18" s="517">
        <f t="shared" si="14"/>
        <v>0</v>
      </c>
      <c r="AX18" s="432">
        <v>0</v>
      </c>
      <c r="AY18" s="432">
        <v>0</v>
      </c>
      <c r="AZ18" s="432">
        <v>0</v>
      </c>
      <c r="BA18" s="432">
        <v>0</v>
      </c>
      <c r="BB18" s="432">
        <v>0</v>
      </c>
      <c r="BC18" s="600">
        <v>0</v>
      </c>
    </row>
    <row r="19" spans="1:55" ht="12.95" customHeight="1" x14ac:dyDescent="0.25">
      <c r="A19" s="127">
        <v>1</v>
      </c>
      <c r="B19" s="30">
        <v>5490</v>
      </c>
      <c r="C19" s="30">
        <v>600099474</v>
      </c>
      <c r="D19" s="30">
        <v>71173854</v>
      </c>
      <c r="E19" s="280" t="s">
        <v>434</v>
      </c>
      <c r="F19" s="30"/>
      <c r="G19" s="280"/>
      <c r="H19" s="113"/>
      <c r="I19" s="562">
        <v>33715086</v>
      </c>
      <c r="J19" s="506">
        <v>25011192</v>
      </c>
      <c r="K19" s="506">
        <v>0</v>
      </c>
      <c r="L19" s="339">
        <v>8453783</v>
      </c>
      <c r="M19" s="339">
        <v>250111</v>
      </c>
      <c r="N19" s="506">
        <v>0</v>
      </c>
      <c r="O19" s="686">
        <v>44.6389</v>
      </c>
      <c r="P19" s="744">
        <f t="shared" ref="P19:BC19" si="15">SUM(P12:P18)</f>
        <v>0</v>
      </c>
      <c r="Q19" s="339">
        <f t="shared" si="15"/>
        <v>0</v>
      </c>
      <c r="R19" s="339">
        <f t="shared" si="15"/>
        <v>-158772</v>
      </c>
      <c r="S19" s="339">
        <f t="shared" si="15"/>
        <v>0</v>
      </c>
      <c r="T19" s="339">
        <f t="shared" si="15"/>
        <v>0</v>
      </c>
      <c r="U19" s="339">
        <f t="shared" si="15"/>
        <v>0</v>
      </c>
      <c r="V19" s="339">
        <f t="shared" si="15"/>
        <v>0</v>
      </c>
      <c r="W19" s="339">
        <f t="shared" si="15"/>
        <v>-158772</v>
      </c>
      <c r="X19" s="339">
        <v>0</v>
      </c>
      <c r="Y19" s="339">
        <f t="shared" si="15"/>
        <v>0</v>
      </c>
      <c r="Z19" s="339">
        <f t="shared" si="15"/>
        <v>165451</v>
      </c>
      <c r="AA19" s="339">
        <f t="shared" si="15"/>
        <v>165451</v>
      </c>
      <c r="AB19" s="339">
        <f t="shared" si="15"/>
        <v>6679</v>
      </c>
      <c r="AC19" s="339">
        <f t="shared" si="15"/>
        <v>-53665</v>
      </c>
      <c r="AD19" s="339">
        <f t="shared" si="15"/>
        <v>0</v>
      </c>
      <c r="AE19" s="339">
        <f t="shared" si="15"/>
        <v>-53665</v>
      </c>
      <c r="AF19" s="339">
        <f t="shared" si="15"/>
        <v>-1588</v>
      </c>
      <c r="AG19" s="339">
        <f t="shared" si="15"/>
        <v>0</v>
      </c>
      <c r="AH19" s="965">
        <f t="shared" si="15"/>
        <v>-48574</v>
      </c>
      <c r="AI19" s="960">
        <v>0</v>
      </c>
      <c r="AJ19" s="740">
        <f t="shared" si="15"/>
        <v>-0.38</v>
      </c>
      <c r="AK19" s="740">
        <f t="shared" si="15"/>
        <v>0</v>
      </c>
      <c r="AL19" s="740">
        <f t="shared" si="15"/>
        <v>0</v>
      </c>
      <c r="AM19" s="740">
        <f t="shared" si="15"/>
        <v>0</v>
      </c>
      <c r="AN19" s="740">
        <f t="shared" si="15"/>
        <v>0</v>
      </c>
      <c r="AO19" s="281">
        <f t="shared" si="15"/>
        <v>-0.38</v>
      </c>
      <c r="AP19" s="410">
        <f t="shared" si="15"/>
        <v>33666512</v>
      </c>
      <c r="AQ19" s="339">
        <f t="shared" si="15"/>
        <v>24852420</v>
      </c>
      <c r="AR19" s="339">
        <f t="shared" si="15"/>
        <v>165451</v>
      </c>
      <c r="AS19" s="339">
        <f t="shared" si="15"/>
        <v>8400118</v>
      </c>
      <c r="AT19" s="339">
        <f t="shared" si="15"/>
        <v>248523</v>
      </c>
      <c r="AU19" s="339">
        <f t="shared" si="15"/>
        <v>0</v>
      </c>
      <c r="AV19" s="281">
        <f t="shared" si="15"/>
        <v>44.258899999999997</v>
      </c>
      <c r="AW19" s="770">
        <f t="shared" si="15"/>
        <v>0</v>
      </c>
      <c r="AX19" s="760">
        <f t="shared" si="15"/>
        <v>0</v>
      </c>
      <c r="AY19" s="760">
        <f t="shared" si="15"/>
        <v>0</v>
      </c>
      <c r="AZ19" s="760">
        <f t="shared" si="15"/>
        <v>0</v>
      </c>
      <c r="BA19" s="760">
        <f t="shared" si="15"/>
        <v>0</v>
      </c>
      <c r="BB19" s="760">
        <f t="shared" si="15"/>
        <v>0</v>
      </c>
      <c r="BC19" s="771">
        <f t="shared" si="15"/>
        <v>0</v>
      </c>
    </row>
    <row r="20" spans="1:55" ht="12.95" customHeight="1" x14ac:dyDescent="0.25">
      <c r="A20" s="188">
        <v>2</v>
      </c>
      <c r="B20" s="282">
        <v>5460</v>
      </c>
      <c r="C20" s="282">
        <v>600098621</v>
      </c>
      <c r="D20" s="282">
        <v>72743549</v>
      </c>
      <c r="E20" s="125" t="s">
        <v>435</v>
      </c>
      <c r="F20" s="282">
        <v>3111</v>
      </c>
      <c r="G20" s="279" t="s">
        <v>288</v>
      </c>
      <c r="H20" s="283" t="s">
        <v>260</v>
      </c>
      <c r="I20" s="517">
        <v>6475490</v>
      </c>
      <c r="J20" s="432">
        <v>4803776</v>
      </c>
      <c r="K20" s="432">
        <v>0</v>
      </c>
      <c r="L20" s="44">
        <v>1623676</v>
      </c>
      <c r="M20" s="44">
        <v>48038</v>
      </c>
      <c r="N20" s="432">
        <v>0</v>
      </c>
      <c r="O20" s="685">
        <v>8.0960000000000001</v>
      </c>
      <c r="P20" s="579">
        <f t="shared" si="0"/>
        <v>0</v>
      </c>
      <c r="Q20" s="434">
        <v>0</v>
      </c>
      <c r="R20" s="434">
        <v>0</v>
      </c>
      <c r="S20" s="434">
        <v>0</v>
      </c>
      <c r="T20" s="434">
        <v>0</v>
      </c>
      <c r="U20" s="434">
        <v>0</v>
      </c>
      <c r="V20" s="434">
        <v>0</v>
      </c>
      <c r="W20" s="434">
        <f t="shared" si="9"/>
        <v>0</v>
      </c>
      <c r="X20" s="434">
        <v>0</v>
      </c>
      <c r="Y20" s="434">
        <v>0</v>
      </c>
      <c r="Z20" s="434">
        <v>0</v>
      </c>
      <c r="AA20" s="434">
        <f t="shared" si="1"/>
        <v>0</v>
      </c>
      <c r="AB20" s="434">
        <f t="shared" si="2"/>
        <v>0</v>
      </c>
      <c r="AC20" s="435">
        <f t="shared" si="10"/>
        <v>0</v>
      </c>
      <c r="AD20" s="434">
        <v>0</v>
      </c>
      <c r="AE20" s="434">
        <f t="shared" si="11"/>
        <v>0</v>
      </c>
      <c r="AF20" s="435">
        <f t="shared" si="3"/>
        <v>0</v>
      </c>
      <c r="AG20" s="14">
        <v>0</v>
      </c>
      <c r="AH20" s="434">
        <f t="shared" ref="AH20:AH21" si="16">AB20+AE20+AF20+AG20</f>
        <v>0</v>
      </c>
      <c r="AI20" s="870">
        <v>0</v>
      </c>
      <c r="AJ20" s="433">
        <v>0</v>
      </c>
      <c r="AK20" s="433">
        <v>0</v>
      </c>
      <c r="AL20" s="433">
        <v>0</v>
      </c>
      <c r="AM20" s="433">
        <v>0</v>
      </c>
      <c r="AN20" s="433">
        <v>0</v>
      </c>
      <c r="AO20" s="535">
        <f t="shared" si="4"/>
        <v>0</v>
      </c>
      <c r="AP20" s="854">
        <f>I20+AH20</f>
        <v>6475490</v>
      </c>
      <c r="AQ20" s="434">
        <f>J20+W20</f>
        <v>4803776</v>
      </c>
      <c r="AR20" s="512">
        <f>K20+AA20</f>
        <v>0</v>
      </c>
      <c r="AS20" s="434">
        <f t="shared" ref="AS20:AU21" si="17">L20+AE20</f>
        <v>1623676</v>
      </c>
      <c r="AT20" s="434">
        <f t="shared" si="17"/>
        <v>48038</v>
      </c>
      <c r="AU20" s="434">
        <f t="shared" si="17"/>
        <v>0</v>
      </c>
      <c r="AV20" s="535">
        <f>O20+AO20</f>
        <v>8.0960000000000001</v>
      </c>
      <c r="AW20" s="517">
        <f t="shared" si="14"/>
        <v>0</v>
      </c>
      <c r="AX20" s="432">
        <v>0</v>
      </c>
      <c r="AY20" s="432">
        <v>0</v>
      </c>
      <c r="AZ20" s="432">
        <v>0</v>
      </c>
      <c r="BA20" s="432">
        <v>0</v>
      </c>
      <c r="BB20" s="432">
        <v>0</v>
      </c>
      <c r="BC20" s="600">
        <v>0</v>
      </c>
    </row>
    <row r="21" spans="1:55" ht="12.95" customHeight="1" x14ac:dyDescent="0.25">
      <c r="A21" s="188">
        <v>2</v>
      </c>
      <c r="B21" s="126">
        <v>5460</v>
      </c>
      <c r="C21" s="126">
        <v>600098621</v>
      </c>
      <c r="D21" s="126">
        <v>72743549</v>
      </c>
      <c r="E21" s="278" t="s">
        <v>435</v>
      </c>
      <c r="F21" s="282">
        <v>3111</v>
      </c>
      <c r="G21" s="231" t="s">
        <v>276</v>
      </c>
      <c r="H21" s="193" t="s">
        <v>261</v>
      </c>
      <c r="I21" s="517">
        <v>1604849</v>
      </c>
      <c r="J21" s="432">
        <v>1190541</v>
      </c>
      <c r="K21" s="432">
        <v>0</v>
      </c>
      <c r="L21" s="44">
        <v>402403</v>
      </c>
      <c r="M21" s="44">
        <v>11905</v>
      </c>
      <c r="N21" s="432">
        <v>0</v>
      </c>
      <c r="O21" s="685">
        <v>3</v>
      </c>
      <c r="P21" s="579">
        <f t="shared" si="0"/>
        <v>0</v>
      </c>
      <c r="Q21" s="434">
        <v>0</v>
      </c>
      <c r="R21" s="434">
        <v>0</v>
      </c>
      <c r="S21" s="434">
        <v>0</v>
      </c>
      <c r="T21" s="434">
        <v>0</v>
      </c>
      <c r="U21" s="434">
        <v>0</v>
      </c>
      <c r="V21" s="434">
        <v>0</v>
      </c>
      <c r="W21" s="434">
        <f t="shared" si="9"/>
        <v>0</v>
      </c>
      <c r="X21" s="434">
        <v>0</v>
      </c>
      <c r="Y21" s="434">
        <v>0</v>
      </c>
      <c r="Z21" s="434">
        <v>0</v>
      </c>
      <c r="AA21" s="434">
        <f t="shared" si="1"/>
        <v>0</v>
      </c>
      <c r="AB21" s="434">
        <f t="shared" si="2"/>
        <v>0</v>
      </c>
      <c r="AC21" s="435">
        <f t="shared" si="10"/>
        <v>0</v>
      </c>
      <c r="AD21" s="434">
        <v>0</v>
      </c>
      <c r="AE21" s="434">
        <f t="shared" si="11"/>
        <v>0</v>
      </c>
      <c r="AF21" s="435">
        <f t="shared" si="3"/>
        <v>0</v>
      </c>
      <c r="AG21" s="14">
        <v>0</v>
      </c>
      <c r="AH21" s="434">
        <f t="shared" si="16"/>
        <v>0</v>
      </c>
      <c r="AI21" s="870">
        <v>0</v>
      </c>
      <c r="AJ21" s="433">
        <v>0</v>
      </c>
      <c r="AK21" s="433">
        <v>0</v>
      </c>
      <c r="AL21" s="433">
        <v>0</v>
      </c>
      <c r="AM21" s="433">
        <v>0</v>
      </c>
      <c r="AN21" s="433">
        <v>0</v>
      </c>
      <c r="AO21" s="535">
        <f t="shared" si="4"/>
        <v>0</v>
      </c>
      <c r="AP21" s="854">
        <f>I21+AH21</f>
        <v>1604849</v>
      </c>
      <c r="AQ21" s="434">
        <f>J21+W21</f>
        <v>1190541</v>
      </c>
      <c r="AR21" s="512">
        <f>K21+AA21</f>
        <v>0</v>
      </c>
      <c r="AS21" s="434">
        <f t="shared" si="17"/>
        <v>402403</v>
      </c>
      <c r="AT21" s="434">
        <f t="shared" si="17"/>
        <v>11905</v>
      </c>
      <c r="AU21" s="434">
        <f t="shared" si="17"/>
        <v>0</v>
      </c>
      <c r="AV21" s="535">
        <f>O21+AO21</f>
        <v>3</v>
      </c>
      <c r="AW21" s="517">
        <f t="shared" si="14"/>
        <v>0</v>
      </c>
      <c r="AX21" s="432">
        <v>0</v>
      </c>
      <c r="AY21" s="432">
        <v>0</v>
      </c>
      <c r="AZ21" s="432">
        <v>0</v>
      </c>
      <c r="BA21" s="432">
        <v>0</v>
      </c>
      <c r="BB21" s="432">
        <v>0</v>
      </c>
      <c r="BC21" s="600">
        <v>0</v>
      </c>
    </row>
    <row r="22" spans="1:55" ht="12.95" customHeight="1" x14ac:dyDescent="0.25">
      <c r="A22" s="127">
        <v>2</v>
      </c>
      <c r="B22" s="30">
        <v>5460</v>
      </c>
      <c r="C22" s="30">
        <v>600098621</v>
      </c>
      <c r="D22" s="30">
        <v>72743549</v>
      </c>
      <c r="E22" s="280" t="s">
        <v>436</v>
      </c>
      <c r="F22" s="30"/>
      <c r="G22" s="280"/>
      <c r="H22" s="113"/>
      <c r="I22" s="563">
        <v>8080339</v>
      </c>
      <c r="J22" s="507">
        <v>5994317</v>
      </c>
      <c r="K22" s="507">
        <v>0</v>
      </c>
      <c r="L22" s="329">
        <v>2026079</v>
      </c>
      <c r="M22" s="329">
        <v>59943</v>
      </c>
      <c r="N22" s="507">
        <v>0</v>
      </c>
      <c r="O22" s="687">
        <v>11.096</v>
      </c>
      <c r="P22" s="745">
        <f t="shared" ref="P22:BC22" si="18">SUM(P20:P21)</f>
        <v>0</v>
      </c>
      <c r="Q22" s="329">
        <f t="shared" si="18"/>
        <v>0</v>
      </c>
      <c r="R22" s="329">
        <f t="shared" si="18"/>
        <v>0</v>
      </c>
      <c r="S22" s="329">
        <f t="shared" si="18"/>
        <v>0</v>
      </c>
      <c r="T22" s="329">
        <f t="shared" si="18"/>
        <v>0</v>
      </c>
      <c r="U22" s="329">
        <f t="shared" si="18"/>
        <v>0</v>
      </c>
      <c r="V22" s="329">
        <f t="shared" si="18"/>
        <v>0</v>
      </c>
      <c r="W22" s="329">
        <f t="shared" si="18"/>
        <v>0</v>
      </c>
      <c r="X22" s="329">
        <v>0</v>
      </c>
      <c r="Y22" s="329">
        <f t="shared" si="18"/>
        <v>0</v>
      </c>
      <c r="Z22" s="329">
        <f t="shared" si="18"/>
        <v>0</v>
      </c>
      <c r="AA22" s="329">
        <f t="shared" si="18"/>
        <v>0</v>
      </c>
      <c r="AB22" s="329">
        <f t="shared" si="18"/>
        <v>0</v>
      </c>
      <c r="AC22" s="329">
        <f t="shared" si="18"/>
        <v>0</v>
      </c>
      <c r="AD22" s="329">
        <f t="shared" si="18"/>
        <v>0</v>
      </c>
      <c r="AE22" s="329">
        <f t="shared" si="18"/>
        <v>0</v>
      </c>
      <c r="AF22" s="329">
        <f t="shared" si="18"/>
        <v>0</v>
      </c>
      <c r="AG22" s="329">
        <f t="shared" si="18"/>
        <v>0</v>
      </c>
      <c r="AH22" s="966">
        <f t="shared" si="18"/>
        <v>0</v>
      </c>
      <c r="AI22" s="961">
        <v>0</v>
      </c>
      <c r="AJ22" s="741">
        <f t="shared" si="18"/>
        <v>0</v>
      </c>
      <c r="AK22" s="741">
        <f t="shared" si="18"/>
        <v>0</v>
      </c>
      <c r="AL22" s="741">
        <f t="shared" si="18"/>
        <v>0</v>
      </c>
      <c r="AM22" s="741">
        <f t="shared" si="18"/>
        <v>0</v>
      </c>
      <c r="AN22" s="741">
        <f t="shared" si="18"/>
        <v>0</v>
      </c>
      <c r="AO22" s="187">
        <f t="shared" si="18"/>
        <v>0</v>
      </c>
      <c r="AP22" s="411">
        <f t="shared" si="18"/>
        <v>8080339</v>
      </c>
      <c r="AQ22" s="329">
        <f t="shared" si="18"/>
        <v>5994317</v>
      </c>
      <c r="AR22" s="329">
        <f t="shared" si="18"/>
        <v>0</v>
      </c>
      <c r="AS22" s="329">
        <f t="shared" si="18"/>
        <v>2026079</v>
      </c>
      <c r="AT22" s="329">
        <f t="shared" si="18"/>
        <v>59943</v>
      </c>
      <c r="AU22" s="329">
        <f t="shared" si="18"/>
        <v>0</v>
      </c>
      <c r="AV22" s="187">
        <f t="shared" si="18"/>
        <v>11.096</v>
      </c>
      <c r="AW22" s="772">
        <f t="shared" si="18"/>
        <v>0</v>
      </c>
      <c r="AX22" s="761">
        <f t="shared" si="18"/>
        <v>0</v>
      </c>
      <c r="AY22" s="761">
        <f t="shared" si="18"/>
        <v>0</v>
      </c>
      <c r="AZ22" s="761">
        <f t="shared" si="18"/>
        <v>0</v>
      </c>
      <c r="BA22" s="761">
        <f t="shared" si="18"/>
        <v>0</v>
      </c>
      <c r="BB22" s="761">
        <f t="shared" si="18"/>
        <v>0</v>
      </c>
      <c r="BC22" s="773">
        <f t="shared" si="18"/>
        <v>0</v>
      </c>
    </row>
    <row r="23" spans="1:55" ht="12.95" customHeight="1" x14ac:dyDescent="0.25">
      <c r="A23" s="188">
        <v>4</v>
      </c>
      <c r="B23" s="126">
        <v>5464</v>
      </c>
      <c r="C23" s="126">
        <v>600098869</v>
      </c>
      <c r="D23" s="126">
        <v>72743719</v>
      </c>
      <c r="E23" s="286" t="s">
        <v>437</v>
      </c>
      <c r="F23" s="287">
        <v>3111</v>
      </c>
      <c r="G23" s="279" t="s">
        <v>288</v>
      </c>
      <c r="H23" s="193" t="s">
        <v>260</v>
      </c>
      <c r="I23" s="517">
        <v>4967834</v>
      </c>
      <c r="J23" s="432">
        <v>3625782</v>
      </c>
      <c r="K23" s="432">
        <v>60000</v>
      </c>
      <c r="L23" s="44">
        <v>1245794</v>
      </c>
      <c r="M23" s="44">
        <v>36258</v>
      </c>
      <c r="N23" s="432">
        <v>0</v>
      </c>
      <c r="O23" s="685">
        <v>6</v>
      </c>
      <c r="P23" s="579">
        <f t="shared" si="0"/>
        <v>25175</v>
      </c>
      <c r="Q23" s="434">
        <v>0</v>
      </c>
      <c r="R23" s="434">
        <v>0</v>
      </c>
      <c r="S23" s="434">
        <v>0</v>
      </c>
      <c r="T23" s="434">
        <v>0</v>
      </c>
      <c r="U23" s="434">
        <v>0</v>
      </c>
      <c r="V23" s="434">
        <v>0</v>
      </c>
      <c r="W23" s="434">
        <f t="shared" si="9"/>
        <v>25175</v>
      </c>
      <c r="X23" s="434">
        <v>-25175</v>
      </c>
      <c r="Y23" s="434">
        <v>0</v>
      </c>
      <c r="Z23" s="434">
        <v>0</v>
      </c>
      <c r="AA23" s="434">
        <f t="shared" si="1"/>
        <v>-25175</v>
      </c>
      <c r="AB23" s="434">
        <f t="shared" si="2"/>
        <v>0</v>
      </c>
      <c r="AC23" s="435">
        <f t="shared" si="10"/>
        <v>0</v>
      </c>
      <c r="AD23" s="434">
        <v>0</v>
      </c>
      <c r="AE23" s="434">
        <f t="shared" si="11"/>
        <v>0</v>
      </c>
      <c r="AF23" s="435">
        <f t="shared" si="3"/>
        <v>252</v>
      </c>
      <c r="AG23" s="14">
        <v>0</v>
      </c>
      <c r="AH23" s="434">
        <f t="shared" ref="AH23:AH24" si="19">AB23+AE23+AF23+AG23</f>
        <v>252</v>
      </c>
      <c r="AI23" s="870">
        <v>0</v>
      </c>
      <c r="AJ23" s="433">
        <v>0</v>
      </c>
      <c r="AK23" s="433">
        <v>0</v>
      </c>
      <c r="AL23" s="433">
        <v>0</v>
      </c>
      <c r="AM23" s="433">
        <v>0</v>
      </c>
      <c r="AN23" s="433">
        <v>0</v>
      </c>
      <c r="AO23" s="535">
        <f t="shared" si="4"/>
        <v>0</v>
      </c>
      <c r="AP23" s="854">
        <f>I23+AH23</f>
        <v>4968086</v>
      </c>
      <c r="AQ23" s="434">
        <f>J23+W23</f>
        <v>3650957</v>
      </c>
      <c r="AR23" s="512">
        <f>K23+AA23</f>
        <v>34825</v>
      </c>
      <c r="AS23" s="434">
        <f t="shared" ref="AS23:AU24" si="20">L23+AE23</f>
        <v>1245794</v>
      </c>
      <c r="AT23" s="434">
        <f t="shared" si="20"/>
        <v>36510</v>
      </c>
      <c r="AU23" s="434">
        <f t="shared" si="20"/>
        <v>0</v>
      </c>
      <c r="AV23" s="535">
        <f>O23+AO23</f>
        <v>6</v>
      </c>
      <c r="AW23" s="517">
        <f t="shared" si="14"/>
        <v>0</v>
      </c>
      <c r="AX23" s="432">
        <v>0</v>
      </c>
      <c r="AY23" s="432">
        <v>0</v>
      </c>
      <c r="AZ23" s="432">
        <v>0</v>
      </c>
      <c r="BA23" s="432">
        <v>0</v>
      </c>
      <c r="BB23" s="432">
        <v>0</v>
      </c>
      <c r="BC23" s="600">
        <v>0</v>
      </c>
    </row>
    <row r="24" spans="1:55" ht="12.95" customHeight="1" x14ac:dyDescent="0.25">
      <c r="A24" s="188">
        <v>4</v>
      </c>
      <c r="B24" s="126">
        <v>5464</v>
      </c>
      <c r="C24" s="126">
        <v>600098869</v>
      </c>
      <c r="D24" s="126">
        <v>72743719</v>
      </c>
      <c r="E24" s="277" t="s">
        <v>437</v>
      </c>
      <c r="F24" s="287">
        <v>3111</v>
      </c>
      <c r="G24" s="231" t="s">
        <v>276</v>
      </c>
      <c r="H24" s="193" t="s">
        <v>261</v>
      </c>
      <c r="I24" s="517">
        <v>0</v>
      </c>
      <c r="J24" s="432">
        <v>0</v>
      </c>
      <c r="K24" s="432">
        <v>0</v>
      </c>
      <c r="L24" s="44">
        <v>0</v>
      </c>
      <c r="M24" s="44">
        <v>0</v>
      </c>
      <c r="N24" s="432">
        <v>0</v>
      </c>
      <c r="O24" s="685">
        <v>0</v>
      </c>
      <c r="P24" s="579">
        <f t="shared" si="0"/>
        <v>0</v>
      </c>
      <c r="Q24" s="434">
        <v>0</v>
      </c>
      <c r="R24" s="434">
        <v>0</v>
      </c>
      <c r="S24" s="434">
        <v>0</v>
      </c>
      <c r="T24" s="434">
        <v>0</v>
      </c>
      <c r="U24" s="434">
        <v>0</v>
      </c>
      <c r="V24" s="434">
        <v>0</v>
      </c>
      <c r="W24" s="434">
        <f t="shared" si="9"/>
        <v>0</v>
      </c>
      <c r="X24" s="434">
        <v>0</v>
      </c>
      <c r="Y24" s="434">
        <v>0</v>
      </c>
      <c r="Z24" s="434">
        <v>0</v>
      </c>
      <c r="AA24" s="434">
        <f t="shared" si="1"/>
        <v>0</v>
      </c>
      <c r="AB24" s="434">
        <f t="shared" si="2"/>
        <v>0</v>
      </c>
      <c r="AC24" s="435">
        <f t="shared" si="10"/>
        <v>0</v>
      </c>
      <c r="AD24" s="434">
        <v>0</v>
      </c>
      <c r="AE24" s="434">
        <f t="shared" si="11"/>
        <v>0</v>
      </c>
      <c r="AF24" s="435">
        <f t="shared" si="3"/>
        <v>0</v>
      </c>
      <c r="AG24" s="14">
        <v>0</v>
      </c>
      <c r="AH24" s="434">
        <f t="shared" si="19"/>
        <v>0</v>
      </c>
      <c r="AI24" s="870">
        <v>0</v>
      </c>
      <c r="AJ24" s="433">
        <v>0</v>
      </c>
      <c r="AK24" s="433">
        <v>0</v>
      </c>
      <c r="AL24" s="433">
        <v>0</v>
      </c>
      <c r="AM24" s="433">
        <v>0</v>
      </c>
      <c r="AN24" s="433">
        <v>0</v>
      </c>
      <c r="AO24" s="535">
        <f t="shared" si="4"/>
        <v>0</v>
      </c>
      <c r="AP24" s="854">
        <f>I24+AH24</f>
        <v>0</v>
      </c>
      <c r="AQ24" s="434">
        <f>J24+W24</f>
        <v>0</v>
      </c>
      <c r="AR24" s="512">
        <f>K24+AA24</f>
        <v>0</v>
      </c>
      <c r="AS24" s="434">
        <f t="shared" si="20"/>
        <v>0</v>
      </c>
      <c r="AT24" s="434">
        <f t="shared" si="20"/>
        <v>0</v>
      </c>
      <c r="AU24" s="434">
        <f t="shared" si="20"/>
        <v>0</v>
      </c>
      <c r="AV24" s="535">
        <f>O24+AO24</f>
        <v>0</v>
      </c>
      <c r="AW24" s="517">
        <f t="shared" si="14"/>
        <v>0</v>
      </c>
      <c r="AX24" s="432">
        <v>0</v>
      </c>
      <c r="AY24" s="432">
        <v>0</v>
      </c>
      <c r="AZ24" s="432">
        <v>0</v>
      </c>
      <c r="BA24" s="432">
        <v>0</v>
      </c>
      <c r="BB24" s="432">
        <v>0</v>
      </c>
      <c r="BC24" s="600">
        <v>0</v>
      </c>
    </row>
    <row r="25" spans="1:55" ht="12.95" customHeight="1" x14ac:dyDescent="0.25">
      <c r="A25" s="127">
        <v>4</v>
      </c>
      <c r="B25" s="30">
        <v>5464</v>
      </c>
      <c r="C25" s="30">
        <v>600098869</v>
      </c>
      <c r="D25" s="30">
        <v>72743719</v>
      </c>
      <c r="E25" s="289" t="s">
        <v>438</v>
      </c>
      <c r="F25" s="290"/>
      <c r="G25" s="289"/>
      <c r="H25" s="291"/>
      <c r="I25" s="563">
        <v>4967834</v>
      </c>
      <c r="J25" s="507">
        <v>3625782</v>
      </c>
      <c r="K25" s="507">
        <v>60000</v>
      </c>
      <c r="L25" s="329">
        <v>1245794</v>
      </c>
      <c r="M25" s="329">
        <v>36258</v>
      </c>
      <c r="N25" s="507">
        <v>0</v>
      </c>
      <c r="O25" s="687">
        <v>6</v>
      </c>
      <c r="P25" s="745">
        <f t="shared" ref="P25:BC25" si="21">SUM(P23:P24)</f>
        <v>25175</v>
      </c>
      <c r="Q25" s="329">
        <f t="shared" si="21"/>
        <v>0</v>
      </c>
      <c r="R25" s="329">
        <f t="shared" si="21"/>
        <v>0</v>
      </c>
      <c r="S25" s="329">
        <f t="shared" si="21"/>
        <v>0</v>
      </c>
      <c r="T25" s="329">
        <f t="shared" si="21"/>
        <v>0</v>
      </c>
      <c r="U25" s="329">
        <f t="shared" si="21"/>
        <v>0</v>
      </c>
      <c r="V25" s="329">
        <f t="shared" si="21"/>
        <v>0</v>
      </c>
      <c r="W25" s="329">
        <f t="shared" si="21"/>
        <v>25175</v>
      </c>
      <c r="X25" s="329">
        <v>-25175</v>
      </c>
      <c r="Y25" s="329">
        <f t="shared" si="21"/>
        <v>0</v>
      </c>
      <c r="Z25" s="329">
        <f t="shared" si="21"/>
        <v>0</v>
      </c>
      <c r="AA25" s="329">
        <f t="shared" si="21"/>
        <v>-25175</v>
      </c>
      <c r="AB25" s="329">
        <f t="shared" si="21"/>
        <v>0</v>
      </c>
      <c r="AC25" s="329">
        <f t="shared" si="21"/>
        <v>0</v>
      </c>
      <c r="AD25" s="329">
        <f t="shared" si="21"/>
        <v>0</v>
      </c>
      <c r="AE25" s="329">
        <f t="shared" si="21"/>
        <v>0</v>
      </c>
      <c r="AF25" s="329">
        <f t="shared" si="21"/>
        <v>252</v>
      </c>
      <c r="AG25" s="329">
        <f t="shared" si="21"/>
        <v>0</v>
      </c>
      <c r="AH25" s="966">
        <f t="shared" si="21"/>
        <v>252</v>
      </c>
      <c r="AI25" s="961">
        <v>0</v>
      </c>
      <c r="AJ25" s="741">
        <f t="shared" si="21"/>
        <v>0</v>
      </c>
      <c r="AK25" s="741">
        <f t="shared" si="21"/>
        <v>0</v>
      </c>
      <c r="AL25" s="741">
        <f t="shared" si="21"/>
        <v>0</v>
      </c>
      <c r="AM25" s="741">
        <f t="shared" si="21"/>
        <v>0</v>
      </c>
      <c r="AN25" s="741">
        <f t="shared" si="21"/>
        <v>0</v>
      </c>
      <c r="AO25" s="187">
        <f t="shared" si="21"/>
        <v>0</v>
      </c>
      <c r="AP25" s="411">
        <f t="shared" si="21"/>
        <v>4968086</v>
      </c>
      <c r="AQ25" s="411">
        <f t="shared" si="21"/>
        <v>3650957</v>
      </c>
      <c r="AR25" s="329">
        <f t="shared" si="21"/>
        <v>34825</v>
      </c>
      <c r="AS25" s="329">
        <f t="shared" si="21"/>
        <v>1245794</v>
      </c>
      <c r="AT25" s="329">
        <f t="shared" si="21"/>
        <v>36510</v>
      </c>
      <c r="AU25" s="329">
        <f t="shared" si="21"/>
        <v>0</v>
      </c>
      <c r="AV25" s="187">
        <f t="shared" si="21"/>
        <v>6</v>
      </c>
      <c r="AW25" s="772">
        <f t="shared" si="21"/>
        <v>0</v>
      </c>
      <c r="AX25" s="761">
        <f t="shared" si="21"/>
        <v>0</v>
      </c>
      <c r="AY25" s="761">
        <f t="shared" si="21"/>
        <v>0</v>
      </c>
      <c r="AZ25" s="761">
        <f t="shared" si="21"/>
        <v>0</v>
      </c>
      <c r="BA25" s="761">
        <f t="shared" si="21"/>
        <v>0</v>
      </c>
      <c r="BB25" s="761">
        <f t="shared" si="21"/>
        <v>0</v>
      </c>
      <c r="BC25" s="773">
        <f t="shared" si="21"/>
        <v>0</v>
      </c>
    </row>
    <row r="26" spans="1:55" ht="12.95" customHeight="1" x14ac:dyDescent="0.25">
      <c r="A26" s="188">
        <v>5</v>
      </c>
      <c r="B26" s="126">
        <v>5467</v>
      </c>
      <c r="C26" s="126">
        <v>600098648</v>
      </c>
      <c r="D26" s="126">
        <v>72743948</v>
      </c>
      <c r="E26" s="278" t="s">
        <v>439</v>
      </c>
      <c r="F26" s="126">
        <v>3111</v>
      </c>
      <c r="G26" s="279" t="s">
        <v>288</v>
      </c>
      <c r="H26" s="193" t="s">
        <v>260</v>
      </c>
      <c r="I26" s="517">
        <v>4680552</v>
      </c>
      <c r="J26" s="432">
        <v>3472220</v>
      </c>
      <c r="K26" s="432">
        <v>0</v>
      </c>
      <c r="L26" s="44">
        <v>1173610</v>
      </c>
      <c r="M26" s="44">
        <v>34722</v>
      </c>
      <c r="N26" s="432">
        <v>0</v>
      </c>
      <c r="O26" s="685">
        <v>6</v>
      </c>
      <c r="P26" s="579">
        <f t="shared" si="0"/>
        <v>0</v>
      </c>
      <c r="Q26" s="434">
        <v>0</v>
      </c>
      <c r="R26" s="434">
        <v>0</v>
      </c>
      <c r="S26" s="434">
        <v>0</v>
      </c>
      <c r="T26" s="434">
        <v>0</v>
      </c>
      <c r="U26" s="434">
        <v>0</v>
      </c>
      <c r="V26" s="434">
        <v>0</v>
      </c>
      <c r="W26" s="434">
        <f t="shared" si="9"/>
        <v>0</v>
      </c>
      <c r="X26" s="434">
        <v>0</v>
      </c>
      <c r="Y26" s="434">
        <v>0</v>
      </c>
      <c r="Z26" s="434">
        <v>0</v>
      </c>
      <c r="AA26" s="434">
        <f t="shared" si="1"/>
        <v>0</v>
      </c>
      <c r="AB26" s="434">
        <f t="shared" si="2"/>
        <v>0</v>
      </c>
      <c r="AC26" s="435">
        <f t="shared" si="10"/>
        <v>0</v>
      </c>
      <c r="AD26" s="434">
        <v>0</v>
      </c>
      <c r="AE26" s="434">
        <f t="shared" si="11"/>
        <v>0</v>
      </c>
      <c r="AF26" s="435">
        <f t="shared" si="3"/>
        <v>0</v>
      </c>
      <c r="AG26" s="14">
        <v>0</v>
      </c>
      <c r="AH26" s="434">
        <f t="shared" ref="AH26:AH27" si="22">AB26+AE26+AF26+AG26</f>
        <v>0</v>
      </c>
      <c r="AI26" s="870">
        <v>0</v>
      </c>
      <c r="AJ26" s="433">
        <v>0</v>
      </c>
      <c r="AK26" s="433">
        <v>0</v>
      </c>
      <c r="AL26" s="433">
        <v>0</v>
      </c>
      <c r="AM26" s="433">
        <v>0</v>
      </c>
      <c r="AN26" s="433">
        <v>0</v>
      </c>
      <c r="AO26" s="535">
        <f t="shared" si="4"/>
        <v>0</v>
      </c>
      <c r="AP26" s="854">
        <f>I26+AH26</f>
        <v>4680552</v>
      </c>
      <c r="AQ26" s="434">
        <f>J26+W26</f>
        <v>3472220</v>
      </c>
      <c r="AR26" s="512">
        <f>K26+AA26</f>
        <v>0</v>
      </c>
      <c r="AS26" s="434">
        <f t="shared" ref="AS26:AU27" si="23">L26+AE26</f>
        <v>1173610</v>
      </c>
      <c r="AT26" s="434">
        <f t="shared" si="23"/>
        <v>34722</v>
      </c>
      <c r="AU26" s="434">
        <f t="shared" si="23"/>
        <v>0</v>
      </c>
      <c r="AV26" s="535">
        <f>O26+AO26</f>
        <v>6</v>
      </c>
      <c r="AW26" s="517">
        <f t="shared" si="14"/>
        <v>0</v>
      </c>
      <c r="AX26" s="432">
        <v>0</v>
      </c>
      <c r="AY26" s="432">
        <v>0</v>
      </c>
      <c r="AZ26" s="432">
        <v>0</v>
      </c>
      <c r="BA26" s="432">
        <v>0</v>
      </c>
      <c r="BB26" s="432">
        <v>0</v>
      </c>
      <c r="BC26" s="600">
        <v>0</v>
      </c>
    </row>
    <row r="27" spans="1:55" ht="12.95" customHeight="1" x14ac:dyDescent="0.25">
      <c r="A27" s="188">
        <v>5</v>
      </c>
      <c r="B27" s="126">
        <v>5467</v>
      </c>
      <c r="C27" s="126">
        <v>600098648</v>
      </c>
      <c r="D27" s="126">
        <v>72743948</v>
      </c>
      <c r="E27" s="277" t="s">
        <v>439</v>
      </c>
      <c r="F27" s="126">
        <v>3111</v>
      </c>
      <c r="G27" s="231" t="s">
        <v>276</v>
      </c>
      <c r="H27" s="193" t="s">
        <v>261</v>
      </c>
      <c r="I27" s="517">
        <v>0</v>
      </c>
      <c r="J27" s="432">
        <v>0</v>
      </c>
      <c r="K27" s="432">
        <v>0</v>
      </c>
      <c r="L27" s="44">
        <v>0</v>
      </c>
      <c r="M27" s="44">
        <v>0</v>
      </c>
      <c r="N27" s="432">
        <v>0</v>
      </c>
      <c r="O27" s="685">
        <v>0</v>
      </c>
      <c r="P27" s="579">
        <f t="shared" si="0"/>
        <v>0</v>
      </c>
      <c r="Q27" s="434">
        <v>0</v>
      </c>
      <c r="R27" s="434">
        <v>66141</v>
      </c>
      <c r="S27" s="434">
        <v>0</v>
      </c>
      <c r="T27" s="434">
        <v>0</v>
      </c>
      <c r="U27" s="434">
        <v>0</v>
      </c>
      <c r="V27" s="434">
        <v>0</v>
      </c>
      <c r="W27" s="434">
        <f t="shared" si="9"/>
        <v>66141</v>
      </c>
      <c r="X27" s="434">
        <v>0</v>
      </c>
      <c r="Y27" s="434">
        <v>0</v>
      </c>
      <c r="Z27" s="434">
        <v>0</v>
      </c>
      <c r="AA27" s="434">
        <f t="shared" si="1"/>
        <v>0</v>
      </c>
      <c r="AB27" s="434">
        <f t="shared" si="2"/>
        <v>66141</v>
      </c>
      <c r="AC27" s="435">
        <f t="shared" si="10"/>
        <v>22356</v>
      </c>
      <c r="AD27" s="434">
        <v>0</v>
      </c>
      <c r="AE27" s="434">
        <f t="shared" si="11"/>
        <v>22356</v>
      </c>
      <c r="AF27" s="435">
        <f t="shared" si="3"/>
        <v>661</v>
      </c>
      <c r="AG27" s="14">
        <v>0</v>
      </c>
      <c r="AH27" s="434">
        <f t="shared" si="22"/>
        <v>89158</v>
      </c>
      <c r="AI27" s="870">
        <v>0</v>
      </c>
      <c r="AJ27" s="433">
        <v>0.17</v>
      </c>
      <c r="AK27" s="433">
        <v>0</v>
      </c>
      <c r="AL27" s="433">
        <v>0</v>
      </c>
      <c r="AM27" s="433">
        <v>0</v>
      </c>
      <c r="AN27" s="433">
        <v>0</v>
      </c>
      <c r="AO27" s="535">
        <f t="shared" si="4"/>
        <v>0.17</v>
      </c>
      <c r="AP27" s="854">
        <f>I27+AH27</f>
        <v>89158</v>
      </c>
      <c r="AQ27" s="434">
        <f>J27+W27</f>
        <v>66141</v>
      </c>
      <c r="AR27" s="512">
        <f>K27+AA27</f>
        <v>0</v>
      </c>
      <c r="AS27" s="434">
        <f t="shared" si="23"/>
        <v>22356</v>
      </c>
      <c r="AT27" s="434">
        <f t="shared" si="23"/>
        <v>661</v>
      </c>
      <c r="AU27" s="434">
        <f t="shared" si="23"/>
        <v>0</v>
      </c>
      <c r="AV27" s="535">
        <f>O27+AO27</f>
        <v>0.17</v>
      </c>
      <c r="AW27" s="517">
        <f t="shared" si="14"/>
        <v>0</v>
      </c>
      <c r="AX27" s="432">
        <v>0</v>
      </c>
      <c r="AY27" s="432">
        <v>0</v>
      </c>
      <c r="AZ27" s="432">
        <v>0</v>
      </c>
      <c r="BA27" s="432">
        <v>0</v>
      </c>
      <c r="BB27" s="432">
        <v>0</v>
      </c>
      <c r="BC27" s="600">
        <v>0</v>
      </c>
    </row>
    <row r="28" spans="1:55" ht="12.95" customHeight="1" x14ac:dyDescent="0.25">
      <c r="A28" s="127">
        <v>5</v>
      </c>
      <c r="B28" s="31">
        <v>5467</v>
      </c>
      <c r="C28" s="31">
        <v>600098648</v>
      </c>
      <c r="D28" s="31">
        <v>72743948</v>
      </c>
      <c r="E28" s="289" t="s">
        <v>440</v>
      </c>
      <c r="F28" s="290"/>
      <c r="G28" s="289"/>
      <c r="H28" s="291"/>
      <c r="I28" s="564">
        <v>4680552</v>
      </c>
      <c r="J28" s="508">
        <v>3472220</v>
      </c>
      <c r="K28" s="508">
        <v>0</v>
      </c>
      <c r="L28" s="340">
        <v>1173610</v>
      </c>
      <c r="M28" s="340">
        <v>34722</v>
      </c>
      <c r="N28" s="508">
        <v>0</v>
      </c>
      <c r="O28" s="688">
        <v>6</v>
      </c>
      <c r="P28" s="746">
        <f t="shared" ref="P28:BC28" si="24">SUM(P26:P27)</f>
        <v>0</v>
      </c>
      <c r="Q28" s="340">
        <f t="shared" si="24"/>
        <v>0</v>
      </c>
      <c r="R28" s="340">
        <f t="shared" si="24"/>
        <v>66141</v>
      </c>
      <c r="S28" s="340">
        <f t="shared" si="24"/>
        <v>0</v>
      </c>
      <c r="T28" s="340">
        <f t="shared" si="24"/>
        <v>0</v>
      </c>
      <c r="U28" s="340">
        <f t="shared" si="24"/>
        <v>0</v>
      </c>
      <c r="V28" s="340">
        <f t="shared" si="24"/>
        <v>0</v>
      </c>
      <c r="W28" s="340">
        <f t="shared" si="24"/>
        <v>66141</v>
      </c>
      <c r="X28" s="340">
        <v>0</v>
      </c>
      <c r="Y28" s="340">
        <f t="shared" si="24"/>
        <v>0</v>
      </c>
      <c r="Z28" s="340">
        <f t="shared" si="24"/>
        <v>0</v>
      </c>
      <c r="AA28" s="340">
        <f t="shared" si="24"/>
        <v>0</v>
      </c>
      <c r="AB28" s="340">
        <f t="shared" si="24"/>
        <v>66141</v>
      </c>
      <c r="AC28" s="340">
        <f t="shared" si="24"/>
        <v>22356</v>
      </c>
      <c r="AD28" s="340">
        <f t="shared" si="24"/>
        <v>0</v>
      </c>
      <c r="AE28" s="340">
        <f t="shared" si="24"/>
        <v>22356</v>
      </c>
      <c r="AF28" s="340">
        <f t="shared" si="24"/>
        <v>661</v>
      </c>
      <c r="AG28" s="340">
        <f t="shared" si="24"/>
        <v>0</v>
      </c>
      <c r="AH28" s="967">
        <f t="shared" si="24"/>
        <v>89158</v>
      </c>
      <c r="AI28" s="962">
        <v>0</v>
      </c>
      <c r="AJ28" s="742">
        <f t="shared" si="24"/>
        <v>0.17</v>
      </c>
      <c r="AK28" s="742">
        <f t="shared" si="24"/>
        <v>0</v>
      </c>
      <c r="AL28" s="742">
        <f t="shared" si="24"/>
        <v>0</v>
      </c>
      <c r="AM28" s="742">
        <f t="shared" si="24"/>
        <v>0</v>
      </c>
      <c r="AN28" s="742">
        <f t="shared" si="24"/>
        <v>0</v>
      </c>
      <c r="AO28" s="285">
        <f t="shared" si="24"/>
        <v>0.17</v>
      </c>
      <c r="AP28" s="412">
        <f t="shared" si="24"/>
        <v>4769710</v>
      </c>
      <c r="AQ28" s="412">
        <f t="shared" si="24"/>
        <v>3538361</v>
      </c>
      <c r="AR28" s="340">
        <f t="shared" si="24"/>
        <v>0</v>
      </c>
      <c r="AS28" s="340">
        <f t="shared" si="24"/>
        <v>1195966</v>
      </c>
      <c r="AT28" s="340">
        <f t="shared" si="24"/>
        <v>35383</v>
      </c>
      <c r="AU28" s="340">
        <f t="shared" si="24"/>
        <v>0</v>
      </c>
      <c r="AV28" s="285">
        <f t="shared" si="24"/>
        <v>6.17</v>
      </c>
      <c r="AW28" s="774">
        <f t="shared" si="24"/>
        <v>0</v>
      </c>
      <c r="AX28" s="762">
        <f t="shared" si="24"/>
        <v>0</v>
      </c>
      <c r="AY28" s="762">
        <f t="shared" si="24"/>
        <v>0</v>
      </c>
      <c r="AZ28" s="762">
        <f t="shared" si="24"/>
        <v>0</v>
      </c>
      <c r="BA28" s="762">
        <f t="shared" si="24"/>
        <v>0</v>
      </c>
      <c r="BB28" s="762">
        <f t="shared" si="24"/>
        <v>0</v>
      </c>
      <c r="BC28" s="775">
        <f t="shared" si="24"/>
        <v>0</v>
      </c>
    </row>
    <row r="29" spans="1:55" ht="12.95" customHeight="1" x14ac:dyDescent="0.25">
      <c r="A29" s="188">
        <v>6</v>
      </c>
      <c r="B29" s="126">
        <v>5463</v>
      </c>
      <c r="C29" s="126">
        <v>600098877</v>
      </c>
      <c r="D29" s="126">
        <v>72743786</v>
      </c>
      <c r="E29" s="125" t="s">
        <v>441</v>
      </c>
      <c r="F29" s="126">
        <v>3111</v>
      </c>
      <c r="G29" s="279" t="s">
        <v>288</v>
      </c>
      <c r="H29" s="193" t="s">
        <v>260</v>
      </c>
      <c r="I29" s="517">
        <v>4931701</v>
      </c>
      <c r="J29" s="432">
        <v>3658532</v>
      </c>
      <c r="K29" s="432">
        <v>0</v>
      </c>
      <c r="L29" s="44">
        <v>1236584</v>
      </c>
      <c r="M29" s="44">
        <v>36585</v>
      </c>
      <c r="N29" s="432">
        <v>0</v>
      </c>
      <c r="O29" s="685">
        <v>6.2257999999999996</v>
      </c>
      <c r="P29" s="579">
        <f t="shared" si="0"/>
        <v>0</v>
      </c>
      <c r="Q29" s="434">
        <v>0</v>
      </c>
      <c r="R29" s="434">
        <v>0</v>
      </c>
      <c r="S29" s="434">
        <v>0</v>
      </c>
      <c r="T29" s="434">
        <v>0</v>
      </c>
      <c r="U29" s="434">
        <v>0</v>
      </c>
      <c r="V29" s="434">
        <v>0</v>
      </c>
      <c r="W29" s="434">
        <f t="shared" si="9"/>
        <v>0</v>
      </c>
      <c r="X29" s="434">
        <v>0</v>
      </c>
      <c r="Y29" s="434">
        <v>0</v>
      </c>
      <c r="Z29" s="434">
        <v>0</v>
      </c>
      <c r="AA29" s="434">
        <f t="shared" si="1"/>
        <v>0</v>
      </c>
      <c r="AB29" s="434">
        <f t="shared" si="2"/>
        <v>0</v>
      </c>
      <c r="AC29" s="435">
        <f t="shared" si="10"/>
        <v>0</v>
      </c>
      <c r="AD29" s="434">
        <v>0</v>
      </c>
      <c r="AE29" s="434">
        <f t="shared" si="11"/>
        <v>0</v>
      </c>
      <c r="AF29" s="435">
        <f t="shared" si="3"/>
        <v>0</v>
      </c>
      <c r="AG29" s="14">
        <v>0</v>
      </c>
      <c r="AH29" s="434">
        <f t="shared" ref="AH29:AH30" si="25">AB29+AE29+AF29+AG29</f>
        <v>0</v>
      </c>
      <c r="AI29" s="870">
        <v>0</v>
      </c>
      <c r="AJ29" s="433">
        <v>0</v>
      </c>
      <c r="AK29" s="433">
        <v>0</v>
      </c>
      <c r="AL29" s="433">
        <v>0</v>
      </c>
      <c r="AM29" s="433">
        <v>0</v>
      </c>
      <c r="AN29" s="433">
        <v>0</v>
      </c>
      <c r="AO29" s="535">
        <f t="shared" si="4"/>
        <v>0</v>
      </c>
      <c r="AP29" s="854">
        <f>I29+AH29</f>
        <v>4931701</v>
      </c>
      <c r="AQ29" s="434">
        <f>J29+W29</f>
        <v>3658532</v>
      </c>
      <c r="AR29" s="512">
        <f>K29+AA29</f>
        <v>0</v>
      </c>
      <c r="AS29" s="434">
        <f t="shared" ref="AS29:AU30" si="26">L29+AE29</f>
        <v>1236584</v>
      </c>
      <c r="AT29" s="434">
        <f t="shared" si="26"/>
        <v>36585</v>
      </c>
      <c r="AU29" s="434">
        <f t="shared" si="26"/>
        <v>0</v>
      </c>
      <c r="AV29" s="535">
        <f>O29+AO29</f>
        <v>6.2257999999999996</v>
      </c>
      <c r="AW29" s="517">
        <f t="shared" si="14"/>
        <v>0</v>
      </c>
      <c r="AX29" s="432">
        <v>0</v>
      </c>
      <c r="AY29" s="432">
        <v>0</v>
      </c>
      <c r="AZ29" s="432">
        <v>0</v>
      </c>
      <c r="BA29" s="432">
        <v>0</v>
      </c>
      <c r="BB29" s="432">
        <v>0</v>
      </c>
      <c r="BC29" s="600">
        <v>0</v>
      </c>
    </row>
    <row r="30" spans="1:55" ht="12.95" customHeight="1" x14ac:dyDescent="0.25">
      <c r="A30" s="188">
        <v>6</v>
      </c>
      <c r="B30" s="126">
        <v>5463</v>
      </c>
      <c r="C30" s="126">
        <v>600098877</v>
      </c>
      <c r="D30" s="126">
        <v>72743786</v>
      </c>
      <c r="E30" s="278" t="s">
        <v>441</v>
      </c>
      <c r="F30" s="126">
        <v>3111</v>
      </c>
      <c r="G30" s="231" t="s">
        <v>276</v>
      </c>
      <c r="H30" s="193" t="s">
        <v>261</v>
      </c>
      <c r="I30" s="517">
        <v>436922</v>
      </c>
      <c r="J30" s="432">
        <v>324126</v>
      </c>
      <c r="K30" s="432">
        <v>0</v>
      </c>
      <c r="L30" s="44">
        <v>109555</v>
      </c>
      <c r="M30" s="44">
        <v>3241</v>
      </c>
      <c r="N30" s="432">
        <v>0</v>
      </c>
      <c r="O30" s="685">
        <v>0.8</v>
      </c>
      <c r="P30" s="579">
        <f t="shared" si="0"/>
        <v>0</v>
      </c>
      <c r="Q30" s="434">
        <v>0</v>
      </c>
      <c r="R30" s="434">
        <v>90382</v>
      </c>
      <c r="S30" s="434">
        <v>0</v>
      </c>
      <c r="T30" s="434">
        <v>0</v>
      </c>
      <c r="U30" s="434">
        <v>0</v>
      </c>
      <c r="V30" s="434">
        <v>0</v>
      </c>
      <c r="W30" s="434">
        <f t="shared" si="9"/>
        <v>90382</v>
      </c>
      <c r="X30" s="434">
        <v>0</v>
      </c>
      <c r="Y30" s="434">
        <v>0</v>
      </c>
      <c r="Z30" s="434">
        <v>0</v>
      </c>
      <c r="AA30" s="434">
        <f t="shared" si="1"/>
        <v>0</v>
      </c>
      <c r="AB30" s="434">
        <f t="shared" si="2"/>
        <v>90382</v>
      </c>
      <c r="AC30" s="435">
        <f t="shared" si="10"/>
        <v>30549</v>
      </c>
      <c r="AD30" s="434">
        <v>0</v>
      </c>
      <c r="AE30" s="434">
        <f t="shared" si="11"/>
        <v>30549</v>
      </c>
      <c r="AF30" s="435">
        <f t="shared" si="3"/>
        <v>904</v>
      </c>
      <c r="AG30" s="14">
        <v>0</v>
      </c>
      <c r="AH30" s="434">
        <f t="shared" si="25"/>
        <v>121835</v>
      </c>
      <c r="AI30" s="870">
        <v>0</v>
      </c>
      <c r="AJ30" s="433">
        <v>0.23</v>
      </c>
      <c r="AK30" s="433">
        <v>0</v>
      </c>
      <c r="AL30" s="433">
        <v>0</v>
      </c>
      <c r="AM30" s="433">
        <v>0</v>
      </c>
      <c r="AN30" s="433">
        <v>0</v>
      </c>
      <c r="AO30" s="535">
        <f t="shared" si="4"/>
        <v>0.23</v>
      </c>
      <c r="AP30" s="854">
        <f>I30+AH30</f>
        <v>558757</v>
      </c>
      <c r="AQ30" s="434">
        <f>J30+W30</f>
        <v>414508</v>
      </c>
      <c r="AR30" s="512">
        <f>K30+AA30</f>
        <v>0</v>
      </c>
      <c r="AS30" s="434">
        <f t="shared" si="26"/>
        <v>140104</v>
      </c>
      <c r="AT30" s="434">
        <f t="shared" si="26"/>
        <v>4145</v>
      </c>
      <c r="AU30" s="434">
        <f t="shared" si="26"/>
        <v>0</v>
      </c>
      <c r="AV30" s="535">
        <f>O30+AO30</f>
        <v>1.03</v>
      </c>
      <c r="AW30" s="517">
        <f t="shared" si="14"/>
        <v>0</v>
      </c>
      <c r="AX30" s="432">
        <v>0</v>
      </c>
      <c r="AY30" s="432">
        <v>0</v>
      </c>
      <c r="AZ30" s="432">
        <v>0</v>
      </c>
      <c r="BA30" s="432">
        <v>0</v>
      </c>
      <c r="BB30" s="432">
        <v>0</v>
      </c>
      <c r="BC30" s="600">
        <v>0</v>
      </c>
    </row>
    <row r="31" spans="1:55" ht="12.95" customHeight="1" x14ac:dyDescent="0.25">
      <c r="A31" s="127">
        <v>6</v>
      </c>
      <c r="B31" s="30">
        <v>5463</v>
      </c>
      <c r="C31" s="30">
        <v>600098877</v>
      </c>
      <c r="D31" s="30">
        <v>72743786</v>
      </c>
      <c r="E31" s="280" t="s">
        <v>442</v>
      </c>
      <c r="F31" s="30"/>
      <c r="G31" s="280"/>
      <c r="H31" s="113"/>
      <c r="I31" s="562">
        <v>5368623</v>
      </c>
      <c r="J31" s="506">
        <v>3982658</v>
      </c>
      <c r="K31" s="506">
        <v>0</v>
      </c>
      <c r="L31" s="339">
        <v>1346139</v>
      </c>
      <c r="M31" s="339">
        <v>39826</v>
      </c>
      <c r="N31" s="506">
        <v>0</v>
      </c>
      <c r="O31" s="686">
        <v>7.0257999999999994</v>
      </c>
      <c r="P31" s="744">
        <f t="shared" ref="P31:BC31" si="27">SUM(P29:P30)</f>
        <v>0</v>
      </c>
      <c r="Q31" s="339">
        <f t="shared" si="27"/>
        <v>0</v>
      </c>
      <c r="R31" s="339">
        <f t="shared" si="27"/>
        <v>90382</v>
      </c>
      <c r="S31" s="339">
        <f t="shared" si="27"/>
        <v>0</v>
      </c>
      <c r="T31" s="339">
        <f t="shared" si="27"/>
        <v>0</v>
      </c>
      <c r="U31" s="339">
        <f t="shared" si="27"/>
        <v>0</v>
      </c>
      <c r="V31" s="339">
        <f t="shared" si="27"/>
        <v>0</v>
      </c>
      <c r="W31" s="339">
        <f t="shared" si="27"/>
        <v>90382</v>
      </c>
      <c r="X31" s="339">
        <v>0</v>
      </c>
      <c r="Y31" s="339">
        <f t="shared" si="27"/>
        <v>0</v>
      </c>
      <c r="Z31" s="339">
        <f t="shared" si="27"/>
        <v>0</v>
      </c>
      <c r="AA31" s="339">
        <f t="shared" si="27"/>
        <v>0</v>
      </c>
      <c r="AB31" s="339">
        <f t="shared" si="27"/>
        <v>90382</v>
      </c>
      <c r="AC31" s="339">
        <f t="shared" si="27"/>
        <v>30549</v>
      </c>
      <c r="AD31" s="339">
        <f t="shared" si="27"/>
        <v>0</v>
      </c>
      <c r="AE31" s="339">
        <f t="shared" si="27"/>
        <v>30549</v>
      </c>
      <c r="AF31" s="339">
        <f t="shared" si="27"/>
        <v>904</v>
      </c>
      <c r="AG31" s="339">
        <f t="shared" si="27"/>
        <v>0</v>
      </c>
      <c r="AH31" s="965">
        <f t="shared" si="27"/>
        <v>121835</v>
      </c>
      <c r="AI31" s="960">
        <v>0</v>
      </c>
      <c r="AJ31" s="740">
        <f t="shared" si="27"/>
        <v>0.23</v>
      </c>
      <c r="AK31" s="740">
        <f t="shared" si="27"/>
        <v>0</v>
      </c>
      <c r="AL31" s="740">
        <f t="shared" si="27"/>
        <v>0</v>
      </c>
      <c r="AM31" s="740">
        <f t="shared" si="27"/>
        <v>0</v>
      </c>
      <c r="AN31" s="740">
        <f t="shared" si="27"/>
        <v>0</v>
      </c>
      <c r="AO31" s="281">
        <f t="shared" si="27"/>
        <v>0.23</v>
      </c>
      <c r="AP31" s="410">
        <f t="shared" si="27"/>
        <v>5490458</v>
      </c>
      <c r="AQ31" s="410">
        <f t="shared" si="27"/>
        <v>4073040</v>
      </c>
      <c r="AR31" s="339">
        <f t="shared" si="27"/>
        <v>0</v>
      </c>
      <c r="AS31" s="339">
        <f t="shared" si="27"/>
        <v>1376688</v>
      </c>
      <c r="AT31" s="339">
        <f t="shared" si="27"/>
        <v>40730</v>
      </c>
      <c r="AU31" s="339">
        <f t="shared" si="27"/>
        <v>0</v>
      </c>
      <c r="AV31" s="281">
        <f t="shared" si="27"/>
        <v>7.2557999999999998</v>
      </c>
      <c r="AW31" s="770">
        <f t="shared" si="27"/>
        <v>0</v>
      </c>
      <c r="AX31" s="760">
        <f t="shared" si="27"/>
        <v>0</v>
      </c>
      <c r="AY31" s="760">
        <f t="shared" si="27"/>
        <v>0</v>
      </c>
      <c r="AZ31" s="760">
        <f t="shared" si="27"/>
        <v>0</v>
      </c>
      <c r="BA31" s="760">
        <f t="shared" si="27"/>
        <v>0</v>
      </c>
      <c r="BB31" s="760">
        <f t="shared" si="27"/>
        <v>0</v>
      </c>
      <c r="BC31" s="771">
        <f t="shared" si="27"/>
        <v>0</v>
      </c>
    </row>
    <row r="32" spans="1:55" ht="12.95" customHeight="1" x14ac:dyDescent="0.25">
      <c r="A32" s="188">
        <v>7</v>
      </c>
      <c r="B32" s="126">
        <v>5461</v>
      </c>
      <c r="C32" s="126">
        <v>600098915</v>
      </c>
      <c r="D32" s="126">
        <v>72743701</v>
      </c>
      <c r="E32" s="125" t="s">
        <v>443</v>
      </c>
      <c r="F32" s="126">
        <v>3111</v>
      </c>
      <c r="G32" s="279" t="s">
        <v>288</v>
      </c>
      <c r="H32" s="193" t="s">
        <v>260</v>
      </c>
      <c r="I32" s="517">
        <v>3304817</v>
      </c>
      <c r="J32" s="432">
        <v>2451645</v>
      </c>
      <c r="K32" s="432">
        <v>0</v>
      </c>
      <c r="L32" s="44">
        <v>828656</v>
      </c>
      <c r="M32" s="44">
        <v>24516</v>
      </c>
      <c r="N32" s="432">
        <v>0</v>
      </c>
      <c r="O32" s="685">
        <v>4.0599999999999996</v>
      </c>
      <c r="P32" s="579">
        <f t="shared" si="0"/>
        <v>0</v>
      </c>
      <c r="Q32" s="434">
        <v>0</v>
      </c>
      <c r="R32" s="434">
        <v>0</v>
      </c>
      <c r="S32" s="434">
        <v>0</v>
      </c>
      <c r="T32" s="434">
        <v>0</v>
      </c>
      <c r="U32" s="434">
        <v>0</v>
      </c>
      <c r="V32" s="434">
        <v>0</v>
      </c>
      <c r="W32" s="434">
        <f t="shared" si="9"/>
        <v>0</v>
      </c>
      <c r="X32" s="434">
        <v>0</v>
      </c>
      <c r="Y32" s="434">
        <v>0</v>
      </c>
      <c r="Z32" s="434">
        <v>0</v>
      </c>
      <c r="AA32" s="434">
        <f t="shared" si="1"/>
        <v>0</v>
      </c>
      <c r="AB32" s="434">
        <f t="shared" si="2"/>
        <v>0</v>
      </c>
      <c r="AC32" s="435">
        <f t="shared" si="10"/>
        <v>0</v>
      </c>
      <c r="AD32" s="434">
        <v>0</v>
      </c>
      <c r="AE32" s="434">
        <f t="shared" si="11"/>
        <v>0</v>
      </c>
      <c r="AF32" s="435">
        <f t="shared" si="3"/>
        <v>0</v>
      </c>
      <c r="AG32" s="14">
        <v>0</v>
      </c>
      <c r="AH32" s="434">
        <f>AB32+AE32+AF32+AG32</f>
        <v>0</v>
      </c>
      <c r="AI32" s="870">
        <v>0</v>
      </c>
      <c r="AJ32" s="433">
        <v>0</v>
      </c>
      <c r="AK32" s="433">
        <v>0</v>
      </c>
      <c r="AL32" s="433">
        <v>0</v>
      </c>
      <c r="AM32" s="433">
        <v>0</v>
      </c>
      <c r="AN32" s="433">
        <v>0</v>
      </c>
      <c r="AO32" s="535">
        <f t="shared" si="4"/>
        <v>0</v>
      </c>
      <c r="AP32" s="854">
        <f>I32+AH32</f>
        <v>3304817</v>
      </c>
      <c r="AQ32" s="434">
        <f>J32+W32</f>
        <v>2451645</v>
      </c>
      <c r="AR32" s="512">
        <f>K32+AA32</f>
        <v>0</v>
      </c>
      <c r="AS32" s="434">
        <f>L32+AE32</f>
        <v>828656</v>
      </c>
      <c r="AT32" s="434">
        <f>M32+AF32</f>
        <v>24516</v>
      </c>
      <c r="AU32" s="434">
        <f>N32+AG32</f>
        <v>0</v>
      </c>
      <c r="AV32" s="535">
        <f>O32+AO32</f>
        <v>4.0599999999999996</v>
      </c>
      <c r="AW32" s="517">
        <f t="shared" si="14"/>
        <v>0</v>
      </c>
      <c r="AX32" s="432">
        <v>0</v>
      </c>
      <c r="AY32" s="432">
        <v>0</v>
      </c>
      <c r="AZ32" s="432">
        <v>0</v>
      </c>
      <c r="BA32" s="432">
        <v>0</v>
      </c>
      <c r="BB32" s="432">
        <v>0</v>
      </c>
      <c r="BC32" s="600">
        <v>0</v>
      </c>
    </row>
    <row r="33" spans="1:55" ht="12.95" customHeight="1" x14ac:dyDescent="0.25">
      <c r="A33" s="127">
        <v>7</v>
      </c>
      <c r="B33" s="32">
        <v>5461</v>
      </c>
      <c r="C33" s="32">
        <v>600098915</v>
      </c>
      <c r="D33" s="32">
        <v>72743701</v>
      </c>
      <c r="E33" s="292" t="s">
        <v>444</v>
      </c>
      <c r="F33" s="32"/>
      <c r="G33" s="292"/>
      <c r="H33" s="115"/>
      <c r="I33" s="563">
        <v>3304817</v>
      </c>
      <c r="J33" s="507">
        <v>2451645</v>
      </c>
      <c r="K33" s="507">
        <v>0</v>
      </c>
      <c r="L33" s="329">
        <v>828656</v>
      </c>
      <c r="M33" s="329">
        <v>24516</v>
      </c>
      <c r="N33" s="507">
        <v>0</v>
      </c>
      <c r="O33" s="687">
        <v>4.0599999999999996</v>
      </c>
      <c r="P33" s="745">
        <f t="shared" ref="P33:BC33" si="28">SUM(P32:P32)</f>
        <v>0</v>
      </c>
      <c r="Q33" s="329">
        <f t="shared" si="28"/>
        <v>0</v>
      </c>
      <c r="R33" s="329">
        <f t="shared" si="28"/>
        <v>0</v>
      </c>
      <c r="S33" s="329">
        <f t="shared" si="28"/>
        <v>0</v>
      </c>
      <c r="T33" s="329">
        <f t="shared" si="28"/>
        <v>0</v>
      </c>
      <c r="U33" s="329">
        <f t="shared" si="28"/>
        <v>0</v>
      </c>
      <c r="V33" s="329">
        <f t="shared" si="28"/>
        <v>0</v>
      </c>
      <c r="W33" s="329">
        <f t="shared" si="28"/>
        <v>0</v>
      </c>
      <c r="X33" s="329">
        <v>0</v>
      </c>
      <c r="Y33" s="329">
        <f t="shared" si="28"/>
        <v>0</v>
      </c>
      <c r="Z33" s="329">
        <f t="shared" si="28"/>
        <v>0</v>
      </c>
      <c r="AA33" s="329">
        <f t="shared" si="28"/>
        <v>0</v>
      </c>
      <c r="AB33" s="329">
        <f t="shared" si="28"/>
        <v>0</v>
      </c>
      <c r="AC33" s="329">
        <f t="shared" si="28"/>
        <v>0</v>
      </c>
      <c r="AD33" s="329">
        <f t="shared" si="28"/>
        <v>0</v>
      </c>
      <c r="AE33" s="329">
        <f t="shared" si="28"/>
        <v>0</v>
      </c>
      <c r="AF33" s="329">
        <f t="shared" si="28"/>
        <v>0</v>
      </c>
      <c r="AG33" s="329">
        <f t="shared" si="28"/>
        <v>0</v>
      </c>
      <c r="AH33" s="966">
        <f t="shared" si="28"/>
        <v>0</v>
      </c>
      <c r="AI33" s="961">
        <v>0</v>
      </c>
      <c r="AJ33" s="741">
        <f t="shared" si="28"/>
        <v>0</v>
      </c>
      <c r="AK33" s="741">
        <f t="shared" si="28"/>
        <v>0</v>
      </c>
      <c r="AL33" s="741">
        <f t="shared" si="28"/>
        <v>0</v>
      </c>
      <c r="AM33" s="741">
        <f t="shared" si="28"/>
        <v>0</v>
      </c>
      <c r="AN33" s="741">
        <f t="shared" si="28"/>
        <v>0</v>
      </c>
      <c r="AO33" s="187">
        <f t="shared" si="28"/>
        <v>0</v>
      </c>
      <c r="AP33" s="411">
        <f t="shared" si="28"/>
        <v>3304817</v>
      </c>
      <c r="AQ33" s="411">
        <f t="shared" si="28"/>
        <v>2451645</v>
      </c>
      <c r="AR33" s="329">
        <f t="shared" si="28"/>
        <v>0</v>
      </c>
      <c r="AS33" s="329">
        <f t="shared" si="28"/>
        <v>828656</v>
      </c>
      <c r="AT33" s="329">
        <f t="shared" si="28"/>
        <v>24516</v>
      </c>
      <c r="AU33" s="329">
        <f t="shared" si="28"/>
        <v>0</v>
      </c>
      <c r="AV33" s="187">
        <f t="shared" si="28"/>
        <v>4.0599999999999996</v>
      </c>
      <c r="AW33" s="772">
        <f t="shared" si="28"/>
        <v>0</v>
      </c>
      <c r="AX33" s="761">
        <f t="shared" si="28"/>
        <v>0</v>
      </c>
      <c r="AY33" s="761">
        <f t="shared" si="28"/>
        <v>0</v>
      </c>
      <c r="AZ33" s="761">
        <f t="shared" si="28"/>
        <v>0</v>
      </c>
      <c r="BA33" s="761">
        <f t="shared" si="28"/>
        <v>0</v>
      </c>
      <c r="BB33" s="761">
        <f t="shared" si="28"/>
        <v>0</v>
      </c>
      <c r="BC33" s="773">
        <f t="shared" si="28"/>
        <v>0</v>
      </c>
    </row>
    <row r="34" spans="1:55" ht="12.95" customHeight="1" x14ac:dyDescent="0.25">
      <c r="A34" s="188">
        <v>8</v>
      </c>
      <c r="B34" s="276">
        <v>5466</v>
      </c>
      <c r="C34" s="276">
        <v>600098885</v>
      </c>
      <c r="D34" s="276">
        <v>72743794</v>
      </c>
      <c r="E34" s="277" t="s">
        <v>445</v>
      </c>
      <c r="F34" s="276">
        <v>3111</v>
      </c>
      <c r="G34" s="279" t="s">
        <v>288</v>
      </c>
      <c r="H34" s="193" t="s">
        <v>260</v>
      </c>
      <c r="I34" s="517">
        <v>8452224</v>
      </c>
      <c r="J34" s="432">
        <v>6270196</v>
      </c>
      <c r="K34" s="432">
        <v>0</v>
      </c>
      <c r="L34" s="44">
        <v>2119326</v>
      </c>
      <c r="M34" s="44">
        <v>62702</v>
      </c>
      <c r="N34" s="432">
        <v>0</v>
      </c>
      <c r="O34" s="685">
        <v>10</v>
      </c>
      <c r="P34" s="579">
        <f t="shared" si="0"/>
        <v>-18000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f t="shared" si="9"/>
        <v>-18000</v>
      </c>
      <c r="X34" s="434">
        <v>18000</v>
      </c>
      <c r="Y34" s="434">
        <v>0</v>
      </c>
      <c r="Z34" s="434">
        <v>0</v>
      </c>
      <c r="AA34" s="434">
        <f t="shared" si="1"/>
        <v>18000</v>
      </c>
      <c r="AB34" s="434">
        <f t="shared" si="2"/>
        <v>0</v>
      </c>
      <c r="AC34" s="435">
        <f t="shared" si="10"/>
        <v>0</v>
      </c>
      <c r="AD34" s="434">
        <v>0</v>
      </c>
      <c r="AE34" s="434">
        <f t="shared" si="11"/>
        <v>0</v>
      </c>
      <c r="AF34" s="435">
        <f t="shared" si="3"/>
        <v>-180</v>
      </c>
      <c r="AG34" s="14">
        <v>0</v>
      </c>
      <c r="AH34" s="434">
        <f t="shared" ref="AH34:AH35" si="29">AB34+AE34+AF34+AG34</f>
        <v>-180</v>
      </c>
      <c r="AI34" s="870">
        <v>0</v>
      </c>
      <c r="AJ34" s="433">
        <v>0</v>
      </c>
      <c r="AK34" s="433">
        <v>0</v>
      </c>
      <c r="AL34" s="433">
        <v>0</v>
      </c>
      <c r="AM34" s="433">
        <v>0</v>
      </c>
      <c r="AN34" s="433">
        <v>0</v>
      </c>
      <c r="AO34" s="535">
        <f t="shared" si="4"/>
        <v>0</v>
      </c>
      <c r="AP34" s="854">
        <f>I34+AH34</f>
        <v>8452044</v>
      </c>
      <c r="AQ34" s="434">
        <f>J34+W34</f>
        <v>6252196</v>
      </c>
      <c r="AR34" s="512">
        <f>K34+AA34</f>
        <v>18000</v>
      </c>
      <c r="AS34" s="434">
        <f t="shared" ref="AS34:AU35" si="30">L34+AE34</f>
        <v>2119326</v>
      </c>
      <c r="AT34" s="434">
        <f t="shared" si="30"/>
        <v>62522</v>
      </c>
      <c r="AU34" s="434">
        <f t="shared" si="30"/>
        <v>0</v>
      </c>
      <c r="AV34" s="535">
        <f>O34+AO34</f>
        <v>10</v>
      </c>
      <c r="AW34" s="517">
        <f t="shared" si="14"/>
        <v>0</v>
      </c>
      <c r="AX34" s="432">
        <v>0</v>
      </c>
      <c r="AY34" s="432">
        <v>0</v>
      </c>
      <c r="AZ34" s="432">
        <v>0</v>
      </c>
      <c r="BA34" s="432">
        <v>0</v>
      </c>
      <c r="BB34" s="432">
        <v>0</v>
      </c>
      <c r="BC34" s="600">
        <v>0</v>
      </c>
    </row>
    <row r="35" spans="1:55" ht="12.95" customHeight="1" x14ac:dyDescent="0.25">
      <c r="A35" s="188">
        <v>8</v>
      </c>
      <c r="B35" s="276">
        <v>5466</v>
      </c>
      <c r="C35" s="276">
        <v>600098885</v>
      </c>
      <c r="D35" s="276">
        <v>72743794</v>
      </c>
      <c r="E35" s="277" t="s">
        <v>445</v>
      </c>
      <c r="F35" s="276">
        <v>3111</v>
      </c>
      <c r="G35" s="239" t="s">
        <v>277</v>
      </c>
      <c r="H35" s="193" t="s">
        <v>260</v>
      </c>
      <c r="I35" s="517">
        <v>290351</v>
      </c>
      <c r="J35" s="432">
        <v>215394</v>
      </c>
      <c r="K35" s="432">
        <v>0</v>
      </c>
      <c r="L35" s="44">
        <v>72803</v>
      </c>
      <c r="M35" s="44">
        <v>2154</v>
      </c>
      <c r="N35" s="432">
        <v>0</v>
      </c>
      <c r="O35" s="685">
        <v>0.5</v>
      </c>
      <c r="P35" s="579">
        <f t="shared" si="0"/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f t="shared" si="9"/>
        <v>0</v>
      </c>
      <c r="X35" s="434">
        <v>0</v>
      </c>
      <c r="Y35" s="434">
        <v>0</v>
      </c>
      <c r="Z35" s="434">
        <v>0</v>
      </c>
      <c r="AA35" s="434">
        <f t="shared" si="1"/>
        <v>0</v>
      </c>
      <c r="AB35" s="434">
        <f t="shared" si="2"/>
        <v>0</v>
      </c>
      <c r="AC35" s="435">
        <f t="shared" si="10"/>
        <v>0</v>
      </c>
      <c r="AD35" s="434">
        <v>0</v>
      </c>
      <c r="AE35" s="434">
        <f t="shared" si="11"/>
        <v>0</v>
      </c>
      <c r="AF35" s="435">
        <f t="shared" si="3"/>
        <v>0</v>
      </c>
      <c r="AG35" s="14">
        <v>0</v>
      </c>
      <c r="AH35" s="434">
        <f t="shared" si="29"/>
        <v>0</v>
      </c>
      <c r="AI35" s="870">
        <v>0</v>
      </c>
      <c r="AJ35" s="433">
        <v>0</v>
      </c>
      <c r="AK35" s="433">
        <v>0</v>
      </c>
      <c r="AL35" s="433">
        <v>0</v>
      </c>
      <c r="AM35" s="433">
        <v>0</v>
      </c>
      <c r="AN35" s="433">
        <v>0</v>
      </c>
      <c r="AO35" s="535">
        <f t="shared" si="4"/>
        <v>0</v>
      </c>
      <c r="AP35" s="854">
        <f>I35+AH35</f>
        <v>290351</v>
      </c>
      <c r="AQ35" s="434">
        <f>J35+W35</f>
        <v>215394</v>
      </c>
      <c r="AR35" s="512">
        <f>K35+AA35</f>
        <v>0</v>
      </c>
      <c r="AS35" s="434">
        <f t="shared" si="30"/>
        <v>72803</v>
      </c>
      <c r="AT35" s="434">
        <f t="shared" si="30"/>
        <v>2154</v>
      </c>
      <c r="AU35" s="434">
        <f t="shared" si="30"/>
        <v>0</v>
      </c>
      <c r="AV35" s="535">
        <f>O35+AO35</f>
        <v>0.5</v>
      </c>
      <c r="AW35" s="517">
        <f t="shared" si="14"/>
        <v>0</v>
      </c>
      <c r="AX35" s="432">
        <v>0</v>
      </c>
      <c r="AY35" s="432">
        <v>0</v>
      </c>
      <c r="AZ35" s="432">
        <v>0</v>
      </c>
      <c r="BA35" s="432">
        <v>0</v>
      </c>
      <c r="BB35" s="432">
        <v>0</v>
      </c>
      <c r="BC35" s="600">
        <v>0</v>
      </c>
    </row>
    <row r="36" spans="1:55" ht="12.95" customHeight="1" x14ac:dyDescent="0.25">
      <c r="A36" s="127">
        <v>8</v>
      </c>
      <c r="B36" s="30">
        <v>5466</v>
      </c>
      <c r="C36" s="30">
        <v>600098885</v>
      </c>
      <c r="D36" s="30">
        <v>72743794</v>
      </c>
      <c r="E36" s="280" t="s">
        <v>446</v>
      </c>
      <c r="F36" s="30"/>
      <c r="G36" s="280"/>
      <c r="H36" s="113"/>
      <c r="I36" s="563">
        <v>8742575</v>
      </c>
      <c r="J36" s="507">
        <v>6485590</v>
      </c>
      <c r="K36" s="507">
        <v>0</v>
      </c>
      <c r="L36" s="329">
        <v>2192129</v>
      </c>
      <c r="M36" s="329">
        <v>64856</v>
      </c>
      <c r="N36" s="507">
        <v>0</v>
      </c>
      <c r="O36" s="687">
        <v>10.5</v>
      </c>
      <c r="P36" s="745">
        <f t="shared" ref="P36:BC36" si="31">SUM(P34:P35)</f>
        <v>-18000</v>
      </c>
      <c r="Q36" s="329">
        <f t="shared" si="31"/>
        <v>0</v>
      </c>
      <c r="R36" s="329">
        <f t="shared" si="31"/>
        <v>0</v>
      </c>
      <c r="S36" s="329">
        <f t="shared" si="31"/>
        <v>0</v>
      </c>
      <c r="T36" s="329">
        <f t="shared" si="31"/>
        <v>0</v>
      </c>
      <c r="U36" s="329">
        <f t="shared" si="31"/>
        <v>0</v>
      </c>
      <c r="V36" s="329">
        <f t="shared" si="31"/>
        <v>0</v>
      </c>
      <c r="W36" s="329">
        <f t="shared" si="31"/>
        <v>-18000</v>
      </c>
      <c r="X36" s="329">
        <v>18000</v>
      </c>
      <c r="Y36" s="329">
        <f t="shared" si="31"/>
        <v>0</v>
      </c>
      <c r="Z36" s="329">
        <f t="shared" si="31"/>
        <v>0</v>
      </c>
      <c r="AA36" s="329">
        <f t="shared" si="31"/>
        <v>18000</v>
      </c>
      <c r="AB36" s="329">
        <f t="shared" si="31"/>
        <v>0</v>
      </c>
      <c r="AC36" s="329">
        <f t="shared" si="31"/>
        <v>0</v>
      </c>
      <c r="AD36" s="329">
        <f t="shared" si="31"/>
        <v>0</v>
      </c>
      <c r="AE36" s="329">
        <f t="shared" si="31"/>
        <v>0</v>
      </c>
      <c r="AF36" s="329">
        <f t="shared" si="31"/>
        <v>-180</v>
      </c>
      <c r="AG36" s="329">
        <f t="shared" si="31"/>
        <v>0</v>
      </c>
      <c r="AH36" s="966">
        <f t="shared" si="31"/>
        <v>-180</v>
      </c>
      <c r="AI36" s="961">
        <v>0</v>
      </c>
      <c r="AJ36" s="741">
        <f t="shared" si="31"/>
        <v>0</v>
      </c>
      <c r="AK36" s="741">
        <f t="shared" si="31"/>
        <v>0</v>
      </c>
      <c r="AL36" s="741">
        <f t="shared" si="31"/>
        <v>0</v>
      </c>
      <c r="AM36" s="741">
        <f t="shared" si="31"/>
        <v>0</v>
      </c>
      <c r="AN36" s="741">
        <f t="shared" si="31"/>
        <v>0</v>
      </c>
      <c r="AO36" s="187">
        <f t="shared" si="31"/>
        <v>0</v>
      </c>
      <c r="AP36" s="411">
        <f t="shared" si="31"/>
        <v>8742395</v>
      </c>
      <c r="AQ36" s="411">
        <f t="shared" si="31"/>
        <v>6467590</v>
      </c>
      <c r="AR36" s="329">
        <f t="shared" si="31"/>
        <v>18000</v>
      </c>
      <c r="AS36" s="329">
        <f t="shared" si="31"/>
        <v>2192129</v>
      </c>
      <c r="AT36" s="329">
        <f t="shared" si="31"/>
        <v>64676</v>
      </c>
      <c r="AU36" s="329">
        <f t="shared" si="31"/>
        <v>0</v>
      </c>
      <c r="AV36" s="187">
        <f t="shared" si="31"/>
        <v>10.5</v>
      </c>
      <c r="AW36" s="772">
        <f t="shared" si="31"/>
        <v>0</v>
      </c>
      <c r="AX36" s="761">
        <f t="shared" si="31"/>
        <v>0</v>
      </c>
      <c r="AY36" s="761">
        <f t="shared" si="31"/>
        <v>0</v>
      </c>
      <c r="AZ36" s="761">
        <f t="shared" si="31"/>
        <v>0</v>
      </c>
      <c r="BA36" s="761">
        <f t="shared" si="31"/>
        <v>0</v>
      </c>
      <c r="BB36" s="761">
        <f t="shared" si="31"/>
        <v>0</v>
      </c>
      <c r="BC36" s="773">
        <f t="shared" si="31"/>
        <v>0</v>
      </c>
    </row>
    <row r="37" spans="1:55" ht="12.95" customHeight="1" x14ac:dyDescent="0.25">
      <c r="A37" s="188">
        <v>9</v>
      </c>
      <c r="B37" s="126">
        <v>5702</v>
      </c>
      <c r="C37" s="126">
        <v>600099547</v>
      </c>
      <c r="D37" s="126">
        <v>855022</v>
      </c>
      <c r="E37" s="277" t="s">
        <v>447</v>
      </c>
      <c r="F37" s="288">
        <v>3233</v>
      </c>
      <c r="G37" s="277" t="s">
        <v>368</v>
      </c>
      <c r="H37" s="193" t="s">
        <v>261</v>
      </c>
      <c r="I37" s="517">
        <v>3916957</v>
      </c>
      <c r="J37" s="432">
        <v>2831311</v>
      </c>
      <c r="K37" s="432">
        <v>75000</v>
      </c>
      <c r="L37" s="44">
        <v>982333</v>
      </c>
      <c r="M37" s="44">
        <v>28313</v>
      </c>
      <c r="N37" s="432">
        <v>0</v>
      </c>
      <c r="O37" s="685">
        <v>4.92</v>
      </c>
      <c r="P37" s="579">
        <f t="shared" si="0"/>
        <v>75000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f t="shared" si="9"/>
        <v>75000</v>
      </c>
      <c r="X37" s="434">
        <v>-75000</v>
      </c>
      <c r="Y37" s="434">
        <v>0</v>
      </c>
      <c r="Z37" s="434">
        <v>0</v>
      </c>
      <c r="AA37" s="434">
        <f t="shared" si="1"/>
        <v>-75000</v>
      </c>
      <c r="AB37" s="434">
        <f t="shared" si="2"/>
        <v>0</v>
      </c>
      <c r="AC37" s="435">
        <f t="shared" si="10"/>
        <v>0</v>
      </c>
      <c r="AD37" s="434">
        <v>0</v>
      </c>
      <c r="AE37" s="434">
        <f t="shared" si="11"/>
        <v>0</v>
      </c>
      <c r="AF37" s="435">
        <f t="shared" si="3"/>
        <v>750</v>
      </c>
      <c r="AG37" s="14">
        <v>0</v>
      </c>
      <c r="AH37" s="434">
        <f>AB37+AE37+AF37+AG37</f>
        <v>750</v>
      </c>
      <c r="AI37" s="870">
        <v>0.13</v>
      </c>
      <c r="AJ37" s="433">
        <v>0</v>
      </c>
      <c r="AK37" s="433">
        <v>0</v>
      </c>
      <c r="AL37" s="433">
        <v>0</v>
      </c>
      <c r="AM37" s="433">
        <v>0</v>
      </c>
      <c r="AN37" s="433">
        <v>0</v>
      </c>
      <c r="AO37" s="535">
        <f t="shared" si="4"/>
        <v>0.13</v>
      </c>
      <c r="AP37" s="854">
        <f>I37+AH37</f>
        <v>3917707</v>
      </c>
      <c r="AQ37" s="434">
        <f>J37+W37</f>
        <v>2906311</v>
      </c>
      <c r="AR37" s="512">
        <f>K37+AA37</f>
        <v>0</v>
      </c>
      <c r="AS37" s="434">
        <f>L37+AE37</f>
        <v>982333</v>
      </c>
      <c r="AT37" s="434">
        <f>M37+AF37</f>
        <v>29063</v>
      </c>
      <c r="AU37" s="434">
        <f>N37+AG37</f>
        <v>0</v>
      </c>
      <c r="AV37" s="535">
        <f>O37+AO37</f>
        <v>5.05</v>
      </c>
      <c r="AW37" s="517">
        <f t="shared" si="14"/>
        <v>0</v>
      </c>
      <c r="AX37" s="432">
        <v>0</v>
      </c>
      <c r="AY37" s="432">
        <v>0</v>
      </c>
      <c r="AZ37" s="432">
        <v>0</v>
      </c>
      <c r="BA37" s="432">
        <v>0</v>
      </c>
      <c r="BB37" s="432">
        <v>0</v>
      </c>
      <c r="BC37" s="600">
        <v>0</v>
      </c>
    </row>
    <row r="38" spans="1:55" ht="12.95" customHeight="1" x14ac:dyDescent="0.25">
      <c r="A38" s="127">
        <v>9</v>
      </c>
      <c r="B38" s="30">
        <v>5702</v>
      </c>
      <c r="C38" s="30">
        <v>600099547</v>
      </c>
      <c r="D38" s="30">
        <v>855022</v>
      </c>
      <c r="E38" s="289" t="s">
        <v>448</v>
      </c>
      <c r="F38" s="290"/>
      <c r="G38" s="289"/>
      <c r="H38" s="291"/>
      <c r="I38" s="562">
        <v>3916957</v>
      </c>
      <c r="J38" s="506">
        <v>2831311</v>
      </c>
      <c r="K38" s="506">
        <v>75000</v>
      </c>
      <c r="L38" s="339">
        <v>982333</v>
      </c>
      <c r="M38" s="339">
        <v>28313</v>
      </c>
      <c r="N38" s="506">
        <v>0</v>
      </c>
      <c r="O38" s="686">
        <v>4.92</v>
      </c>
      <c r="P38" s="744">
        <f t="shared" ref="P38:BC38" si="32">SUM(P37)</f>
        <v>75000</v>
      </c>
      <c r="Q38" s="339">
        <f t="shared" si="32"/>
        <v>0</v>
      </c>
      <c r="R38" s="339">
        <f t="shared" si="32"/>
        <v>0</v>
      </c>
      <c r="S38" s="339">
        <f t="shared" si="32"/>
        <v>0</v>
      </c>
      <c r="T38" s="339">
        <f t="shared" si="32"/>
        <v>0</v>
      </c>
      <c r="U38" s="339">
        <f t="shared" si="32"/>
        <v>0</v>
      </c>
      <c r="V38" s="339">
        <f t="shared" si="32"/>
        <v>0</v>
      </c>
      <c r="W38" s="339">
        <f t="shared" si="32"/>
        <v>75000</v>
      </c>
      <c r="X38" s="339">
        <v>-75000</v>
      </c>
      <c r="Y38" s="339">
        <f t="shared" si="32"/>
        <v>0</v>
      </c>
      <c r="Z38" s="339">
        <f t="shared" si="32"/>
        <v>0</v>
      </c>
      <c r="AA38" s="339">
        <f t="shared" si="32"/>
        <v>-75000</v>
      </c>
      <c r="AB38" s="339">
        <f t="shared" si="32"/>
        <v>0</v>
      </c>
      <c r="AC38" s="339">
        <f t="shared" si="32"/>
        <v>0</v>
      </c>
      <c r="AD38" s="339">
        <f t="shared" si="32"/>
        <v>0</v>
      </c>
      <c r="AE38" s="339">
        <f t="shared" si="32"/>
        <v>0</v>
      </c>
      <c r="AF38" s="339">
        <f t="shared" si="32"/>
        <v>750</v>
      </c>
      <c r="AG38" s="339">
        <f t="shared" si="32"/>
        <v>0</v>
      </c>
      <c r="AH38" s="965">
        <f t="shared" si="32"/>
        <v>750</v>
      </c>
      <c r="AI38" s="960">
        <v>0.13</v>
      </c>
      <c r="AJ38" s="740">
        <f t="shared" si="32"/>
        <v>0</v>
      </c>
      <c r="AK38" s="740">
        <f t="shared" si="32"/>
        <v>0</v>
      </c>
      <c r="AL38" s="740">
        <f t="shared" si="32"/>
        <v>0</v>
      </c>
      <c r="AM38" s="740">
        <f t="shared" si="32"/>
        <v>0</v>
      </c>
      <c r="AN38" s="740">
        <f t="shared" si="32"/>
        <v>0</v>
      </c>
      <c r="AO38" s="281">
        <f t="shared" si="32"/>
        <v>0.13</v>
      </c>
      <c r="AP38" s="410">
        <f t="shared" si="32"/>
        <v>3917707</v>
      </c>
      <c r="AQ38" s="410">
        <f t="shared" si="32"/>
        <v>2906311</v>
      </c>
      <c r="AR38" s="339">
        <f t="shared" si="32"/>
        <v>0</v>
      </c>
      <c r="AS38" s="339">
        <f t="shared" si="32"/>
        <v>982333</v>
      </c>
      <c r="AT38" s="339">
        <f t="shared" si="32"/>
        <v>29063</v>
      </c>
      <c r="AU38" s="339">
        <f t="shared" si="32"/>
        <v>0</v>
      </c>
      <c r="AV38" s="281">
        <f t="shared" si="32"/>
        <v>5.05</v>
      </c>
      <c r="AW38" s="770">
        <f t="shared" si="32"/>
        <v>0</v>
      </c>
      <c r="AX38" s="760">
        <f t="shared" si="32"/>
        <v>0</v>
      </c>
      <c r="AY38" s="760">
        <f t="shared" si="32"/>
        <v>0</v>
      </c>
      <c r="AZ38" s="760">
        <f t="shared" si="32"/>
        <v>0</v>
      </c>
      <c r="BA38" s="760">
        <f t="shared" si="32"/>
        <v>0</v>
      </c>
      <c r="BB38" s="760">
        <f t="shared" si="32"/>
        <v>0</v>
      </c>
      <c r="BC38" s="771">
        <f t="shared" si="32"/>
        <v>0</v>
      </c>
    </row>
    <row r="39" spans="1:55" ht="12.95" customHeight="1" x14ac:dyDescent="0.25">
      <c r="A39" s="188">
        <v>10</v>
      </c>
      <c r="B39" s="126">
        <v>5458</v>
      </c>
      <c r="C39" s="126">
        <v>600099288</v>
      </c>
      <c r="D39" s="126">
        <v>856126</v>
      </c>
      <c r="E39" s="278" t="s">
        <v>449</v>
      </c>
      <c r="F39" s="126">
        <v>3113</v>
      </c>
      <c r="G39" s="278" t="s">
        <v>292</v>
      </c>
      <c r="H39" s="193" t="s">
        <v>260</v>
      </c>
      <c r="I39" s="517">
        <v>41004841</v>
      </c>
      <c r="J39" s="432">
        <v>30289987</v>
      </c>
      <c r="K39" s="432">
        <v>130000</v>
      </c>
      <c r="L39" s="44">
        <v>10281954</v>
      </c>
      <c r="M39" s="44">
        <v>302900</v>
      </c>
      <c r="N39" s="432">
        <v>0</v>
      </c>
      <c r="O39" s="685">
        <v>39.146100000000004</v>
      </c>
      <c r="P39" s="579">
        <f t="shared" si="0"/>
        <v>0</v>
      </c>
      <c r="Q39" s="434">
        <v>0</v>
      </c>
      <c r="R39" s="434">
        <v>0</v>
      </c>
      <c r="S39" s="434">
        <v>0</v>
      </c>
      <c r="T39" s="434">
        <v>0</v>
      </c>
      <c r="U39" s="434">
        <v>0</v>
      </c>
      <c r="V39" s="434">
        <v>0</v>
      </c>
      <c r="W39" s="434">
        <f t="shared" si="9"/>
        <v>0</v>
      </c>
      <c r="X39" s="434">
        <v>0</v>
      </c>
      <c r="Y39" s="434">
        <v>0</v>
      </c>
      <c r="Z39" s="434">
        <v>0</v>
      </c>
      <c r="AA39" s="434">
        <f t="shared" si="1"/>
        <v>0</v>
      </c>
      <c r="AB39" s="434">
        <f t="shared" si="2"/>
        <v>0</v>
      </c>
      <c r="AC39" s="435">
        <f t="shared" si="10"/>
        <v>0</v>
      </c>
      <c r="AD39" s="434">
        <v>0</v>
      </c>
      <c r="AE39" s="434">
        <f t="shared" si="11"/>
        <v>0</v>
      </c>
      <c r="AF39" s="435">
        <f t="shared" si="3"/>
        <v>0</v>
      </c>
      <c r="AG39" s="14">
        <v>0</v>
      </c>
      <c r="AH39" s="434">
        <f t="shared" ref="AH39:AH43" si="33">AB39+AE39+AF39+AG39</f>
        <v>0</v>
      </c>
      <c r="AI39" s="870">
        <v>0</v>
      </c>
      <c r="AJ39" s="433">
        <v>0</v>
      </c>
      <c r="AK39" s="433">
        <v>0</v>
      </c>
      <c r="AL39" s="433">
        <v>0</v>
      </c>
      <c r="AM39" s="433">
        <v>0</v>
      </c>
      <c r="AN39" s="433">
        <v>0</v>
      </c>
      <c r="AO39" s="535">
        <f t="shared" si="4"/>
        <v>0</v>
      </c>
      <c r="AP39" s="854">
        <f>I39+AH39</f>
        <v>41004841</v>
      </c>
      <c r="AQ39" s="434">
        <f>J39+W39</f>
        <v>30289987</v>
      </c>
      <c r="AR39" s="512">
        <f>K39+AA39</f>
        <v>130000</v>
      </c>
      <c r="AS39" s="434">
        <f>L39+AE39</f>
        <v>10281954</v>
      </c>
      <c r="AT39" s="434">
        <f t="shared" ref="AT39:AU43" si="34">M39+AF39</f>
        <v>302900</v>
      </c>
      <c r="AU39" s="434">
        <f t="shared" si="34"/>
        <v>0</v>
      </c>
      <c r="AV39" s="535">
        <f>O39+AO39</f>
        <v>39.146100000000004</v>
      </c>
      <c r="AW39" s="517">
        <f t="shared" si="14"/>
        <v>0</v>
      </c>
      <c r="AX39" s="432">
        <v>0</v>
      </c>
      <c r="AY39" s="432">
        <v>0</v>
      </c>
      <c r="AZ39" s="432">
        <v>0</v>
      </c>
      <c r="BA39" s="432">
        <v>0</v>
      </c>
      <c r="BB39" s="432">
        <v>0</v>
      </c>
      <c r="BC39" s="600">
        <v>0</v>
      </c>
    </row>
    <row r="40" spans="1:55" ht="12.95" customHeight="1" x14ac:dyDescent="0.25">
      <c r="A40" s="589">
        <v>10</v>
      </c>
      <c r="B40" s="604">
        <v>5458</v>
      </c>
      <c r="C40" s="604">
        <v>600099288</v>
      </c>
      <c r="D40" s="604">
        <v>856126</v>
      </c>
      <c r="E40" s="605" t="s">
        <v>449</v>
      </c>
      <c r="F40" s="604">
        <v>3113</v>
      </c>
      <c r="G40" s="605" t="s">
        <v>789</v>
      </c>
      <c r="H40" s="606" t="s">
        <v>260</v>
      </c>
      <c r="I40" s="517">
        <v>761395</v>
      </c>
      <c r="J40" s="432">
        <v>564833</v>
      </c>
      <c r="K40" s="432">
        <v>0</v>
      </c>
      <c r="L40" s="44">
        <v>190914</v>
      </c>
      <c r="M40" s="44">
        <v>5648</v>
      </c>
      <c r="N40" s="432">
        <v>0</v>
      </c>
      <c r="O40" s="685">
        <v>1.05</v>
      </c>
      <c r="P40" s="579">
        <f t="shared" si="0"/>
        <v>0</v>
      </c>
      <c r="Q40" s="434">
        <v>0</v>
      </c>
      <c r="R40" s="434">
        <v>0</v>
      </c>
      <c r="S40" s="434">
        <v>0</v>
      </c>
      <c r="T40" s="434">
        <v>0</v>
      </c>
      <c r="U40" s="434">
        <v>0</v>
      </c>
      <c r="V40" s="434">
        <v>0</v>
      </c>
      <c r="W40" s="434">
        <f t="shared" si="9"/>
        <v>0</v>
      </c>
      <c r="X40" s="434">
        <v>0</v>
      </c>
      <c r="Y40" s="434">
        <v>0</v>
      </c>
      <c r="Z40" s="434">
        <v>0</v>
      </c>
      <c r="AA40" s="434">
        <f t="shared" si="1"/>
        <v>0</v>
      </c>
      <c r="AB40" s="434">
        <f>W40+AA40</f>
        <v>0</v>
      </c>
      <c r="AC40" s="435">
        <f>ROUND((W40+X40+Y40)*33.8%,0)</f>
        <v>0</v>
      </c>
      <c r="AD40" s="434">
        <v>0</v>
      </c>
      <c r="AE40" s="434">
        <f>AC40+AD40</f>
        <v>0</v>
      </c>
      <c r="AF40" s="435">
        <f>ROUND(W40*1%,0)</f>
        <v>0</v>
      </c>
      <c r="AG40" s="14">
        <v>0</v>
      </c>
      <c r="AH40" s="434">
        <f>AB40+AE40+AF40+AG40</f>
        <v>0</v>
      </c>
      <c r="AI40" s="870">
        <v>0</v>
      </c>
      <c r="AJ40" s="433">
        <v>0</v>
      </c>
      <c r="AK40" s="433">
        <v>0</v>
      </c>
      <c r="AL40" s="433">
        <v>0</v>
      </c>
      <c r="AM40" s="433">
        <v>0</v>
      </c>
      <c r="AN40" s="433">
        <v>0</v>
      </c>
      <c r="AO40" s="535">
        <f t="shared" si="4"/>
        <v>0</v>
      </c>
      <c r="AP40" s="854">
        <f>I40+AH40</f>
        <v>761395</v>
      </c>
      <c r="AQ40" s="434">
        <f>J40+W40</f>
        <v>564833</v>
      </c>
      <c r="AR40" s="512">
        <f>K40+AA40</f>
        <v>0</v>
      </c>
      <c r="AS40" s="434">
        <f>L40+AE40</f>
        <v>190914</v>
      </c>
      <c r="AT40" s="434">
        <f>M40+AF40</f>
        <v>5648</v>
      </c>
      <c r="AU40" s="434">
        <f>N40+AG40</f>
        <v>0</v>
      </c>
      <c r="AV40" s="535">
        <f>O40+AO40</f>
        <v>1.05</v>
      </c>
      <c r="AW40" s="517">
        <f t="shared" si="14"/>
        <v>0</v>
      </c>
      <c r="AX40" s="432">
        <v>0</v>
      </c>
      <c r="AY40" s="432">
        <v>0</v>
      </c>
      <c r="AZ40" s="432">
        <v>0</v>
      </c>
      <c r="BA40" s="432">
        <v>0</v>
      </c>
      <c r="BB40" s="432">
        <v>0</v>
      </c>
      <c r="BC40" s="600">
        <v>0</v>
      </c>
    </row>
    <row r="41" spans="1:55" ht="12.95" customHeight="1" x14ac:dyDescent="0.25">
      <c r="A41" s="589">
        <v>10</v>
      </c>
      <c r="B41" s="604">
        <v>5458</v>
      </c>
      <c r="C41" s="604">
        <v>600099288</v>
      </c>
      <c r="D41" s="604">
        <v>856126</v>
      </c>
      <c r="E41" s="605" t="s">
        <v>449</v>
      </c>
      <c r="F41" s="604">
        <v>3113</v>
      </c>
      <c r="G41" s="278" t="s">
        <v>864</v>
      </c>
      <c r="H41" s="606" t="s">
        <v>260</v>
      </c>
      <c r="I41" s="620">
        <v>0</v>
      </c>
      <c r="J41" s="587">
        <v>0</v>
      </c>
      <c r="K41" s="587">
        <v>0</v>
      </c>
      <c r="L41" s="1042">
        <v>0</v>
      </c>
      <c r="M41" s="1042">
        <v>0</v>
      </c>
      <c r="N41" s="587">
        <v>0</v>
      </c>
      <c r="O41" s="722">
        <v>0</v>
      </c>
      <c r="P41" s="579">
        <f t="shared" si="0"/>
        <v>0</v>
      </c>
      <c r="Q41" s="434">
        <v>0</v>
      </c>
      <c r="R41" s="434">
        <v>0</v>
      </c>
      <c r="S41" s="434">
        <v>0</v>
      </c>
      <c r="T41" s="434">
        <v>0</v>
      </c>
      <c r="U41" s="1028">
        <v>157114</v>
      </c>
      <c r="V41" s="434">
        <v>0</v>
      </c>
      <c r="W41" s="434">
        <f t="shared" si="9"/>
        <v>157114</v>
      </c>
      <c r="X41" s="434">
        <v>0</v>
      </c>
      <c r="Y41" s="434">
        <v>0</v>
      </c>
      <c r="Z41" s="434">
        <v>0</v>
      </c>
      <c r="AA41" s="434">
        <f t="shared" si="1"/>
        <v>0</v>
      </c>
      <c r="AB41" s="434">
        <f>W41+AA41</f>
        <v>157114</v>
      </c>
      <c r="AC41" s="435">
        <f>ROUND((W41+X41+Y41)*33.8%,0)</f>
        <v>53105</v>
      </c>
      <c r="AD41" s="434">
        <v>0</v>
      </c>
      <c r="AE41" s="434">
        <f>AC41+AD41</f>
        <v>53105</v>
      </c>
      <c r="AF41" s="435">
        <f>ROUND(W41*1%,0)</f>
        <v>1571</v>
      </c>
      <c r="AG41" s="14">
        <v>0</v>
      </c>
      <c r="AH41" s="434">
        <f>AB41+AE41+AF41+AG41</f>
        <v>211790</v>
      </c>
      <c r="AI41" s="870">
        <v>0</v>
      </c>
      <c r="AJ41" s="433">
        <v>0</v>
      </c>
      <c r="AK41" s="433">
        <v>0</v>
      </c>
      <c r="AL41" s="433">
        <v>0</v>
      </c>
      <c r="AM41" s="1039">
        <v>0.37</v>
      </c>
      <c r="AN41" s="433">
        <v>0</v>
      </c>
      <c r="AO41" s="535">
        <f t="shared" si="4"/>
        <v>0.37</v>
      </c>
      <c r="AP41" s="854">
        <f>I41+AH41</f>
        <v>211790</v>
      </c>
      <c r="AQ41" s="434">
        <f>J41+W41</f>
        <v>157114</v>
      </c>
      <c r="AR41" s="512">
        <f>K41+AA41</f>
        <v>0</v>
      </c>
      <c r="AS41" s="434">
        <f>L41+AE41</f>
        <v>53105</v>
      </c>
      <c r="AT41" s="434">
        <f>M41+AF41</f>
        <v>1571</v>
      </c>
      <c r="AU41" s="434">
        <f>N41+AG41</f>
        <v>0</v>
      </c>
      <c r="AV41" s="535">
        <f>O41+AO41</f>
        <v>0.37</v>
      </c>
      <c r="AW41" s="517">
        <f t="shared" si="14"/>
        <v>0</v>
      </c>
      <c r="AX41" s="432">
        <v>0</v>
      </c>
      <c r="AY41" s="432">
        <v>0</v>
      </c>
      <c r="AZ41" s="432">
        <v>0</v>
      </c>
      <c r="BA41" s="432">
        <v>0</v>
      </c>
      <c r="BB41" s="432">
        <v>0</v>
      </c>
      <c r="BC41" s="600">
        <v>0</v>
      </c>
    </row>
    <row r="42" spans="1:55" ht="12.95" customHeight="1" x14ac:dyDescent="0.25">
      <c r="A42" s="188">
        <v>10</v>
      </c>
      <c r="B42" s="126">
        <v>5458</v>
      </c>
      <c r="C42" s="126">
        <v>600099288</v>
      </c>
      <c r="D42" s="126">
        <v>856126</v>
      </c>
      <c r="E42" s="278" t="s">
        <v>449</v>
      </c>
      <c r="F42" s="126">
        <v>3113</v>
      </c>
      <c r="G42" s="231" t="s">
        <v>276</v>
      </c>
      <c r="H42" s="193" t="s">
        <v>261</v>
      </c>
      <c r="I42" s="517">
        <v>4527494</v>
      </c>
      <c r="J42" s="432">
        <v>3358675</v>
      </c>
      <c r="K42" s="432">
        <v>0</v>
      </c>
      <c r="L42" s="44">
        <v>1135232</v>
      </c>
      <c r="M42" s="44">
        <v>33587</v>
      </c>
      <c r="N42" s="432">
        <v>0</v>
      </c>
      <c r="O42" s="685">
        <v>8.41</v>
      </c>
      <c r="P42" s="579">
        <f t="shared" si="0"/>
        <v>0</v>
      </c>
      <c r="Q42" s="434">
        <v>0</v>
      </c>
      <c r="R42" s="434">
        <v>275099</v>
      </c>
      <c r="S42" s="434">
        <v>0</v>
      </c>
      <c r="T42" s="434">
        <v>0</v>
      </c>
      <c r="U42" s="434">
        <v>0</v>
      </c>
      <c r="V42" s="434">
        <v>0</v>
      </c>
      <c r="W42" s="434">
        <f t="shared" si="9"/>
        <v>275099</v>
      </c>
      <c r="X42" s="434">
        <v>0</v>
      </c>
      <c r="Y42" s="434">
        <v>0</v>
      </c>
      <c r="Z42" s="434">
        <v>0</v>
      </c>
      <c r="AA42" s="434">
        <f t="shared" si="1"/>
        <v>0</v>
      </c>
      <c r="AB42" s="434">
        <f t="shared" si="2"/>
        <v>275099</v>
      </c>
      <c r="AC42" s="435">
        <f t="shared" si="10"/>
        <v>92983</v>
      </c>
      <c r="AD42" s="434">
        <v>0</v>
      </c>
      <c r="AE42" s="434">
        <f t="shared" si="11"/>
        <v>92983</v>
      </c>
      <c r="AF42" s="435">
        <f t="shared" si="3"/>
        <v>2751</v>
      </c>
      <c r="AG42" s="14">
        <v>0</v>
      </c>
      <c r="AH42" s="434">
        <f t="shared" si="33"/>
        <v>370833</v>
      </c>
      <c r="AI42" s="870">
        <v>0</v>
      </c>
      <c r="AJ42" s="433">
        <v>0.63</v>
      </c>
      <c r="AK42" s="433">
        <v>0</v>
      </c>
      <c r="AL42" s="433">
        <v>0</v>
      </c>
      <c r="AM42" s="433">
        <v>0</v>
      </c>
      <c r="AN42" s="433">
        <v>0</v>
      </c>
      <c r="AO42" s="535">
        <f t="shared" si="4"/>
        <v>0.63</v>
      </c>
      <c r="AP42" s="854">
        <f>I42+AH42</f>
        <v>4898327</v>
      </c>
      <c r="AQ42" s="434">
        <f>J42+W42</f>
        <v>3633774</v>
      </c>
      <c r="AR42" s="512">
        <f>K42+AA42</f>
        <v>0</v>
      </c>
      <c r="AS42" s="434">
        <f>L42+AE42</f>
        <v>1228215</v>
      </c>
      <c r="AT42" s="434">
        <f t="shared" si="34"/>
        <v>36338</v>
      </c>
      <c r="AU42" s="434">
        <f t="shared" si="34"/>
        <v>0</v>
      </c>
      <c r="AV42" s="535">
        <f>O42+AO42</f>
        <v>9.0400000000000009</v>
      </c>
      <c r="AW42" s="517">
        <f t="shared" si="14"/>
        <v>0</v>
      </c>
      <c r="AX42" s="432">
        <v>0</v>
      </c>
      <c r="AY42" s="432">
        <v>0</v>
      </c>
      <c r="AZ42" s="432">
        <v>0</v>
      </c>
      <c r="BA42" s="432">
        <v>0</v>
      </c>
      <c r="BB42" s="432">
        <v>0</v>
      </c>
      <c r="BC42" s="600">
        <v>0</v>
      </c>
    </row>
    <row r="43" spans="1:55" ht="12.95" customHeight="1" x14ac:dyDescent="0.25">
      <c r="A43" s="188">
        <v>10</v>
      </c>
      <c r="B43" s="126">
        <v>5458</v>
      </c>
      <c r="C43" s="126">
        <v>600099288</v>
      </c>
      <c r="D43" s="126">
        <v>856126</v>
      </c>
      <c r="E43" s="278" t="s">
        <v>449</v>
      </c>
      <c r="F43" s="126">
        <v>3143</v>
      </c>
      <c r="G43" s="231" t="s">
        <v>785</v>
      </c>
      <c r="H43" s="193" t="s">
        <v>260</v>
      </c>
      <c r="I43" s="517">
        <v>3061095</v>
      </c>
      <c r="J43" s="432">
        <v>2250990</v>
      </c>
      <c r="K43" s="432">
        <v>20000</v>
      </c>
      <c r="L43" s="44">
        <v>767595</v>
      </c>
      <c r="M43" s="44">
        <v>22510</v>
      </c>
      <c r="N43" s="432">
        <v>0</v>
      </c>
      <c r="O43" s="685">
        <v>4.4748999999999999</v>
      </c>
      <c r="P43" s="579">
        <f t="shared" si="0"/>
        <v>0</v>
      </c>
      <c r="Q43" s="434">
        <v>0</v>
      </c>
      <c r="R43" s="434">
        <v>0</v>
      </c>
      <c r="S43" s="434">
        <v>0</v>
      </c>
      <c r="T43" s="434">
        <v>0</v>
      </c>
      <c r="U43" s="434">
        <v>0</v>
      </c>
      <c r="V43" s="434">
        <v>0</v>
      </c>
      <c r="W43" s="434">
        <f t="shared" si="9"/>
        <v>0</v>
      </c>
      <c r="X43" s="434">
        <v>0</v>
      </c>
      <c r="Y43" s="434">
        <v>0</v>
      </c>
      <c r="Z43" s="434">
        <v>0</v>
      </c>
      <c r="AA43" s="434">
        <f t="shared" si="1"/>
        <v>0</v>
      </c>
      <c r="AB43" s="434">
        <f t="shared" si="2"/>
        <v>0</v>
      </c>
      <c r="AC43" s="435">
        <f t="shared" si="10"/>
        <v>0</v>
      </c>
      <c r="AD43" s="434">
        <v>0</v>
      </c>
      <c r="AE43" s="434">
        <f t="shared" si="11"/>
        <v>0</v>
      </c>
      <c r="AF43" s="435">
        <f t="shared" si="3"/>
        <v>0</v>
      </c>
      <c r="AG43" s="14">
        <v>0</v>
      </c>
      <c r="AH43" s="434">
        <f t="shared" si="33"/>
        <v>0</v>
      </c>
      <c r="AI43" s="870">
        <v>0</v>
      </c>
      <c r="AJ43" s="433">
        <v>0</v>
      </c>
      <c r="AK43" s="433">
        <v>0</v>
      </c>
      <c r="AL43" s="433">
        <v>0</v>
      </c>
      <c r="AM43" s="433">
        <v>0</v>
      </c>
      <c r="AN43" s="433">
        <v>0</v>
      </c>
      <c r="AO43" s="535">
        <f t="shared" si="4"/>
        <v>0</v>
      </c>
      <c r="AP43" s="854">
        <f>I43+AH43</f>
        <v>3061095</v>
      </c>
      <c r="AQ43" s="434">
        <f>J43+W43</f>
        <v>2250990</v>
      </c>
      <c r="AR43" s="512">
        <f>K43+AA43</f>
        <v>20000</v>
      </c>
      <c r="AS43" s="434">
        <f>L43+AE43</f>
        <v>767595</v>
      </c>
      <c r="AT43" s="434">
        <f t="shared" si="34"/>
        <v>22510</v>
      </c>
      <c r="AU43" s="434">
        <f t="shared" si="34"/>
        <v>0</v>
      </c>
      <c r="AV43" s="535">
        <f>O43+AO43</f>
        <v>4.4748999999999999</v>
      </c>
      <c r="AW43" s="517">
        <f t="shared" si="14"/>
        <v>0</v>
      </c>
      <c r="AX43" s="432">
        <v>0</v>
      </c>
      <c r="AY43" s="432">
        <v>0</v>
      </c>
      <c r="AZ43" s="432">
        <v>0</v>
      </c>
      <c r="BA43" s="432">
        <v>0</v>
      </c>
      <c r="BB43" s="432">
        <v>0</v>
      </c>
      <c r="BC43" s="600">
        <v>0</v>
      </c>
    </row>
    <row r="44" spans="1:55" ht="12.95" customHeight="1" x14ac:dyDescent="0.25">
      <c r="A44" s="127">
        <v>10</v>
      </c>
      <c r="B44" s="30">
        <v>5458</v>
      </c>
      <c r="C44" s="30">
        <v>600099288</v>
      </c>
      <c r="D44" s="30">
        <v>856126</v>
      </c>
      <c r="E44" s="280" t="s">
        <v>450</v>
      </c>
      <c r="F44" s="30"/>
      <c r="G44" s="280"/>
      <c r="H44" s="113"/>
      <c r="I44" s="564">
        <v>49354825</v>
      </c>
      <c r="J44" s="508">
        <v>36464485</v>
      </c>
      <c r="K44" s="508">
        <v>150000</v>
      </c>
      <c r="L44" s="340">
        <v>12375695</v>
      </c>
      <c r="M44" s="340">
        <v>364645</v>
      </c>
      <c r="N44" s="508">
        <v>0</v>
      </c>
      <c r="O44" s="688">
        <v>53.080999999999996</v>
      </c>
      <c r="P44" s="746">
        <f t="shared" ref="P44:BC44" si="35">SUM(P39:P43)</f>
        <v>0</v>
      </c>
      <c r="Q44" s="340">
        <f t="shared" si="35"/>
        <v>0</v>
      </c>
      <c r="R44" s="340">
        <f t="shared" si="35"/>
        <v>275099</v>
      </c>
      <c r="S44" s="340">
        <f t="shared" si="35"/>
        <v>0</v>
      </c>
      <c r="T44" s="340">
        <f t="shared" si="35"/>
        <v>0</v>
      </c>
      <c r="U44" s="340">
        <f t="shared" si="35"/>
        <v>157114</v>
      </c>
      <c r="V44" s="340">
        <f t="shared" si="35"/>
        <v>0</v>
      </c>
      <c r="W44" s="340">
        <f t="shared" si="35"/>
        <v>432213</v>
      </c>
      <c r="X44" s="340">
        <v>0</v>
      </c>
      <c r="Y44" s="340">
        <f t="shared" si="35"/>
        <v>0</v>
      </c>
      <c r="Z44" s="340">
        <f t="shared" si="35"/>
        <v>0</v>
      </c>
      <c r="AA44" s="340">
        <f t="shared" si="35"/>
        <v>0</v>
      </c>
      <c r="AB44" s="340">
        <f t="shared" si="35"/>
        <v>432213</v>
      </c>
      <c r="AC44" s="340">
        <f t="shared" si="35"/>
        <v>146088</v>
      </c>
      <c r="AD44" s="340">
        <f t="shared" si="35"/>
        <v>0</v>
      </c>
      <c r="AE44" s="340">
        <f t="shared" si="35"/>
        <v>146088</v>
      </c>
      <c r="AF44" s="340">
        <f t="shared" si="35"/>
        <v>4322</v>
      </c>
      <c r="AG44" s="340">
        <f t="shared" si="35"/>
        <v>0</v>
      </c>
      <c r="AH44" s="967">
        <f t="shared" si="35"/>
        <v>582623</v>
      </c>
      <c r="AI44" s="962">
        <v>0</v>
      </c>
      <c r="AJ44" s="742">
        <f t="shared" si="35"/>
        <v>0.63</v>
      </c>
      <c r="AK44" s="742">
        <f t="shared" si="35"/>
        <v>0</v>
      </c>
      <c r="AL44" s="742">
        <f t="shared" si="35"/>
        <v>0</v>
      </c>
      <c r="AM44" s="742">
        <f t="shared" si="35"/>
        <v>0.37</v>
      </c>
      <c r="AN44" s="742">
        <f t="shared" si="35"/>
        <v>0</v>
      </c>
      <c r="AO44" s="285">
        <f t="shared" si="35"/>
        <v>1</v>
      </c>
      <c r="AP44" s="412">
        <f t="shared" si="35"/>
        <v>49937448</v>
      </c>
      <c r="AQ44" s="412">
        <f t="shared" si="35"/>
        <v>36896698</v>
      </c>
      <c r="AR44" s="340">
        <f t="shared" si="35"/>
        <v>150000</v>
      </c>
      <c r="AS44" s="340">
        <f t="shared" si="35"/>
        <v>12521783</v>
      </c>
      <c r="AT44" s="340">
        <f t="shared" si="35"/>
        <v>368967</v>
      </c>
      <c r="AU44" s="340">
        <f t="shared" si="35"/>
        <v>0</v>
      </c>
      <c r="AV44" s="285">
        <f t="shared" si="35"/>
        <v>54.080999999999996</v>
      </c>
      <c r="AW44" s="774">
        <f t="shared" si="35"/>
        <v>0</v>
      </c>
      <c r="AX44" s="762">
        <f t="shared" si="35"/>
        <v>0</v>
      </c>
      <c r="AY44" s="762">
        <f t="shared" si="35"/>
        <v>0</v>
      </c>
      <c r="AZ44" s="762">
        <f t="shared" si="35"/>
        <v>0</v>
      </c>
      <c r="BA44" s="762">
        <f t="shared" si="35"/>
        <v>0</v>
      </c>
      <c r="BB44" s="762">
        <f t="shared" si="35"/>
        <v>0</v>
      </c>
      <c r="BC44" s="775">
        <f t="shared" si="35"/>
        <v>0</v>
      </c>
    </row>
    <row r="45" spans="1:55" ht="12.95" customHeight="1" x14ac:dyDescent="0.25">
      <c r="A45" s="188">
        <v>11</v>
      </c>
      <c r="B45" s="126">
        <v>5456</v>
      </c>
      <c r="C45" s="126">
        <v>600099369</v>
      </c>
      <c r="D45" s="126">
        <v>854794</v>
      </c>
      <c r="E45" s="278" t="s">
        <v>451</v>
      </c>
      <c r="F45" s="126">
        <v>3113</v>
      </c>
      <c r="G45" s="278" t="s">
        <v>292</v>
      </c>
      <c r="H45" s="193" t="s">
        <v>260</v>
      </c>
      <c r="I45" s="517">
        <v>49299378</v>
      </c>
      <c r="J45" s="432">
        <v>36458091</v>
      </c>
      <c r="K45" s="432">
        <v>115000</v>
      </c>
      <c r="L45" s="44">
        <v>12361705</v>
      </c>
      <c r="M45" s="44">
        <v>364582</v>
      </c>
      <c r="N45" s="432">
        <v>0</v>
      </c>
      <c r="O45" s="685">
        <v>48.786000000000001</v>
      </c>
      <c r="P45" s="579">
        <f t="shared" si="0"/>
        <v>0</v>
      </c>
      <c r="Q45" s="434">
        <v>0</v>
      </c>
      <c r="R45" s="434">
        <v>0</v>
      </c>
      <c r="S45" s="434">
        <v>0</v>
      </c>
      <c r="T45" s="434">
        <v>0</v>
      </c>
      <c r="U45" s="434">
        <v>0</v>
      </c>
      <c r="V45" s="434">
        <v>0</v>
      </c>
      <c r="W45" s="434">
        <f t="shared" si="9"/>
        <v>0</v>
      </c>
      <c r="X45" s="434">
        <v>0</v>
      </c>
      <c r="Y45" s="434">
        <v>0</v>
      </c>
      <c r="Z45" s="434">
        <v>0</v>
      </c>
      <c r="AA45" s="434">
        <f t="shared" si="1"/>
        <v>0</v>
      </c>
      <c r="AB45" s="434">
        <f t="shared" si="2"/>
        <v>0</v>
      </c>
      <c r="AC45" s="435">
        <f t="shared" si="10"/>
        <v>0</v>
      </c>
      <c r="AD45" s="434">
        <v>0</v>
      </c>
      <c r="AE45" s="434">
        <f t="shared" si="11"/>
        <v>0</v>
      </c>
      <c r="AF45" s="435">
        <f t="shared" si="3"/>
        <v>0</v>
      </c>
      <c r="AG45" s="14">
        <v>0</v>
      </c>
      <c r="AH45" s="434">
        <f t="shared" ref="AH45:AH49" si="36">AB45+AE45+AF45+AG45</f>
        <v>0</v>
      </c>
      <c r="AI45" s="870">
        <v>0</v>
      </c>
      <c r="AJ45" s="433">
        <v>0</v>
      </c>
      <c r="AK45" s="433">
        <v>0</v>
      </c>
      <c r="AL45" s="433">
        <v>0</v>
      </c>
      <c r="AM45" s="433">
        <v>0</v>
      </c>
      <c r="AN45" s="433">
        <v>0</v>
      </c>
      <c r="AO45" s="535">
        <f t="shared" si="4"/>
        <v>0</v>
      </c>
      <c r="AP45" s="854">
        <f>I45+AH45</f>
        <v>49299378</v>
      </c>
      <c r="AQ45" s="434">
        <f>J45+W45</f>
        <v>36458091</v>
      </c>
      <c r="AR45" s="512">
        <f>K45+AA45</f>
        <v>115000</v>
      </c>
      <c r="AS45" s="434">
        <f>L45+AE45</f>
        <v>12361705</v>
      </c>
      <c r="AT45" s="434">
        <f t="shared" ref="AT45:AU49" si="37">M45+AF45</f>
        <v>364582</v>
      </c>
      <c r="AU45" s="434">
        <f t="shared" si="37"/>
        <v>0</v>
      </c>
      <c r="AV45" s="535">
        <f>O45+AO45</f>
        <v>48.786000000000001</v>
      </c>
      <c r="AW45" s="517">
        <f t="shared" si="14"/>
        <v>0</v>
      </c>
      <c r="AX45" s="432">
        <v>0</v>
      </c>
      <c r="AY45" s="432">
        <v>0</v>
      </c>
      <c r="AZ45" s="432">
        <v>0</v>
      </c>
      <c r="BA45" s="432">
        <v>0</v>
      </c>
      <c r="BB45" s="432">
        <v>0</v>
      </c>
      <c r="BC45" s="600">
        <v>0</v>
      </c>
    </row>
    <row r="46" spans="1:55" ht="12.95" customHeight="1" x14ac:dyDescent="0.25">
      <c r="A46" s="589">
        <v>11</v>
      </c>
      <c r="B46" s="604">
        <v>5456</v>
      </c>
      <c r="C46" s="604">
        <v>600099369</v>
      </c>
      <c r="D46" s="604">
        <v>854794</v>
      </c>
      <c r="E46" s="605" t="s">
        <v>451</v>
      </c>
      <c r="F46" s="604">
        <v>3113</v>
      </c>
      <c r="G46" s="605" t="s">
        <v>789</v>
      </c>
      <c r="H46" s="606" t="s">
        <v>260</v>
      </c>
      <c r="I46" s="517">
        <v>726771</v>
      </c>
      <c r="J46" s="432">
        <v>539148</v>
      </c>
      <c r="K46" s="432">
        <v>0</v>
      </c>
      <c r="L46" s="44">
        <v>182232</v>
      </c>
      <c r="M46" s="44">
        <v>5391</v>
      </c>
      <c r="N46" s="432">
        <v>0</v>
      </c>
      <c r="O46" s="685">
        <v>1</v>
      </c>
      <c r="P46" s="579">
        <f t="shared" si="0"/>
        <v>0</v>
      </c>
      <c r="Q46" s="434">
        <v>0</v>
      </c>
      <c r="R46" s="434">
        <v>0</v>
      </c>
      <c r="S46" s="434">
        <v>0</v>
      </c>
      <c r="T46" s="434">
        <v>0</v>
      </c>
      <c r="U46" s="434">
        <v>0</v>
      </c>
      <c r="V46" s="434">
        <v>0</v>
      </c>
      <c r="W46" s="434">
        <f t="shared" si="9"/>
        <v>0</v>
      </c>
      <c r="X46" s="434">
        <v>0</v>
      </c>
      <c r="Y46" s="434">
        <v>0</v>
      </c>
      <c r="Z46" s="434">
        <v>0</v>
      </c>
      <c r="AA46" s="434">
        <f t="shared" si="1"/>
        <v>0</v>
      </c>
      <c r="AB46" s="434">
        <f t="shared" si="2"/>
        <v>0</v>
      </c>
      <c r="AC46" s="435">
        <f t="shared" si="10"/>
        <v>0</v>
      </c>
      <c r="AD46" s="434">
        <v>0</v>
      </c>
      <c r="AE46" s="434">
        <f t="shared" si="11"/>
        <v>0</v>
      </c>
      <c r="AF46" s="435">
        <f t="shared" si="3"/>
        <v>0</v>
      </c>
      <c r="AG46" s="14">
        <v>0</v>
      </c>
      <c r="AH46" s="434">
        <f t="shared" si="36"/>
        <v>0</v>
      </c>
      <c r="AI46" s="870">
        <v>0</v>
      </c>
      <c r="AJ46" s="433">
        <v>0</v>
      </c>
      <c r="AK46" s="433">
        <v>0</v>
      </c>
      <c r="AL46" s="433">
        <v>0</v>
      </c>
      <c r="AM46" s="433">
        <v>0</v>
      </c>
      <c r="AN46" s="433">
        <v>0</v>
      </c>
      <c r="AO46" s="535">
        <f t="shared" si="4"/>
        <v>0</v>
      </c>
      <c r="AP46" s="854">
        <f>I46+AH46</f>
        <v>726771</v>
      </c>
      <c r="AQ46" s="434">
        <f>J46+W46</f>
        <v>539148</v>
      </c>
      <c r="AR46" s="512">
        <f>K46+AA46</f>
        <v>0</v>
      </c>
      <c r="AS46" s="434">
        <f>L46+AE46</f>
        <v>182232</v>
      </c>
      <c r="AT46" s="434">
        <f t="shared" si="37"/>
        <v>5391</v>
      </c>
      <c r="AU46" s="434">
        <f t="shared" si="37"/>
        <v>0</v>
      </c>
      <c r="AV46" s="535">
        <f>O46+AO46</f>
        <v>1</v>
      </c>
      <c r="AW46" s="517">
        <f t="shared" si="14"/>
        <v>0</v>
      </c>
      <c r="AX46" s="432">
        <v>0</v>
      </c>
      <c r="AY46" s="432">
        <v>0</v>
      </c>
      <c r="AZ46" s="432">
        <v>0</v>
      </c>
      <c r="BA46" s="432">
        <v>0</v>
      </c>
      <c r="BB46" s="432">
        <v>0</v>
      </c>
      <c r="BC46" s="600">
        <v>0</v>
      </c>
    </row>
    <row r="47" spans="1:55" ht="12.95" customHeight="1" x14ac:dyDescent="0.25">
      <c r="A47" s="589">
        <v>11</v>
      </c>
      <c r="B47" s="604">
        <v>5456</v>
      </c>
      <c r="C47" s="604">
        <v>600099369</v>
      </c>
      <c r="D47" s="604">
        <v>854794</v>
      </c>
      <c r="E47" s="605" t="s">
        <v>451</v>
      </c>
      <c r="F47" s="604">
        <v>3113</v>
      </c>
      <c r="G47" s="278" t="s">
        <v>864</v>
      </c>
      <c r="H47" s="606" t="s">
        <v>260</v>
      </c>
      <c r="I47" s="620">
        <v>0</v>
      </c>
      <c r="J47" s="587">
        <v>0</v>
      </c>
      <c r="K47" s="587">
        <v>0</v>
      </c>
      <c r="L47" s="1042">
        <v>0</v>
      </c>
      <c r="M47" s="1042">
        <v>0</v>
      </c>
      <c r="N47" s="587">
        <v>0</v>
      </c>
      <c r="O47" s="722">
        <v>0</v>
      </c>
      <c r="P47" s="579">
        <f t="shared" si="0"/>
        <v>0</v>
      </c>
      <c r="Q47" s="434">
        <v>0</v>
      </c>
      <c r="R47" s="434">
        <v>0</v>
      </c>
      <c r="S47" s="434">
        <v>0</v>
      </c>
      <c r="T47" s="434">
        <v>0</v>
      </c>
      <c r="U47" s="1028">
        <v>235670</v>
      </c>
      <c r="V47" s="434">
        <v>0</v>
      </c>
      <c r="W47" s="434">
        <f t="shared" si="9"/>
        <v>235670</v>
      </c>
      <c r="X47" s="434">
        <v>0</v>
      </c>
      <c r="Y47" s="434">
        <v>0</v>
      </c>
      <c r="Z47" s="434">
        <v>0</v>
      </c>
      <c r="AA47" s="434">
        <f t="shared" si="1"/>
        <v>0</v>
      </c>
      <c r="AB47" s="434">
        <f t="shared" si="2"/>
        <v>235670</v>
      </c>
      <c r="AC47" s="435">
        <f t="shared" si="10"/>
        <v>79656</v>
      </c>
      <c r="AD47" s="434">
        <v>0</v>
      </c>
      <c r="AE47" s="434">
        <f t="shared" si="11"/>
        <v>79656</v>
      </c>
      <c r="AF47" s="435">
        <f t="shared" si="3"/>
        <v>2357</v>
      </c>
      <c r="AG47" s="14">
        <v>0</v>
      </c>
      <c r="AH47" s="434">
        <f t="shared" si="36"/>
        <v>317683</v>
      </c>
      <c r="AI47" s="870">
        <v>0</v>
      </c>
      <c r="AJ47" s="433">
        <v>0</v>
      </c>
      <c r="AK47" s="433">
        <v>0</v>
      </c>
      <c r="AL47" s="433">
        <v>0</v>
      </c>
      <c r="AM47" s="1039">
        <v>0.56000000000000005</v>
      </c>
      <c r="AN47" s="433">
        <v>0</v>
      </c>
      <c r="AO47" s="535">
        <f t="shared" si="4"/>
        <v>0.56000000000000005</v>
      </c>
      <c r="AP47" s="854">
        <f>I47+AH47</f>
        <v>317683</v>
      </c>
      <c r="AQ47" s="434">
        <f>J47+W47</f>
        <v>235670</v>
      </c>
      <c r="AR47" s="512">
        <f>K47+AA47</f>
        <v>0</v>
      </c>
      <c r="AS47" s="434">
        <f>L47+AE47</f>
        <v>79656</v>
      </c>
      <c r="AT47" s="434">
        <f t="shared" si="37"/>
        <v>2357</v>
      </c>
      <c r="AU47" s="434">
        <f t="shared" si="37"/>
        <v>0</v>
      </c>
      <c r="AV47" s="535">
        <f>O47+AO47</f>
        <v>0.56000000000000005</v>
      </c>
      <c r="AW47" s="517">
        <f t="shared" si="14"/>
        <v>0</v>
      </c>
      <c r="AX47" s="432">
        <v>0</v>
      </c>
      <c r="AY47" s="432">
        <v>0</v>
      </c>
      <c r="AZ47" s="432">
        <v>0</v>
      </c>
      <c r="BA47" s="432">
        <v>0</v>
      </c>
      <c r="BB47" s="432">
        <v>0</v>
      </c>
      <c r="BC47" s="600">
        <v>0</v>
      </c>
    </row>
    <row r="48" spans="1:55" ht="12.95" customHeight="1" x14ac:dyDescent="0.25">
      <c r="A48" s="188">
        <v>11</v>
      </c>
      <c r="B48" s="126">
        <v>5456</v>
      </c>
      <c r="C48" s="126">
        <v>600099369</v>
      </c>
      <c r="D48" s="126">
        <v>854794</v>
      </c>
      <c r="E48" s="125" t="s">
        <v>451</v>
      </c>
      <c r="F48" s="126">
        <v>3113</v>
      </c>
      <c r="G48" s="231" t="s">
        <v>276</v>
      </c>
      <c r="H48" s="193" t="s">
        <v>261</v>
      </c>
      <c r="I48" s="517">
        <v>6572050</v>
      </c>
      <c r="J48" s="432">
        <v>4875408</v>
      </c>
      <c r="K48" s="432">
        <v>0</v>
      </c>
      <c r="L48" s="44">
        <v>1647888</v>
      </c>
      <c r="M48" s="44">
        <v>48754</v>
      </c>
      <c r="N48" s="432">
        <v>0</v>
      </c>
      <c r="O48" s="685">
        <v>12.26</v>
      </c>
      <c r="P48" s="579">
        <f t="shared" si="0"/>
        <v>0</v>
      </c>
      <c r="Q48" s="434">
        <v>0</v>
      </c>
      <c r="R48" s="434">
        <v>-63742</v>
      </c>
      <c r="S48" s="434">
        <v>0</v>
      </c>
      <c r="T48" s="434">
        <v>0</v>
      </c>
      <c r="U48" s="434">
        <v>0</v>
      </c>
      <c r="V48" s="434">
        <v>0</v>
      </c>
      <c r="W48" s="434">
        <f t="shared" si="9"/>
        <v>-63742</v>
      </c>
      <c r="X48" s="434">
        <v>0</v>
      </c>
      <c r="Y48" s="434">
        <v>0</v>
      </c>
      <c r="Z48" s="434">
        <v>0</v>
      </c>
      <c r="AA48" s="434">
        <f t="shared" si="1"/>
        <v>0</v>
      </c>
      <c r="AB48" s="434">
        <f t="shared" si="2"/>
        <v>-63742</v>
      </c>
      <c r="AC48" s="435">
        <f t="shared" si="10"/>
        <v>-21545</v>
      </c>
      <c r="AD48" s="434">
        <v>0</v>
      </c>
      <c r="AE48" s="434">
        <f t="shared" si="11"/>
        <v>-21545</v>
      </c>
      <c r="AF48" s="435">
        <f t="shared" si="3"/>
        <v>-637</v>
      </c>
      <c r="AG48" s="14">
        <v>0</v>
      </c>
      <c r="AH48" s="434">
        <f t="shared" si="36"/>
        <v>-85924</v>
      </c>
      <c r="AI48" s="870">
        <v>0</v>
      </c>
      <c r="AJ48" s="433">
        <v>-0.28999999999999998</v>
      </c>
      <c r="AK48" s="433">
        <v>0</v>
      </c>
      <c r="AL48" s="433">
        <v>0</v>
      </c>
      <c r="AM48" s="433">
        <v>0</v>
      </c>
      <c r="AN48" s="433">
        <v>0</v>
      </c>
      <c r="AO48" s="535">
        <f t="shared" si="4"/>
        <v>-0.28999999999999998</v>
      </c>
      <c r="AP48" s="854">
        <f>I48+AH48</f>
        <v>6486126</v>
      </c>
      <c r="AQ48" s="434">
        <f>J48+W48</f>
        <v>4811666</v>
      </c>
      <c r="AR48" s="512">
        <f>K48+AA48</f>
        <v>0</v>
      </c>
      <c r="AS48" s="434">
        <f>L48+AE48</f>
        <v>1626343</v>
      </c>
      <c r="AT48" s="434">
        <f t="shared" si="37"/>
        <v>48117</v>
      </c>
      <c r="AU48" s="434">
        <f t="shared" si="37"/>
        <v>0</v>
      </c>
      <c r="AV48" s="535">
        <f>O48+AO48</f>
        <v>11.97</v>
      </c>
      <c r="AW48" s="517">
        <f t="shared" si="14"/>
        <v>0</v>
      </c>
      <c r="AX48" s="432">
        <v>0</v>
      </c>
      <c r="AY48" s="432">
        <v>0</v>
      </c>
      <c r="AZ48" s="432">
        <v>0</v>
      </c>
      <c r="BA48" s="432">
        <v>0</v>
      </c>
      <c r="BB48" s="432">
        <v>0</v>
      </c>
      <c r="BC48" s="600">
        <v>0</v>
      </c>
    </row>
    <row r="49" spans="1:55" ht="12.95" customHeight="1" x14ac:dyDescent="0.25">
      <c r="A49" s="188">
        <v>11</v>
      </c>
      <c r="B49" s="126">
        <v>5456</v>
      </c>
      <c r="C49" s="126">
        <v>600099369</v>
      </c>
      <c r="D49" s="126">
        <v>854794</v>
      </c>
      <c r="E49" s="125" t="s">
        <v>451</v>
      </c>
      <c r="F49" s="126">
        <v>3143</v>
      </c>
      <c r="G49" s="231" t="s">
        <v>784</v>
      </c>
      <c r="H49" s="193" t="s">
        <v>260</v>
      </c>
      <c r="I49" s="517">
        <v>4153723</v>
      </c>
      <c r="J49" s="432">
        <v>3081397</v>
      </c>
      <c r="K49" s="432">
        <v>0</v>
      </c>
      <c r="L49" s="44">
        <v>1041512</v>
      </c>
      <c r="M49" s="44">
        <v>30814</v>
      </c>
      <c r="N49" s="432">
        <v>0</v>
      </c>
      <c r="O49" s="685">
        <v>5.6980000000000004</v>
      </c>
      <c r="P49" s="579">
        <f t="shared" si="0"/>
        <v>0</v>
      </c>
      <c r="Q49" s="434">
        <v>0</v>
      </c>
      <c r="R49" s="434">
        <v>0</v>
      </c>
      <c r="S49" s="434">
        <v>0</v>
      </c>
      <c r="T49" s="434">
        <v>0</v>
      </c>
      <c r="U49" s="434">
        <v>0</v>
      </c>
      <c r="V49" s="434">
        <v>0</v>
      </c>
      <c r="W49" s="434">
        <f t="shared" si="9"/>
        <v>0</v>
      </c>
      <c r="X49" s="434">
        <v>0</v>
      </c>
      <c r="Y49" s="434">
        <v>0</v>
      </c>
      <c r="Z49" s="434">
        <v>0</v>
      </c>
      <c r="AA49" s="434">
        <f t="shared" si="1"/>
        <v>0</v>
      </c>
      <c r="AB49" s="434">
        <f t="shared" si="2"/>
        <v>0</v>
      </c>
      <c r="AC49" s="435">
        <f t="shared" si="10"/>
        <v>0</v>
      </c>
      <c r="AD49" s="434">
        <v>0</v>
      </c>
      <c r="AE49" s="434">
        <f t="shared" si="11"/>
        <v>0</v>
      </c>
      <c r="AF49" s="435">
        <f t="shared" si="3"/>
        <v>0</v>
      </c>
      <c r="AG49" s="14">
        <v>0</v>
      </c>
      <c r="AH49" s="434">
        <f t="shared" si="36"/>
        <v>0</v>
      </c>
      <c r="AI49" s="870">
        <v>0</v>
      </c>
      <c r="AJ49" s="433">
        <v>0</v>
      </c>
      <c r="AK49" s="433">
        <v>0</v>
      </c>
      <c r="AL49" s="433">
        <v>0</v>
      </c>
      <c r="AM49" s="433">
        <v>0</v>
      </c>
      <c r="AN49" s="433">
        <v>0</v>
      </c>
      <c r="AO49" s="535">
        <f t="shared" si="4"/>
        <v>0</v>
      </c>
      <c r="AP49" s="854">
        <f>I49+AH49</f>
        <v>4153723</v>
      </c>
      <c r="AQ49" s="434">
        <f>J49+W49</f>
        <v>3081397</v>
      </c>
      <c r="AR49" s="512">
        <f>K49+AA49</f>
        <v>0</v>
      </c>
      <c r="AS49" s="434">
        <f>L49+AE49</f>
        <v>1041512</v>
      </c>
      <c r="AT49" s="434">
        <f t="shared" si="37"/>
        <v>30814</v>
      </c>
      <c r="AU49" s="434">
        <f t="shared" si="37"/>
        <v>0</v>
      </c>
      <c r="AV49" s="535">
        <f>O49+AO49</f>
        <v>5.6980000000000004</v>
      </c>
      <c r="AW49" s="517">
        <f t="shared" si="14"/>
        <v>0</v>
      </c>
      <c r="AX49" s="432">
        <v>0</v>
      </c>
      <c r="AY49" s="432">
        <v>0</v>
      </c>
      <c r="AZ49" s="432">
        <v>0</v>
      </c>
      <c r="BA49" s="432">
        <v>0</v>
      </c>
      <c r="BB49" s="432">
        <v>0</v>
      </c>
      <c r="BC49" s="600">
        <v>0</v>
      </c>
    </row>
    <row r="50" spans="1:55" ht="12.95" customHeight="1" x14ac:dyDescent="0.25">
      <c r="A50" s="127">
        <v>11</v>
      </c>
      <c r="B50" s="33">
        <v>5456</v>
      </c>
      <c r="C50" s="33">
        <v>600099369</v>
      </c>
      <c r="D50" s="33">
        <v>854794</v>
      </c>
      <c r="E50" s="280" t="s">
        <v>452</v>
      </c>
      <c r="F50" s="33"/>
      <c r="G50" s="293"/>
      <c r="H50" s="116"/>
      <c r="I50" s="563">
        <v>60751922</v>
      </c>
      <c r="J50" s="507">
        <v>44954044</v>
      </c>
      <c r="K50" s="507">
        <v>115000</v>
      </c>
      <c r="L50" s="329">
        <v>15233337</v>
      </c>
      <c r="M50" s="329">
        <v>449541</v>
      </c>
      <c r="N50" s="507">
        <v>0</v>
      </c>
      <c r="O50" s="687">
        <v>67.744</v>
      </c>
      <c r="P50" s="745">
        <f t="shared" ref="P50:BC50" si="38">SUM(P45:P49)</f>
        <v>0</v>
      </c>
      <c r="Q50" s="329">
        <f t="shared" si="38"/>
        <v>0</v>
      </c>
      <c r="R50" s="329">
        <f t="shared" si="38"/>
        <v>-63742</v>
      </c>
      <c r="S50" s="329">
        <f t="shared" si="38"/>
        <v>0</v>
      </c>
      <c r="T50" s="329">
        <f t="shared" si="38"/>
        <v>0</v>
      </c>
      <c r="U50" s="329">
        <f t="shared" si="38"/>
        <v>235670</v>
      </c>
      <c r="V50" s="329">
        <f t="shared" si="38"/>
        <v>0</v>
      </c>
      <c r="W50" s="329">
        <f t="shared" si="38"/>
        <v>171928</v>
      </c>
      <c r="X50" s="329">
        <v>0</v>
      </c>
      <c r="Y50" s="329">
        <f t="shared" si="38"/>
        <v>0</v>
      </c>
      <c r="Z50" s="329">
        <f t="shared" si="38"/>
        <v>0</v>
      </c>
      <c r="AA50" s="329">
        <f t="shared" si="38"/>
        <v>0</v>
      </c>
      <c r="AB50" s="329">
        <f t="shared" si="38"/>
        <v>171928</v>
      </c>
      <c r="AC50" s="329">
        <f t="shared" si="38"/>
        <v>58111</v>
      </c>
      <c r="AD50" s="329">
        <f t="shared" si="38"/>
        <v>0</v>
      </c>
      <c r="AE50" s="329">
        <f t="shared" si="38"/>
        <v>58111</v>
      </c>
      <c r="AF50" s="329">
        <f t="shared" si="38"/>
        <v>1720</v>
      </c>
      <c r="AG50" s="329">
        <f t="shared" si="38"/>
        <v>0</v>
      </c>
      <c r="AH50" s="966">
        <f t="shared" si="38"/>
        <v>231759</v>
      </c>
      <c r="AI50" s="961">
        <v>0</v>
      </c>
      <c r="AJ50" s="741">
        <f t="shared" si="38"/>
        <v>-0.28999999999999998</v>
      </c>
      <c r="AK50" s="741">
        <f t="shared" si="38"/>
        <v>0</v>
      </c>
      <c r="AL50" s="741">
        <f t="shared" si="38"/>
        <v>0</v>
      </c>
      <c r="AM50" s="741">
        <f t="shared" si="38"/>
        <v>0.56000000000000005</v>
      </c>
      <c r="AN50" s="741">
        <f t="shared" si="38"/>
        <v>0</v>
      </c>
      <c r="AO50" s="187">
        <f t="shared" si="38"/>
        <v>0.27000000000000007</v>
      </c>
      <c r="AP50" s="411">
        <f t="shared" si="38"/>
        <v>60983681</v>
      </c>
      <c r="AQ50" s="411">
        <f t="shared" si="38"/>
        <v>45125972</v>
      </c>
      <c r="AR50" s="329">
        <f t="shared" si="38"/>
        <v>115000</v>
      </c>
      <c r="AS50" s="329">
        <f t="shared" si="38"/>
        <v>15291448</v>
      </c>
      <c r="AT50" s="329">
        <f t="shared" si="38"/>
        <v>451261</v>
      </c>
      <c r="AU50" s="329">
        <f t="shared" si="38"/>
        <v>0</v>
      </c>
      <c r="AV50" s="187">
        <f t="shared" si="38"/>
        <v>68.01400000000001</v>
      </c>
      <c r="AW50" s="772">
        <f t="shared" si="38"/>
        <v>0</v>
      </c>
      <c r="AX50" s="761">
        <f t="shared" si="38"/>
        <v>0</v>
      </c>
      <c r="AY50" s="761">
        <f t="shared" si="38"/>
        <v>0</v>
      </c>
      <c r="AZ50" s="761">
        <f t="shared" si="38"/>
        <v>0</v>
      </c>
      <c r="BA50" s="761">
        <f t="shared" si="38"/>
        <v>0</v>
      </c>
      <c r="BB50" s="761">
        <f t="shared" si="38"/>
        <v>0</v>
      </c>
      <c r="BC50" s="773">
        <f t="shared" si="38"/>
        <v>0</v>
      </c>
    </row>
    <row r="51" spans="1:55" ht="12.95" customHeight="1" x14ac:dyDescent="0.25">
      <c r="A51" s="188">
        <v>12</v>
      </c>
      <c r="B51" s="126">
        <v>5481</v>
      </c>
      <c r="C51" s="126">
        <v>600099075</v>
      </c>
      <c r="D51" s="126">
        <v>72742739</v>
      </c>
      <c r="E51" s="278" t="s">
        <v>453</v>
      </c>
      <c r="F51" s="126">
        <v>3117</v>
      </c>
      <c r="G51" s="278" t="s">
        <v>292</v>
      </c>
      <c r="H51" s="193" t="s">
        <v>260</v>
      </c>
      <c r="I51" s="517">
        <v>6163750</v>
      </c>
      <c r="J51" s="432">
        <v>4524176</v>
      </c>
      <c r="K51" s="432">
        <v>48700</v>
      </c>
      <c r="L51" s="44">
        <v>1545632</v>
      </c>
      <c r="M51" s="44">
        <v>45242</v>
      </c>
      <c r="N51" s="432">
        <v>0</v>
      </c>
      <c r="O51" s="685">
        <v>6.3536999999999999</v>
      </c>
      <c r="P51" s="579">
        <f t="shared" si="0"/>
        <v>0</v>
      </c>
      <c r="Q51" s="434">
        <v>0</v>
      </c>
      <c r="R51" s="434">
        <v>0</v>
      </c>
      <c r="S51" s="434">
        <v>0</v>
      </c>
      <c r="T51" s="434">
        <v>0</v>
      </c>
      <c r="U51" s="434">
        <v>0</v>
      </c>
      <c r="V51" s="434">
        <v>0</v>
      </c>
      <c r="W51" s="434">
        <f t="shared" si="9"/>
        <v>0</v>
      </c>
      <c r="X51" s="434">
        <v>0</v>
      </c>
      <c r="Y51" s="434">
        <v>0</v>
      </c>
      <c r="Z51" s="434">
        <v>0</v>
      </c>
      <c r="AA51" s="434">
        <f t="shared" si="1"/>
        <v>0</v>
      </c>
      <c r="AB51" s="434">
        <f t="shared" si="2"/>
        <v>0</v>
      </c>
      <c r="AC51" s="435">
        <f t="shared" si="10"/>
        <v>0</v>
      </c>
      <c r="AD51" s="434">
        <v>0</v>
      </c>
      <c r="AE51" s="434">
        <f t="shared" si="11"/>
        <v>0</v>
      </c>
      <c r="AF51" s="435">
        <f t="shared" si="3"/>
        <v>0</v>
      </c>
      <c r="AG51" s="14">
        <v>0</v>
      </c>
      <c r="AH51" s="434">
        <f t="shared" ref="AH51:AH54" si="39">AB51+AE51+AF51+AG51</f>
        <v>0</v>
      </c>
      <c r="AI51" s="870">
        <v>0</v>
      </c>
      <c r="AJ51" s="433">
        <v>0</v>
      </c>
      <c r="AK51" s="433">
        <v>0</v>
      </c>
      <c r="AL51" s="433">
        <v>0</v>
      </c>
      <c r="AM51" s="433">
        <v>0</v>
      </c>
      <c r="AN51" s="433">
        <v>0</v>
      </c>
      <c r="AO51" s="535">
        <f t="shared" si="4"/>
        <v>0</v>
      </c>
      <c r="AP51" s="854">
        <f>I51+AH51</f>
        <v>6163750</v>
      </c>
      <c r="AQ51" s="434">
        <f>J51+W51</f>
        <v>4524176</v>
      </c>
      <c r="AR51" s="512">
        <f>K51+AA51</f>
        <v>48700</v>
      </c>
      <c r="AS51" s="434">
        <f>L51+AE51</f>
        <v>1545632</v>
      </c>
      <c r="AT51" s="434">
        <f t="shared" ref="AT51:AU54" si="40">M51+AF51</f>
        <v>45242</v>
      </c>
      <c r="AU51" s="434">
        <f t="shared" si="40"/>
        <v>0</v>
      </c>
      <c r="AV51" s="535">
        <f>O51+AO51</f>
        <v>6.3536999999999999</v>
      </c>
      <c r="AW51" s="517">
        <f t="shared" si="14"/>
        <v>0</v>
      </c>
      <c r="AX51" s="432">
        <v>0</v>
      </c>
      <c r="AY51" s="432">
        <v>0</v>
      </c>
      <c r="AZ51" s="432">
        <v>0</v>
      </c>
      <c r="BA51" s="432">
        <v>0</v>
      </c>
      <c r="BB51" s="432">
        <v>0</v>
      </c>
      <c r="BC51" s="600">
        <v>0</v>
      </c>
    </row>
    <row r="52" spans="1:55" ht="12.95" customHeight="1" x14ac:dyDescent="0.25">
      <c r="A52" s="589">
        <v>12</v>
      </c>
      <c r="B52" s="604">
        <v>5481</v>
      </c>
      <c r="C52" s="604">
        <v>600099075</v>
      </c>
      <c r="D52" s="604">
        <v>72742739</v>
      </c>
      <c r="E52" s="605" t="s">
        <v>453</v>
      </c>
      <c r="F52" s="604">
        <v>3117</v>
      </c>
      <c r="G52" s="278" t="s">
        <v>864</v>
      </c>
      <c r="H52" s="606" t="s">
        <v>260</v>
      </c>
      <c r="I52" s="620">
        <v>0</v>
      </c>
      <c r="J52" s="587">
        <v>0</v>
      </c>
      <c r="K52" s="587">
        <v>0</v>
      </c>
      <c r="L52" s="1042">
        <v>0</v>
      </c>
      <c r="M52" s="1042">
        <v>0</v>
      </c>
      <c r="N52" s="587">
        <v>0</v>
      </c>
      <c r="O52" s="722">
        <v>0</v>
      </c>
      <c r="P52" s="579">
        <f t="shared" si="0"/>
        <v>0</v>
      </c>
      <c r="Q52" s="434">
        <v>0</v>
      </c>
      <c r="R52" s="434">
        <v>0</v>
      </c>
      <c r="S52" s="434">
        <v>0</v>
      </c>
      <c r="T52" s="434">
        <v>0</v>
      </c>
      <c r="U52" s="1028">
        <v>78557</v>
      </c>
      <c r="V52" s="434">
        <v>0</v>
      </c>
      <c r="W52" s="434">
        <f t="shared" si="9"/>
        <v>78557</v>
      </c>
      <c r="X52" s="434">
        <v>0</v>
      </c>
      <c r="Y52" s="434">
        <v>0</v>
      </c>
      <c r="Z52" s="434">
        <v>0</v>
      </c>
      <c r="AA52" s="434">
        <f t="shared" si="1"/>
        <v>0</v>
      </c>
      <c r="AB52" s="434">
        <f t="shared" si="2"/>
        <v>78557</v>
      </c>
      <c r="AC52" s="435">
        <f t="shared" si="10"/>
        <v>26552</v>
      </c>
      <c r="AD52" s="434">
        <v>0</v>
      </c>
      <c r="AE52" s="434">
        <f t="shared" si="11"/>
        <v>26552</v>
      </c>
      <c r="AF52" s="435">
        <f t="shared" si="3"/>
        <v>786</v>
      </c>
      <c r="AG52" s="14">
        <v>0</v>
      </c>
      <c r="AH52" s="434">
        <f t="shared" si="39"/>
        <v>105895</v>
      </c>
      <c r="AI52" s="870">
        <v>0</v>
      </c>
      <c r="AJ52" s="433">
        <v>0</v>
      </c>
      <c r="AK52" s="433">
        <v>0</v>
      </c>
      <c r="AL52" s="433">
        <v>0</v>
      </c>
      <c r="AM52" s="1039">
        <v>0.19</v>
      </c>
      <c r="AN52" s="433">
        <v>0</v>
      </c>
      <c r="AO52" s="535">
        <f t="shared" si="4"/>
        <v>0.19</v>
      </c>
      <c r="AP52" s="854">
        <f>I52+AH52</f>
        <v>105895</v>
      </c>
      <c r="AQ52" s="434">
        <f>J52+W52</f>
        <v>78557</v>
      </c>
      <c r="AR52" s="512">
        <f>K52+AA52</f>
        <v>0</v>
      </c>
      <c r="AS52" s="434">
        <f>L52+AE52</f>
        <v>26552</v>
      </c>
      <c r="AT52" s="434">
        <f t="shared" si="40"/>
        <v>786</v>
      </c>
      <c r="AU52" s="434">
        <f t="shared" si="40"/>
        <v>0</v>
      </c>
      <c r="AV52" s="535">
        <f>O52+AO52</f>
        <v>0.19</v>
      </c>
      <c r="AW52" s="517">
        <f t="shared" si="14"/>
        <v>0</v>
      </c>
      <c r="AX52" s="432">
        <v>0</v>
      </c>
      <c r="AY52" s="432">
        <v>0</v>
      </c>
      <c r="AZ52" s="432">
        <v>0</v>
      </c>
      <c r="BA52" s="432">
        <v>0</v>
      </c>
      <c r="BB52" s="432">
        <v>0</v>
      </c>
      <c r="BC52" s="600">
        <v>0</v>
      </c>
    </row>
    <row r="53" spans="1:55" ht="12.95" customHeight="1" x14ac:dyDescent="0.25">
      <c r="A53" s="188">
        <v>12</v>
      </c>
      <c r="B53" s="126">
        <v>5481</v>
      </c>
      <c r="C53" s="126">
        <v>600099075</v>
      </c>
      <c r="D53" s="126">
        <v>72742739</v>
      </c>
      <c r="E53" s="125" t="s">
        <v>453</v>
      </c>
      <c r="F53" s="126">
        <v>3117</v>
      </c>
      <c r="G53" s="231" t="s">
        <v>276</v>
      </c>
      <c r="H53" s="193" t="s">
        <v>261</v>
      </c>
      <c r="I53" s="517">
        <v>1133693</v>
      </c>
      <c r="J53" s="432">
        <v>841018</v>
      </c>
      <c r="K53" s="432">
        <v>0</v>
      </c>
      <c r="L53" s="44">
        <v>284264</v>
      </c>
      <c r="M53" s="44">
        <v>8411</v>
      </c>
      <c r="N53" s="432">
        <v>0</v>
      </c>
      <c r="O53" s="685">
        <v>2.0699999999999998</v>
      </c>
      <c r="P53" s="579">
        <f t="shared" si="0"/>
        <v>0</v>
      </c>
      <c r="Q53" s="434">
        <v>0</v>
      </c>
      <c r="R53" s="434">
        <v>-83801</v>
      </c>
      <c r="S53" s="434">
        <v>0</v>
      </c>
      <c r="T53" s="434">
        <v>0</v>
      </c>
      <c r="U53" s="434">
        <v>0</v>
      </c>
      <c r="V53" s="434">
        <v>0</v>
      </c>
      <c r="W53" s="434">
        <f t="shared" si="9"/>
        <v>-83801</v>
      </c>
      <c r="X53" s="434">
        <v>0</v>
      </c>
      <c r="Y53" s="434">
        <v>0</v>
      </c>
      <c r="Z53" s="434">
        <v>0</v>
      </c>
      <c r="AA53" s="434">
        <f t="shared" si="1"/>
        <v>0</v>
      </c>
      <c r="AB53" s="434">
        <f t="shared" si="2"/>
        <v>-83801</v>
      </c>
      <c r="AC53" s="435">
        <f t="shared" si="10"/>
        <v>-28325</v>
      </c>
      <c r="AD53" s="434">
        <v>0</v>
      </c>
      <c r="AE53" s="434">
        <f t="shared" si="11"/>
        <v>-28325</v>
      </c>
      <c r="AF53" s="435">
        <f t="shared" si="3"/>
        <v>-838</v>
      </c>
      <c r="AG53" s="14">
        <v>0</v>
      </c>
      <c r="AH53" s="434">
        <f t="shared" si="39"/>
        <v>-112964</v>
      </c>
      <c r="AI53" s="870">
        <v>0</v>
      </c>
      <c r="AJ53" s="433">
        <v>-0.2</v>
      </c>
      <c r="AK53" s="433">
        <v>0</v>
      </c>
      <c r="AL53" s="433">
        <v>0</v>
      </c>
      <c r="AM53" s="433">
        <v>0</v>
      </c>
      <c r="AN53" s="433">
        <v>0</v>
      </c>
      <c r="AO53" s="535">
        <f t="shared" si="4"/>
        <v>-0.2</v>
      </c>
      <c r="AP53" s="854">
        <f>I53+AH53</f>
        <v>1020729</v>
      </c>
      <c r="AQ53" s="434">
        <f>J53+W53</f>
        <v>757217</v>
      </c>
      <c r="AR53" s="512">
        <f>K53+AA53</f>
        <v>0</v>
      </c>
      <c r="AS53" s="434">
        <f>L53+AE53</f>
        <v>255939</v>
      </c>
      <c r="AT53" s="434">
        <f t="shared" si="40"/>
        <v>7573</v>
      </c>
      <c r="AU53" s="434">
        <f t="shared" si="40"/>
        <v>0</v>
      </c>
      <c r="AV53" s="535">
        <f>O53+AO53</f>
        <v>1.8699999999999999</v>
      </c>
      <c r="AW53" s="517">
        <f t="shared" si="14"/>
        <v>0</v>
      </c>
      <c r="AX53" s="432">
        <v>0</v>
      </c>
      <c r="AY53" s="432">
        <v>0</v>
      </c>
      <c r="AZ53" s="432">
        <v>0</v>
      </c>
      <c r="BA53" s="432">
        <v>0</v>
      </c>
      <c r="BB53" s="432">
        <v>0</v>
      </c>
      <c r="BC53" s="600">
        <v>0</v>
      </c>
    </row>
    <row r="54" spans="1:55" ht="12.95" customHeight="1" x14ac:dyDescent="0.25">
      <c r="A54" s="188">
        <v>12</v>
      </c>
      <c r="B54" s="126">
        <v>5481</v>
      </c>
      <c r="C54" s="126">
        <v>600099075</v>
      </c>
      <c r="D54" s="126">
        <v>72742739</v>
      </c>
      <c r="E54" s="125" t="s">
        <v>453</v>
      </c>
      <c r="F54" s="126">
        <v>3143</v>
      </c>
      <c r="G54" s="231" t="s">
        <v>784</v>
      </c>
      <c r="H54" s="193" t="s">
        <v>260</v>
      </c>
      <c r="I54" s="517">
        <v>1124663</v>
      </c>
      <c r="J54" s="432">
        <v>809505</v>
      </c>
      <c r="K54" s="432">
        <v>25000</v>
      </c>
      <c r="L54" s="44">
        <v>282063</v>
      </c>
      <c r="M54" s="44">
        <v>8095</v>
      </c>
      <c r="N54" s="432">
        <v>0</v>
      </c>
      <c r="O54" s="685">
        <v>1.5</v>
      </c>
      <c r="P54" s="579">
        <f t="shared" si="0"/>
        <v>0</v>
      </c>
      <c r="Q54" s="434">
        <v>0</v>
      </c>
      <c r="R54" s="434">
        <v>0</v>
      </c>
      <c r="S54" s="434">
        <v>0</v>
      </c>
      <c r="T54" s="434">
        <v>0</v>
      </c>
      <c r="U54" s="434">
        <v>0</v>
      </c>
      <c r="V54" s="434">
        <v>0</v>
      </c>
      <c r="W54" s="434">
        <f t="shared" si="9"/>
        <v>0</v>
      </c>
      <c r="X54" s="434">
        <v>0</v>
      </c>
      <c r="Y54" s="434">
        <v>0</v>
      </c>
      <c r="Z54" s="434">
        <v>0</v>
      </c>
      <c r="AA54" s="434">
        <f t="shared" si="1"/>
        <v>0</v>
      </c>
      <c r="AB54" s="434">
        <f t="shared" si="2"/>
        <v>0</v>
      </c>
      <c r="AC54" s="435">
        <f t="shared" si="10"/>
        <v>0</v>
      </c>
      <c r="AD54" s="434">
        <v>0</v>
      </c>
      <c r="AE54" s="434">
        <f t="shared" si="11"/>
        <v>0</v>
      </c>
      <c r="AF54" s="435">
        <f t="shared" si="3"/>
        <v>0</v>
      </c>
      <c r="AG54" s="14">
        <v>0</v>
      </c>
      <c r="AH54" s="434">
        <f t="shared" si="39"/>
        <v>0</v>
      </c>
      <c r="AI54" s="870">
        <v>0</v>
      </c>
      <c r="AJ54" s="433">
        <v>0</v>
      </c>
      <c r="AK54" s="433">
        <v>0</v>
      </c>
      <c r="AL54" s="433">
        <v>0</v>
      </c>
      <c r="AM54" s="433">
        <v>0</v>
      </c>
      <c r="AN54" s="433">
        <v>0</v>
      </c>
      <c r="AO54" s="535">
        <f t="shared" si="4"/>
        <v>0</v>
      </c>
      <c r="AP54" s="854">
        <f>I54+AH54</f>
        <v>1124663</v>
      </c>
      <c r="AQ54" s="434">
        <f>J54+W54</f>
        <v>809505</v>
      </c>
      <c r="AR54" s="512">
        <f>K54+AA54</f>
        <v>25000</v>
      </c>
      <c r="AS54" s="434">
        <f>L54+AE54</f>
        <v>282063</v>
      </c>
      <c r="AT54" s="434">
        <f t="shared" si="40"/>
        <v>8095</v>
      </c>
      <c r="AU54" s="434">
        <f t="shared" si="40"/>
        <v>0</v>
      </c>
      <c r="AV54" s="535">
        <f>O54+AO54</f>
        <v>1.5</v>
      </c>
      <c r="AW54" s="517">
        <f t="shared" si="14"/>
        <v>0</v>
      </c>
      <c r="AX54" s="432">
        <v>0</v>
      </c>
      <c r="AY54" s="432">
        <v>0</v>
      </c>
      <c r="AZ54" s="432">
        <v>0</v>
      </c>
      <c r="BA54" s="432">
        <v>0</v>
      </c>
      <c r="BB54" s="432">
        <v>0</v>
      </c>
      <c r="BC54" s="600">
        <v>0</v>
      </c>
    </row>
    <row r="55" spans="1:55" ht="12.95" customHeight="1" x14ac:dyDescent="0.25">
      <c r="A55" s="127">
        <v>12</v>
      </c>
      <c r="B55" s="30">
        <v>5481</v>
      </c>
      <c r="C55" s="30">
        <v>600099075</v>
      </c>
      <c r="D55" s="30">
        <v>72742739</v>
      </c>
      <c r="E55" s="280" t="s">
        <v>454</v>
      </c>
      <c r="F55" s="30"/>
      <c r="G55" s="280"/>
      <c r="H55" s="113"/>
      <c r="I55" s="565">
        <v>8422106</v>
      </c>
      <c r="J55" s="509">
        <v>6174699</v>
      </c>
      <c r="K55" s="509">
        <v>73700</v>
      </c>
      <c r="L55" s="335">
        <v>2111959</v>
      </c>
      <c r="M55" s="335">
        <v>61748</v>
      </c>
      <c r="N55" s="509">
        <v>0</v>
      </c>
      <c r="O55" s="689">
        <v>9.9237000000000002</v>
      </c>
      <c r="P55" s="747">
        <f t="shared" ref="P55:BC55" si="41">SUM(P51:P54)</f>
        <v>0</v>
      </c>
      <c r="Q55" s="335">
        <f t="shared" si="41"/>
        <v>0</v>
      </c>
      <c r="R55" s="335">
        <f t="shared" si="41"/>
        <v>-83801</v>
      </c>
      <c r="S55" s="335">
        <f t="shared" si="41"/>
        <v>0</v>
      </c>
      <c r="T55" s="335">
        <f t="shared" si="41"/>
        <v>0</v>
      </c>
      <c r="U55" s="335">
        <f t="shared" si="41"/>
        <v>78557</v>
      </c>
      <c r="V55" s="335">
        <f t="shared" si="41"/>
        <v>0</v>
      </c>
      <c r="W55" s="335">
        <f t="shared" si="41"/>
        <v>-5244</v>
      </c>
      <c r="X55" s="335">
        <v>0</v>
      </c>
      <c r="Y55" s="335">
        <f t="shared" si="41"/>
        <v>0</v>
      </c>
      <c r="Z55" s="335">
        <f t="shared" si="41"/>
        <v>0</v>
      </c>
      <c r="AA55" s="335">
        <f t="shared" si="41"/>
        <v>0</v>
      </c>
      <c r="AB55" s="335">
        <f t="shared" si="41"/>
        <v>-5244</v>
      </c>
      <c r="AC55" s="335">
        <f t="shared" si="41"/>
        <v>-1773</v>
      </c>
      <c r="AD55" s="335">
        <f t="shared" si="41"/>
        <v>0</v>
      </c>
      <c r="AE55" s="335">
        <f t="shared" si="41"/>
        <v>-1773</v>
      </c>
      <c r="AF55" s="335">
        <f t="shared" si="41"/>
        <v>-52</v>
      </c>
      <c r="AG55" s="335">
        <f t="shared" si="41"/>
        <v>0</v>
      </c>
      <c r="AH55" s="968">
        <f t="shared" si="41"/>
        <v>-7069</v>
      </c>
      <c r="AI55" s="963">
        <v>0</v>
      </c>
      <c r="AJ55" s="743">
        <f t="shared" si="41"/>
        <v>-0.2</v>
      </c>
      <c r="AK55" s="743">
        <f t="shared" si="41"/>
        <v>0</v>
      </c>
      <c r="AL55" s="743">
        <f t="shared" si="41"/>
        <v>0</v>
      </c>
      <c r="AM55" s="743">
        <f t="shared" si="41"/>
        <v>0.19</v>
      </c>
      <c r="AN55" s="743">
        <f t="shared" si="41"/>
        <v>0</v>
      </c>
      <c r="AO55" s="259">
        <f t="shared" si="41"/>
        <v>-1.0000000000000009E-2</v>
      </c>
      <c r="AP55" s="413">
        <f t="shared" si="41"/>
        <v>8415037</v>
      </c>
      <c r="AQ55" s="413">
        <f t="shared" si="41"/>
        <v>6169455</v>
      </c>
      <c r="AR55" s="335">
        <f t="shared" si="41"/>
        <v>73700</v>
      </c>
      <c r="AS55" s="335">
        <f t="shared" si="41"/>
        <v>2110186</v>
      </c>
      <c r="AT55" s="335">
        <f t="shared" si="41"/>
        <v>61696</v>
      </c>
      <c r="AU55" s="335">
        <f t="shared" si="41"/>
        <v>0</v>
      </c>
      <c r="AV55" s="259">
        <f t="shared" si="41"/>
        <v>9.9137000000000004</v>
      </c>
      <c r="AW55" s="776">
        <f t="shared" si="41"/>
        <v>0</v>
      </c>
      <c r="AX55" s="763">
        <f t="shared" si="41"/>
        <v>0</v>
      </c>
      <c r="AY55" s="763">
        <f t="shared" si="41"/>
        <v>0</v>
      </c>
      <c r="AZ55" s="763">
        <f t="shared" si="41"/>
        <v>0</v>
      </c>
      <c r="BA55" s="763">
        <f t="shared" si="41"/>
        <v>0</v>
      </c>
      <c r="BB55" s="763">
        <f t="shared" si="41"/>
        <v>0</v>
      </c>
      <c r="BC55" s="777">
        <f t="shared" si="41"/>
        <v>0</v>
      </c>
    </row>
    <row r="56" spans="1:55" ht="12.95" customHeight="1" x14ac:dyDescent="0.25">
      <c r="A56" s="188">
        <v>13</v>
      </c>
      <c r="B56" s="126">
        <v>5492</v>
      </c>
      <c r="C56" s="126">
        <v>691007322</v>
      </c>
      <c r="D56" s="126">
        <v>71294180</v>
      </c>
      <c r="E56" s="125" t="s">
        <v>455</v>
      </c>
      <c r="F56" s="126">
        <v>3114</v>
      </c>
      <c r="G56" s="239" t="s">
        <v>505</v>
      </c>
      <c r="H56" s="193" t="s">
        <v>260</v>
      </c>
      <c r="I56" s="517">
        <v>14023692</v>
      </c>
      <c r="J56" s="432">
        <v>10403332</v>
      </c>
      <c r="K56" s="432">
        <v>0</v>
      </c>
      <c r="L56" s="44">
        <v>3516327</v>
      </c>
      <c r="M56" s="44">
        <v>104033</v>
      </c>
      <c r="N56" s="432">
        <v>0</v>
      </c>
      <c r="O56" s="685">
        <v>13.090999999999999</v>
      </c>
      <c r="P56" s="579">
        <f t="shared" si="0"/>
        <v>0</v>
      </c>
      <c r="Q56" s="434">
        <v>0</v>
      </c>
      <c r="R56" s="434">
        <v>0</v>
      </c>
      <c r="S56" s="434">
        <v>0</v>
      </c>
      <c r="T56" s="434">
        <v>0</v>
      </c>
      <c r="U56" s="434">
        <v>0</v>
      </c>
      <c r="V56" s="434">
        <v>0</v>
      </c>
      <c r="W56" s="434">
        <f t="shared" si="9"/>
        <v>0</v>
      </c>
      <c r="X56" s="434">
        <v>0</v>
      </c>
      <c r="Y56" s="434">
        <v>0</v>
      </c>
      <c r="Z56" s="434">
        <v>0</v>
      </c>
      <c r="AA56" s="434">
        <f t="shared" si="1"/>
        <v>0</v>
      </c>
      <c r="AB56" s="434">
        <f t="shared" si="2"/>
        <v>0</v>
      </c>
      <c r="AC56" s="435">
        <f>ROUND((W56+X56+Y56)*33.8%,0)</f>
        <v>0</v>
      </c>
      <c r="AD56" s="434">
        <v>0</v>
      </c>
      <c r="AE56" s="434">
        <f t="shared" si="11"/>
        <v>0</v>
      </c>
      <c r="AF56" s="435">
        <f t="shared" si="3"/>
        <v>0</v>
      </c>
      <c r="AG56" s="14">
        <v>0</v>
      </c>
      <c r="AH56" s="434">
        <f t="shared" ref="AH56:AH58" si="42">AB56+AE56+AF56+AG56</f>
        <v>0</v>
      </c>
      <c r="AI56" s="870">
        <v>0</v>
      </c>
      <c r="AJ56" s="433">
        <v>0</v>
      </c>
      <c r="AK56" s="433">
        <v>0</v>
      </c>
      <c r="AL56" s="433">
        <v>0</v>
      </c>
      <c r="AM56" s="433">
        <v>0</v>
      </c>
      <c r="AN56" s="433">
        <v>0</v>
      </c>
      <c r="AO56" s="535">
        <f t="shared" si="4"/>
        <v>0</v>
      </c>
      <c r="AP56" s="854">
        <f>I56+AH56</f>
        <v>14023692</v>
      </c>
      <c r="AQ56" s="434">
        <f>J56+W56</f>
        <v>10403332</v>
      </c>
      <c r="AR56" s="512">
        <f>K56+AA56</f>
        <v>0</v>
      </c>
      <c r="AS56" s="434">
        <f>L56+AE56</f>
        <v>3516327</v>
      </c>
      <c r="AT56" s="434">
        <f t="shared" ref="AT56:AU58" si="43">M56+AF56</f>
        <v>104033</v>
      </c>
      <c r="AU56" s="434">
        <f t="shared" si="43"/>
        <v>0</v>
      </c>
      <c r="AV56" s="535">
        <f>O56+AO56</f>
        <v>13.090999999999999</v>
      </c>
      <c r="AW56" s="517">
        <f t="shared" si="14"/>
        <v>0</v>
      </c>
      <c r="AX56" s="432">
        <v>0</v>
      </c>
      <c r="AY56" s="432">
        <v>0</v>
      </c>
      <c r="AZ56" s="432">
        <v>0</v>
      </c>
      <c r="BA56" s="432">
        <v>0</v>
      </c>
      <c r="BB56" s="432">
        <v>0</v>
      </c>
      <c r="BC56" s="600">
        <v>0</v>
      </c>
    </row>
    <row r="57" spans="1:55" ht="12.95" customHeight="1" x14ac:dyDescent="0.25">
      <c r="A57" s="188">
        <v>13</v>
      </c>
      <c r="B57" s="126">
        <v>5492</v>
      </c>
      <c r="C57" s="126">
        <v>691007322</v>
      </c>
      <c r="D57" s="126">
        <v>71294180</v>
      </c>
      <c r="E57" s="125" t="s">
        <v>455</v>
      </c>
      <c r="F57" s="126">
        <v>3114</v>
      </c>
      <c r="G57" s="239" t="s">
        <v>277</v>
      </c>
      <c r="H57" s="193" t="s">
        <v>260</v>
      </c>
      <c r="I57" s="517">
        <v>2450058</v>
      </c>
      <c r="J57" s="432">
        <v>1817551</v>
      </c>
      <c r="K57" s="432">
        <v>0</v>
      </c>
      <c r="L57" s="44">
        <v>614332</v>
      </c>
      <c r="M57" s="44">
        <v>18175</v>
      </c>
      <c r="N57" s="432">
        <v>0</v>
      </c>
      <c r="O57" s="685">
        <v>4.0368000000000004</v>
      </c>
      <c r="P57" s="579">
        <f t="shared" si="0"/>
        <v>0</v>
      </c>
      <c r="Q57" s="434">
        <v>0</v>
      </c>
      <c r="R57" s="434">
        <v>0</v>
      </c>
      <c r="S57" s="434">
        <v>0</v>
      </c>
      <c r="T57" s="434">
        <v>0</v>
      </c>
      <c r="U57" s="434">
        <v>0</v>
      </c>
      <c r="V57" s="434">
        <v>0</v>
      </c>
      <c r="W57" s="434">
        <f t="shared" si="9"/>
        <v>0</v>
      </c>
      <c r="X57" s="434">
        <v>0</v>
      </c>
      <c r="Y57" s="434">
        <v>0</v>
      </c>
      <c r="Z57" s="434">
        <v>0</v>
      </c>
      <c r="AA57" s="434">
        <f t="shared" si="1"/>
        <v>0</v>
      </c>
      <c r="AB57" s="434">
        <f t="shared" si="2"/>
        <v>0</v>
      </c>
      <c r="AC57" s="435">
        <f t="shared" si="10"/>
        <v>0</v>
      </c>
      <c r="AD57" s="434">
        <v>0</v>
      </c>
      <c r="AE57" s="434">
        <f t="shared" si="11"/>
        <v>0</v>
      </c>
      <c r="AF57" s="435">
        <f t="shared" si="3"/>
        <v>0</v>
      </c>
      <c r="AG57" s="14">
        <v>0</v>
      </c>
      <c r="AH57" s="434">
        <f t="shared" si="42"/>
        <v>0</v>
      </c>
      <c r="AI57" s="870">
        <v>0</v>
      </c>
      <c r="AJ57" s="433">
        <v>0</v>
      </c>
      <c r="AK57" s="433">
        <v>0</v>
      </c>
      <c r="AL57" s="433">
        <v>0</v>
      </c>
      <c r="AM57" s="433">
        <v>0</v>
      </c>
      <c r="AN57" s="433">
        <v>0</v>
      </c>
      <c r="AO57" s="535">
        <f t="shared" si="4"/>
        <v>0</v>
      </c>
      <c r="AP57" s="854">
        <f>I57+AH57</f>
        <v>2450058</v>
      </c>
      <c r="AQ57" s="434">
        <f>J57+W57</f>
        <v>1817551</v>
      </c>
      <c r="AR57" s="512">
        <f>K57+AA57</f>
        <v>0</v>
      </c>
      <c r="AS57" s="434">
        <f>L57+AE57</f>
        <v>614332</v>
      </c>
      <c r="AT57" s="434">
        <f t="shared" si="43"/>
        <v>18175</v>
      </c>
      <c r="AU57" s="434">
        <f t="shared" si="43"/>
        <v>0</v>
      </c>
      <c r="AV57" s="535">
        <f>O57+AO57</f>
        <v>4.0368000000000004</v>
      </c>
      <c r="AW57" s="517">
        <f t="shared" si="14"/>
        <v>0</v>
      </c>
      <c r="AX57" s="432">
        <v>0</v>
      </c>
      <c r="AY57" s="432">
        <v>0</v>
      </c>
      <c r="AZ57" s="432">
        <v>0</v>
      </c>
      <c r="BA57" s="432">
        <v>0</v>
      </c>
      <c r="BB57" s="432">
        <v>0</v>
      </c>
      <c r="BC57" s="600">
        <v>0</v>
      </c>
    </row>
    <row r="58" spans="1:55" ht="12.95" customHeight="1" x14ac:dyDescent="0.25">
      <c r="A58" s="188">
        <v>13</v>
      </c>
      <c r="B58" s="126">
        <v>5492</v>
      </c>
      <c r="C58" s="126">
        <v>691007322</v>
      </c>
      <c r="D58" s="126">
        <v>71294180</v>
      </c>
      <c r="E58" s="278" t="s">
        <v>455</v>
      </c>
      <c r="F58" s="126">
        <v>3143</v>
      </c>
      <c r="G58" s="231" t="s">
        <v>785</v>
      </c>
      <c r="H58" s="193" t="s">
        <v>260</v>
      </c>
      <c r="I58" s="517">
        <v>1025518</v>
      </c>
      <c r="J58" s="432">
        <v>760770</v>
      </c>
      <c r="K58" s="432">
        <v>0</v>
      </c>
      <c r="L58" s="44">
        <v>257140</v>
      </c>
      <c r="M58" s="44">
        <v>7608</v>
      </c>
      <c r="N58" s="432">
        <v>0</v>
      </c>
      <c r="O58" s="685">
        <v>1.4664999999999999</v>
      </c>
      <c r="P58" s="579">
        <f t="shared" si="0"/>
        <v>0</v>
      </c>
      <c r="Q58" s="434">
        <v>0</v>
      </c>
      <c r="R58" s="434">
        <v>0</v>
      </c>
      <c r="S58" s="434">
        <v>0</v>
      </c>
      <c r="T58" s="434">
        <v>0</v>
      </c>
      <c r="U58" s="434">
        <v>0</v>
      </c>
      <c r="V58" s="434">
        <v>0</v>
      </c>
      <c r="W58" s="434">
        <f t="shared" si="9"/>
        <v>0</v>
      </c>
      <c r="X58" s="434">
        <v>0</v>
      </c>
      <c r="Y58" s="434">
        <v>0</v>
      </c>
      <c r="Z58" s="434">
        <v>0</v>
      </c>
      <c r="AA58" s="434">
        <f t="shared" si="1"/>
        <v>0</v>
      </c>
      <c r="AB58" s="434">
        <f t="shared" si="2"/>
        <v>0</v>
      </c>
      <c r="AC58" s="435">
        <f t="shared" si="10"/>
        <v>0</v>
      </c>
      <c r="AD58" s="434">
        <v>0</v>
      </c>
      <c r="AE58" s="434">
        <f t="shared" si="11"/>
        <v>0</v>
      </c>
      <c r="AF58" s="435">
        <f t="shared" si="3"/>
        <v>0</v>
      </c>
      <c r="AG58" s="14">
        <v>0</v>
      </c>
      <c r="AH58" s="434">
        <f t="shared" si="42"/>
        <v>0</v>
      </c>
      <c r="AI58" s="870">
        <v>0</v>
      </c>
      <c r="AJ58" s="433">
        <v>0</v>
      </c>
      <c r="AK58" s="433">
        <v>0</v>
      </c>
      <c r="AL58" s="433">
        <v>0</v>
      </c>
      <c r="AM58" s="433">
        <v>0</v>
      </c>
      <c r="AN58" s="433">
        <v>0</v>
      </c>
      <c r="AO58" s="535">
        <f t="shared" si="4"/>
        <v>0</v>
      </c>
      <c r="AP58" s="854">
        <f>I58+AH58</f>
        <v>1025518</v>
      </c>
      <c r="AQ58" s="434">
        <f>J58+W58</f>
        <v>760770</v>
      </c>
      <c r="AR58" s="512">
        <f>K58+AA58</f>
        <v>0</v>
      </c>
      <c r="AS58" s="434">
        <f>L58+AE58</f>
        <v>257140</v>
      </c>
      <c r="AT58" s="434">
        <f t="shared" si="43"/>
        <v>7608</v>
      </c>
      <c r="AU58" s="434">
        <f t="shared" si="43"/>
        <v>0</v>
      </c>
      <c r="AV58" s="535">
        <f>O58+AO58</f>
        <v>1.4664999999999999</v>
      </c>
      <c r="AW58" s="517">
        <f t="shared" si="14"/>
        <v>0</v>
      </c>
      <c r="AX58" s="432">
        <v>0</v>
      </c>
      <c r="AY58" s="432">
        <v>0</v>
      </c>
      <c r="AZ58" s="432">
        <v>0</v>
      </c>
      <c r="BA58" s="432">
        <v>0</v>
      </c>
      <c r="BB58" s="432">
        <v>0</v>
      </c>
      <c r="BC58" s="600">
        <v>0</v>
      </c>
    </row>
    <row r="59" spans="1:55" ht="12.95" customHeight="1" x14ac:dyDescent="0.25">
      <c r="A59" s="127">
        <v>13</v>
      </c>
      <c r="B59" s="30">
        <v>5492</v>
      </c>
      <c r="C59" s="30">
        <v>691007322</v>
      </c>
      <c r="D59" s="30">
        <v>71294180</v>
      </c>
      <c r="E59" s="280" t="s">
        <v>456</v>
      </c>
      <c r="F59" s="30"/>
      <c r="G59" s="280"/>
      <c r="H59" s="113"/>
      <c r="I59" s="565">
        <v>17499268</v>
      </c>
      <c r="J59" s="509">
        <v>12981653</v>
      </c>
      <c r="K59" s="509">
        <v>0</v>
      </c>
      <c r="L59" s="335">
        <v>4387799</v>
      </c>
      <c r="M59" s="335">
        <v>129816</v>
      </c>
      <c r="N59" s="509">
        <v>0</v>
      </c>
      <c r="O59" s="689">
        <v>18.5943</v>
      </c>
      <c r="P59" s="747">
        <f t="shared" ref="P59:BC59" si="44">SUM(P56:P58)</f>
        <v>0</v>
      </c>
      <c r="Q59" s="335">
        <f t="shared" si="44"/>
        <v>0</v>
      </c>
      <c r="R59" s="335">
        <f t="shared" si="44"/>
        <v>0</v>
      </c>
      <c r="S59" s="335">
        <f t="shared" si="44"/>
        <v>0</v>
      </c>
      <c r="T59" s="335">
        <f t="shared" si="44"/>
        <v>0</v>
      </c>
      <c r="U59" s="335">
        <f t="shared" si="44"/>
        <v>0</v>
      </c>
      <c r="V59" s="335">
        <f t="shared" si="44"/>
        <v>0</v>
      </c>
      <c r="W59" s="335">
        <f t="shared" si="44"/>
        <v>0</v>
      </c>
      <c r="X59" s="335">
        <v>0</v>
      </c>
      <c r="Y59" s="335">
        <f t="shared" si="44"/>
        <v>0</v>
      </c>
      <c r="Z59" s="335">
        <f t="shared" si="44"/>
        <v>0</v>
      </c>
      <c r="AA59" s="335">
        <f t="shared" si="44"/>
        <v>0</v>
      </c>
      <c r="AB59" s="335">
        <f t="shared" si="44"/>
        <v>0</v>
      </c>
      <c r="AC59" s="335">
        <f t="shared" si="44"/>
        <v>0</v>
      </c>
      <c r="AD59" s="335">
        <f t="shared" si="44"/>
        <v>0</v>
      </c>
      <c r="AE59" s="335">
        <f t="shared" si="44"/>
        <v>0</v>
      </c>
      <c r="AF59" s="335">
        <f t="shared" si="44"/>
        <v>0</v>
      </c>
      <c r="AG59" s="335">
        <f t="shared" si="44"/>
        <v>0</v>
      </c>
      <c r="AH59" s="968">
        <f t="shared" si="44"/>
        <v>0</v>
      </c>
      <c r="AI59" s="963">
        <v>0</v>
      </c>
      <c r="AJ59" s="743">
        <f t="shared" si="44"/>
        <v>0</v>
      </c>
      <c r="AK59" s="743">
        <f t="shared" si="44"/>
        <v>0</v>
      </c>
      <c r="AL59" s="743">
        <f t="shared" si="44"/>
        <v>0</v>
      </c>
      <c r="AM59" s="743">
        <f t="shared" si="44"/>
        <v>0</v>
      </c>
      <c r="AN59" s="743">
        <f t="shared" si="44"/>
        <v>0</v>
      </c>
      <c r="AO59" s="259">
        <f t="shared" si="44"/>
        <v>0</v>
      </c>
      <c r="AP59" s="413">
        <f t="shared" si="44"/>
        <v>17499268</v>
      </c>
      <c r="AQ59" s="413">
        <f t="shared" si="44"/>
        <v>12981653</v>
      </c>
      <c r="AR59" s="335">
        <f t="shared" si="44"/>
        <v>0</v>
      </c>
      <c r="AS59" s="335">
        <f t="shared" si="44"/>
        <v>4387799</v>
      </c>
      <c r="AT59" s="335">
        <f t="shared" si="44"/>
        <v>129816</v>
      </c>
      <c r="AU59" s="335">
        <f t="shared" si="44"/>
        <v>0</v>
      </c>
      <c r="AV59" s="259">
        <f t="shared" si="44"/>
        <v>18.5943</v>
      </c>
      <c r="AW59" s="776">
        <f t="shared" si="44"/>
        <v>0</v>
      </c>
      <c r="AX59" s="763">
        <f t="shared" si="44"/>
        <v>0</v>
      </c>
      <c r="AY59" s="763">
        <f t="shared" si="44"/>
        <v>0</v>
      </c>
      <c r="AZ59" s="763">
        <f t="shared" si="44"/>
        <v>0</v>
      </c>
      <c r="BA59" s="763">
        <f t="shared" si="44"/>
        <v>0</v>
      </c>
      <c r="BB59" s="763">
        <f t="shared" si="44"/>
        <v>0</v>
      </c>
      <c r="BC59" s="777">
        <f t="shared" si="44"/>
        <v>0</v>
      </c>
    </row>
    <row r="60" spans="1:55" ht="12.95" customHeight="1" x14ac:dyDescent="0.25">
      <c r="A60" s="188">
        <v>14</v>
      </c>
      <c r="B60" s="126">
        <v>5457</v>
      </c>
      <c r="C60" s="126">
        <v>600099377</v>
      </c>
      <c r="D60" s="126">
        <v>855049</v>
      </c>
      <c r="E60" s="278" t="s">
        <v>457</v>
      </c>
      <c r="F60" s="126">
        <v>3113</v>
      </c>
      <c r="G60" s="278" t="s">
        <v>292</v>
      </c>
      <c r="H60" s="193" t="s">
        <v>260</v>
      </c>
      <c r="I60" s="517">
        <v>41231481</v>
      </c>
      <c r="J60" s="432">
        <v>30537524</v>
      </c>
      <c r="K60" s="432">
        <v>50000</v>
      </c>
      <c r="L60" s="44">
        <v>10338582</v>
      </c>
      <c r="M60" s="44">
        <v>305375</v>
      </c>
      <c r="N60" s="432">
        <v>0</v>
      </c>
      <c r="O60" s="685">
        <v>40.845199999999998</v>
      </c>
      <c r="P60" s="579">
        <f t="shared" si="0"/>
        <v>20000</v>
      </c>
      <c r="Q60" s="434">
        <v>0</v>
      </c>
      <c r="R60" s="434">
        <v>0</v>
      </c>
      <c r="S60" s="434">
        <v>0</v>
      </c>
      <c r="T60" s="434">
        <v>0</v>
      </c>
      <c r="U60" s="434">
        <v>0</v>
      </c>
      <c r="V60" s="434">
        <v>0</v>
      </c>
      <c r="W60" s="434">
        <f t="shared" si="9"/>
        <v>20000</v>
      </c>
      <c r="X60" s="434">
        <v>-20000</v>
      </c>
      <c r="Y60" s="434">
        <v>0</v>
      </c>
      <c r="Z60" s="434">
        <v>0</v>
      </c>
      <c r="AA60" s="434">
        <f t="shared" si="1"/>
        <v>-20000</v>
      </c>
      <c r="AB60" s="434">
        <f t="shared" si="2"/>
        <v>0</v>
      </c>
      <c r="AC60" s="435">
        <f t="shared" si="10"/>
        <v>0</v>
      </c>
      <c r="AD60" s="434">
        <v>0</v>
      </c>
      <c r="AE60" s="434">
        <f t="shared" si="11"/>
        <v>0</v>
      </c>
      <c r="AF60" s="435">
        <f t="shared" si="3"/>
        <v>200</v>
      </c>
      <c r="AG60" s="14">
        <v>0</v>
      </c>
      <c r="AH60" s="434">
        <f t="shared" ref="AH60:AH65" si="45">AB60+AE60+AF60+AG60</f>
        <v>200</v>
      </c>
      <c r="AI60" s="870">
        <v>-0.04</v>
      </c>
      <c r="AJ60" s="433">
        <v>0</v>
      </c>
      <c r="AK60" s="433">
        <v>0</v>
      </c>
      <c r="AL60" s="433">
        <v>0</v>
      </c>
      <c r="AM60" s="433">
        <v>0</v>
      </c>
      <c r="AN60" s="433">
        <v>0</v>
      </c>
      <c r="AO60" s="535">
        <f t="shared" si="4"/>
        <v>-0.04</v>
      </c>
      <c r="AP60" s="854">
        <f t="shared" ref="AP60:AP65" si="46">I60+AH60</f>
        <v>41231681</v>
      </c>
      <c r="AQ60" s="434">
        <f t="shared" ref="AQ60:AQ65" si="47">J60+W60</f>
        <v>30557524</v>
      </c>
      <c r="AR60" s="512">
        <f t="shared" ref="AR60:AR65" si="48">K60+AA60</f>
        <v>30000</v>
      </c>
      <c r="AS60" s="434">
        <f t="shared" ref="AS60:AU65" si="49">L60+AE60</f>
        <v>10338582</v>
      </c>
      <c r="AT60" s="434">
        <f t="shared" si="49"/>
        <v>305575</v>
      </c>
      <c r="AU60" s="434">
        <f t="shared" si="49"/>
        <v>0</v>
      </c>
      <c r="AV60" s="535">
        <f t="shared" ref="AV60:AV65" si="50">O60+AO60</f>
        <v>40.805199999999999</v>
      </c>
      <c r="AW60" s="517">
        <f t="shared" si="14"/>
        <v>0</v>
      </c>
      <c r="AX60" s="432">
        <v>0</v>
      </c>
      <c r="AY60" s="432">
        <v>0</v>
      </c>
      <c r="AZ60" s="432">
        <v>0</v>
      </c>
      <c r="BA60" s="432">
        <v>0</v>
      </c>
      <c r="BB60" s="432">
        <v>0</v>
      </c>
      <c r="BC60" s="600">
        <v>0</v>
      </c>
    </row>
    <row r="61" spans="1:55" ht="12.95" customHeight="1" x14ac:dyDescent="0.25">
      <c r="A61" s="589">
        <v>14</v>
      </c>
      <c r="B61" s="604">
        <v>5457</v>
      </c>
      <c r="C61" s="604">
        <v>600099377</v>
      </c>
      <c r="D61" s="604">
        <v>855049</v>
      </c>
      <c r="E61" s="605" t="s">
        <v>457</v>
      </c>
      <c r="F61" s="604">
        <v>3113</v>
      </c>
      <c r="G61" s="605" t="s">
        <v>789</v>
      </c>
      <c r="H61" s="606" t="s">
        <v>260</v>
      </c>
      <c r="I61" s="517">
        <v>820026</v>
      </c>
      <c r="J61" s="432">
        <v>608328</v>
      </c>
      <c r="K61" s="432">
        <v>0</v>
      </c>
      <c r="L61" s="44">
        <v>205615</v>
      </c>
      <c r="M61" s="44">
        <v>6083</v>
      </c>
      <c r="N61" s="432">
        <v>0</v>
      </c>
      <c r="O61" s="685">
        <v>1</v>
      </c>
      <c r="P61" s="579">
        <f t="shared" si="0"/>
        <v>0</v>
      </c>
      <c r="Q61" s="434">
        <v>0</v>
      </c>
      <c r="R61" s="434">
        <v>0</v>
      </c>
      <c r="S61" s="434">
        <v>0</v>
      </c>
      <c r="T61" s="434">
        <v>0</v>
      </c>
      <c r="U61" s="434">
        <v>0</v>
      </c>
      <c r="V61" s="434">
        <v>0</v>
      </c>
      <c r="W61" s="434">
        <f t="shared" si="9"/>
        <v>0</v>
      </c>
      <c r="X61" s="434">
        <v>0</v>
      </c>
      <c r="Y61" s="434">
        <v>0</v>
      </c>
      <c r="Z61" s="434">
        <v>0</v>
      </c>
      <c r="AA61" s="434">
        <f t="shared" si="1"/>
        <v>0</v>
      </c>
      <c r="AB61" s="434">
        <f t="shared" si="2"/>
        <v>0</v>
      </c>
      <c r="AC61" s="435">
        <f t="shared" si="10"/>
        <v>0</v>
      </c>
      <c r="AD61" s="434">
        <v>0</v>
      </c>
      <c r="AE61" s="434">
        <f t="shared" si="11"/>
        <v>0</v>
      </c>
      <c r="AF61" s="435">
        <f t="shared" si="3"/>
        <v>0</v>
      </c>
      <c r="AG61" s="14">
        <v>0</v>
      </c>
      <c r="AH61" s="434">
        <f t="shared" si="45"/>
        <v>0</v>
      </c>
      <c r="AI61" s="870">
        <v>0</v>
      </c>
      <c r="AJ61" s="433">
        <v>0</v>
      </c>
      <c r="AK61" s="433">
        <v>0</v>
      </c>
      <c r="AL61" s="433">
        <v>0</v>
      </c>
      <c r="AM61" s="433">
        <v>0</v>
      </c>
      <c r="AN61" s="433">
        <v>0</v>
      </c>
      <c r="AO61" s="535">
        <f t="shared" si="4"/>
        <v>0</v>
      </c>
      <c r="AP61" s="854">
        <f t="shared" si="46"/>
        <v>820026</v>
      </c>
      <c r="AQ61" s="434">
        <f t="shared" si="47"/>
        <v>608328</v>
      </c>
      <c r="AR61" s="512">
        <f t="shared" si="48"/>
        <v>0</v>
      </c>
      <c r="AS61" s="434">
        <f t="shared" si="49"/>
        <v>205615</v>
      </c>
      <c r="AT61" s="434">
        <f t="shared" si="49"/>
        <v>6083</v>
      </c>
      <c r="AU61" s="434">
        <f t="shared" si="49"/>
        <v>0</v>
      </c>
      <c r="AV61" s="535">
        <f t="shared" si="50"/>
        <v>1</v>
      </c>
      <c r="AW61" s="517">
        <f t="shared" si="14"/>
        <v>0</v>
      </c>
      <c r="AX61" s="432">
        <v>0</v>
      </c>
      <c r="AY61" s="432">
        <v>0</v>
      </c>
      <c r="AZ61" s="432">
        <v>0</v>
      </c>
      <c r="BA61" s="432">
        <v>0</v>
      </c>
      <c r="BB61" s="432">
        <v>0</v>
      </c>
      <c r="BC61" s="600">
        <v>0</v>
      </c>
    </row>
    <row r="62" spans="1:55" ht="12.95" customHeight="1" x14ac:dyDescent="0.25">
      <c r="A62" s="589">
        <v>14</v>
      </c>
      <c r="B62" s="604">
        <v>5457</v>
      </c>
      <c r="C62" s="604">
        <v>600099377</v>
      </c>
      <c r="D62" s="604">
        <v>855049</v>
      </c>
      <c r="E62" s="605" t="s">
        <v>457</v>
      </c>
      <c r="F62" s="604">
        <v>3113</v>
      </c>
      <c r="G62" s="278" t="s">
        <v>864</v>
      </c>
      <c r="H62" s="606" t="s">
        <v>260</v>
      </c>
      <c r="I62" s="620">
        <v>0</v>
      </c>
      <c r="J62" s="587">
        <v>0</v>
      </c>
      <c r="K62" s="587">
        <v>0</v>
      </c>
      <c r="L62" s="1042">
        <v>0</v>
      </c>
      <c r="M62" s="1042">
        <v>0</v>
      </c>
      <c r="N62" s="587">
        <v>0</v>
      </c>
      <c r="O62" s="722">
        <v>0</v>
      </c>
      <c r="P62" s="579">
        <f t="shared" si="0"/>
        <v>0</v>
      </c>
      <c r="Q62" s="434">
        <v>0</v>
      </c>
      <c r="R62" s="434">
        <v>0</v>
      </c>
      <c r="S62" s="434">
        <v>0</v>
      </c>
      <c r="T62" s="434">
        <v>0</v>
      </c>
      <c r="U62" s="1028">
        <v>235670</v>
      </c>
      <c r="V62" s="434">
        <v>0</v>
      </c>
      <c r="W62" s="434">
        <f t="shared" si="9"/>
        <v>235670</v>
      </c>
      <c r="X62" s="434">
        <v>0</v>
      </c>
      <c r="Y62" s="434">
        <v>0</v>
      </c>
      <c r="Z62" s="434">
        <v>0</v>
      </c>
      <c r="AA62" s="434">
        <f t="shared" si="1"/>
        <v>0</v>
      </c>
      <c r="AB62" s="434">
        <f t="shared" si="2"/>
        <v>235670</v>
      </c>
      <c r="AC62" s="435">
        <f t="shared" si="10"/>
        <v>79656</v>
      </c>
      <c r="AD62" s="434">
        <v>0</v>
      </c>
      <c r="AE62" s="434">
        <f t="shared" si="11"/>
        <v>79656</v>
      </c>
      <c r="AF62" s="435">
        <f t="shared" si="3"/>
        <v>2357</v>
      </c>
      <c r="AG62" s="14">
        <v>0</v>
      </c>
      <c r="AH62" s="434">
        <f t="shared" si="45"/>
        <v>317683</v>
      </c>
      <c r="AI62" s="870">
        <v>0</v>
      </c>
      <c r="AJ62" s="433">
        <v>0</v>
      </c>
      <c r="AK62" s="433">
        <v>0</v>
      </c>
      <c r="AL62" s="433">
        <v>0</v>
      </c>
      <c r="AM62" s="1039">
        <v>0.56000000000000005</v>
      </c>
      <c r="AN62" s="433">
        <v>0</v>
      </c>
      <c r="AO62" s="535">
        <f t="shared" si="4"/>
        <v>0.56000000000000005</v>
      </c>
      <c r="AP62" s="854">
        <f t="shared" si="46"/>
        <v>317683</v>
      </c>
      <c r="AQ62" s="434">
        <f t="shared" si="47"/>
        <v>235670</v>
      </c>
      <c r="AR62" s="512">
        <f t="shared" si="48"/>
        <v>0</v>
      </c>
      <c r="AS62" s="434">
        <f t="shared" si="49"/>
        <v>79656</v>
      </c>
      <c r="AT62" s="434">
        <f t="shared" si="49"/>
        <v>2357</v>
      </c>
      <c r="AU62" s="434">
        <f t="shared" si="49"/>
        <v>0</v>
      </c>
      <c r="AV62" s="535">
        <f t="shared" si="50"/>
        <v>0.56000000000000005</v>
      </c>
      <c r="AW62" s="517">
        <f t="shared" si="14"/>
        <v>0</v>
      </c>
      <c r="AX62" s="432">
        <v>0</v>
      </c>
      <c r="AY62" s="432">
        <v>0</v>
      </c>
      <c r="AZ62" s="432">
        <v>0</v>
      </c>
      <c r="BA62" s="432">
        <v>0</v>
      </c>
      <c r="BB62" s="432">
        <v>0</v>
      </c>
      <c r="BC62" s="600">
        <v>0</v>
      </c>
    </row>
    <row r="63" spans="1:55" ht="12.95" customHeight="1" x14ac:dyDescent="0.25">
      <c r="A63" s="188">
        <v>14</v>
      </c>
      <c r="B63" s="126">
        <v>5457</v>
      </c>
      <c r="C63" s="126">
        <v>600099377</v>
      </c>
      <c r="D63" s="126">
        <v>855049</v>
      </c>
      <c r="E63" s="125" t="s">
        <v>457</v>
      </c>
      <c r="F63" s="126">
        <v>3113</v>
      </c>
      <c r="G63" s="231" t="s">
        <v>276</v>
      </c>
      <c r="H63" s="193" t="s">
        <v>261</v>
      </c>
      <c r="I63" s="517">
        <v>4814533</v>
      </c>
      <c r="J63" s="432">
        <v>3561687</v>
      </c>
      <c r="K63" s="432">
        <v>10000</v>
      </c>
      <c r="L63" s="44">
        <v>1207230</v>
      </c>
      <c r="M63" s="44">
        <v>35616</v>
      </c>
      <c r="N63" s="432">
        <v>0</v>
      </c>
      <c r="O63" s="685">
        <v>8.98</v>
      </c>
      <c r="P63" s="579">
        <f t="shared" si="0"/>
        <v>10000</v>
      </c>
      <c r="Q63" s="434">
        <v>0</v>
      </c>
      <c r="R63" s="434">
        <v>-113908</v>
      </c>
      <c r="S63" s="434">
        <v>0</v>
      </c>
      <c r="T63" s="434">
        <v>0</v>
      </c>
      <c r="U63" s="434">
        <v>0</v>
      </c>
      <c r="V63" s="434">
        <v>0</v>
      </c>
      <c r="W63" s="434">
        <f t="shared" si="9"/>
        <v>-103908</v>
      </c>
      <c r="X63" s="434">
        <v>-10000</v>
      </c>
      <c r="Y63" s="434">
        <v>0</v>
      </c>
      <c r="Z63" s="434">
        <v>0</v>
      </c>
      <c r="AA63" s="434">
        <f t="shared" si="1"/>
        <v>-10000</v>
      </c>
      <c r="AB63" s="434">
        <f t="shared" si="2"/>
        <v>-113908</v>
      </c>
      <c r="AC63" s="435">
        <f t="shared" si="10"/>
        <v>-38501</v>
      </c>
      <c r="AD63" s="434">
        <v>0</v>
      </c>
      <c r="AE63" s="434">
        <f t="shared" si="11"/>
        <v>-38501</v>
      </c>
      <c r="AF63" s="435">
        <f t="shared" si="3"/>
        <v>-1039</v>
      </c>
      <c r="AG63" s="14">
        <v>0</v>
      </c>
      <c r="AH63" s="434">
        <f t="shared" si="45"/>
        <v>-153448</v>
      </c>
      <c r="AI63" s="870">
        <v>0</v>
      </c>
      <c r="AJ63" s="433">
        <v>-0.28999999999999998</v>
      </c>
      <c r="AK63" s="433">
        <v>0</v>
      </c>
      <c r="AL63" s="433">
        <v>0</v>
      </c>
      <c r="AM63" s="433">
        <v>0</v>
      </c>
      <c r="AN63" s="433">
        <v>0</v>
      </c>
      <c r="AO63" s="535">
        <f t="shared" si="4"/>
        <v>-0.28999999999999998</v>
      </c>
      <c r="AP63" s="854">
        <f t="shared" si="46"/>
        <v>4661085</v>
      </c>
      <c r="AQ63" s="434">
        <f t="shared" si="47"/>
        <v>3457779</v>
      </c>
      <c r="AR63" s="512">
        <f t="shared" si="48"/>
        <v>0</v>
      </c>
      <c r="AS63" s="434">
        <f t="shared" si="49"/>
        <v>1168729</v>
      </c>
      <c r="AT63" s="434">
        <f t="shared" si="49"/>
        <v>34577</v>
      </c>
      <c r="AU63" s="434">
        <f t="shared" si="49"/>
        <v>0</v>
      </c>
      <c r="AV63" s="535">
        <f t="shared" si="50"/>
        <v>8.6900000000000013</v>
      </c>
      <c r="AW63" s="517">
        <f t="shared" si="14"/>
        <v>0</v>
      </c>
      <c r="AX63" s="432">
        <v>0</v>
      </c>
      <c r="AY63" s="432">
        <v>0</v>
      </c>
      <c r="AZ63" s="432">
        <v>0</v>
      </c>
      <c r="BA63" s="432">
        <v>0</v>
      </c>
      <c r="BB63" s="432">
        <v>0</v>
      </c>
      <c r="BC63" s="600">
        <v>0</v>
      </c>
    </row>
    <row r="64" spans="1:55" ht="12.95" customHeight="1" x14ac:dyDescent="0.25">
      <c r="A64" s="188">
        <v>14</v>
      </c>
      <c r="B64" s="126">
        <v>5457</v>
      </c>
      <c r="C64" s="126">
        <v>600099377</v>
      </c>
      <c r="D64" s="126">
        <v>855049</v>
      </c>
      <c r="E64" s="278" t="s">
        <v>457</v>
      </c>
      <c r="F64" s="126">
        <v>3143</v>
      </c>
      <c r="G64" s="231" t="s">
        <v>785</v>
      </c>
      <c r="H64" s="193" t="s">
        <v>260</v>
      </c>
      <c r="I64" s="517">
        <v>3998988</v>
      </c>
      <c r="J64" s="432">
        <v>2966608</v>
      </c>
      <c r="K64" s="432">
        <v>0</v>
      </c>
      <c r="L64" s="44">
        <v>1002714</v>
      </c>
      <c r="M64" s="44">
        <v>29666</v>
      </c>
      <c r="N64" s="432">
        <v>0</v>
      </c>
      <c r="O64" s="685">
        <v>5.3526999999999996</v>
      </c>
      <c r="P64" s="579">
        <f t="shared" si="0"/>
        <v>0</v>
      </c>
      <c r="Q64" s="434">
        <v>0</v>
      </c>
      <c r="R64" s="434">
        <v>0</v>
      </c>
      <c r="S64" s="434">
        <v>0</v>
      </c>
      <c r="T64" s="434">
        <v>0</v>
      </c>
      <c r="U64" s="434">
        <v>0</v>
      </c>
      <c r="V64" s="434">
        <v>0</v>
      </c>
      <c r="W64" s="434">
        <f t="shared" si="9"/>
        <v>0</v>
      </c>
      <c r="X64" s="434">
        <v>0</v>
      </c>
      <c r="Y64" s="434">
        <v>0</v>
      </c>
      <c r="Z64" s="434">
        <v>0</v>
      </c>
      <c r="AA64" s="434">
        <f t="shared" si="1"/>
        <v>0</v>
      </c>
      <c r="AB64" s="434">
        <f t="shared" si="2"/>
        <v>0</v>
      </c>
      <c r="AC64" s="435">
        <f t="shared" si="10"/>
        <v>0</v>
      </c>
      <c r="AD64" s="434">
        <v>0</v>
      </c>
      <c r="AE64" s="434">
        <f t="shared" si="11"/>
        <v>0</v>
      </c>
      <c r="AF64" s="435">
        <f t="shared" si="3"/>
        <v>0</v>
      </c>
      <c r="AG64" s="14">
        <v>0</v>
      </c>
      <c r="AH64" s="434">
        <f t="shared" si="45"/>
        <v>0</v>
      </c>
      <c r="AI64" s="870">
        <v>0</v>
      </c>
      <c r="AJ64" s="433">
        <v>0</v>
      </c>
      <c r="AK64" s="433">
        <v>0</v>
      </c>
      <c r="AL64" s="433">
        <v>0</v>
      </c>
      <c r="AM64" s="433">
        <v>0</v>
      </c>
      <c r="AN64" s="433">
        <v>0</v>
      </c>
      <c r="AO64" s="535">
        <f t="shared" si="4"/>
        <v>0</v>
      </c>
      <c r="AP64" s="854">
        <f t="shared" si="46"/>
        <v>3998988</v>
      </c>
      <c r="AQ64" s="434">
        <f t="shared" si="47"/>
        <v>2966608</v>
      </c>
      <c r="AR64" s="512">
        <f t="shared" si="48"/>
        <v>0</v>
      </c>
      <c r="AS64" s="434">
        <f t="shared" si="49"/>
        <v>1002714</v>
      </c>
      <c r="AT64" s="434">
        <f t="shared" si="49"/>
        <v>29666</v>
      </c>
      <c r="AU64" s="434">
        <f t="shared" si="49"/>
        <v>0</v>
      </c>
      <c r="AV64" s="535">
        <f t="shared" si="50"/>
        <v>5.3526999999999996</v>
      </c>
      <c r="AW64" s="517">
        <f t="shared" si="14"/>
        <v>0</v>
      </c>
      <c r="AX64" s="432">
        <v>0</v>
      </c>
      <c r="AY64" s="432">
        <v>0</v>
      </c>
      <c r="AZ64" s="432">
        <v>0</v>
      </c>
      <c r="BA64" s="432">
        <v>0</v>
      </c>
      <c r="BB64" s="432">
        <v>0</v>
      </c>
      <c r="BC64" s="600">
        <v>0</v>
      </c>
    </row>
    <row r="65" spans="1:55" ht="12.95" customHeight="1" x14ac:dyDescent="0.25">
      <c r="A65" s="188">
        <v>14</v>
      </c>
      <c r="B65" s="126">
        <v>5457</v>
      </c>
      <c r="C65" s="126">
        <v>600099377</v>
      </c>
      <c r="D65" s="126">
        <v>855049</v>
      </c>
      <c r="E65" s="125" t="s">
        <v>457</v>
      </c>
      <c r="F65" s="126">
        <v>3143</v>
      </c>
      <c r="G65" s="231" t="s">
        <v>280</v>
      </c>
      <c r="H65" s="193" t="s">
        <v>261</v>
      </c>
      <c r="I65" s="517">
        <v>727699</v>
      </c>
      <c r="J65" s="432">
        <v>539836</v>
      </c>
      <c r="K65" s="432">
        <v>0</v>
      </c>
      <c r="L65" s="44">
        <v>182465</v>
      </c>
      <c r="M65" s="44">
        <v>5398</v>
      </c>
      <c r="N65" s="432">
        <v>0</v>
      </c>
      <c r="O65" s="685">
        <v>1</v>
      </c>
      <c r="P65" s="579">
        <f t="shared" si="0"/>
        <v>0</v>
      </c>
      <c r="Q65" s="434">
        <v>0</v>
      </c>
      <c r="R65" s="434">
        <v>0</v>
      </c>
      <c r="S65" s="434">
        <v>0</v>
      </c>
      <c r="T65" s="434">
        <v>0</v>
      </c>
      <c r="U65" s="434">
        <v>0</v>
      </c>
      <c r="V65" s="434">
        <v>0</v>
      </c>
      <c r="W65" s="434">
        <f t="shared" si="9"/>
        <v>0</v>
      </c>
      <c r="X65" s="434">
        <v>0</v>
      </c>
      <c r="Y65" s="434">
        <v>0</v>
      </c>
      <c r="Z65" s="434">
        <v>0</v>
      </c>
      <c r="AA65" s="434">
        <f t="shared" si="1"/>
        <v>0</v>
      </c>
      <c r="AB65" s="434">
        <f t="shared" si="2"/>
        <v>0</v>
      </c>
      <c r="AC65" s="435">
        <f t="shared" si="10"/>
        <v>0</v>
      </c>
      <c r="AD65" s="434">
        <v>0</v>
      </c>
      <c r="AE65" s="434">
        <f t="shared" si="11"/>
        <v>0</v>
      </c>
      <c r="AF65" s="435">
        <f t="shared" si="3"/>
        <v>0</v>
      </c>
      <c r="AG65" s="14">
        <v>0</v>
      </c>
      <c r="AH65" s="434">
        <f t="shared" si="45"/>
        <v>0</v>
      </c>
      <c r="AI65" s="870">
        <v>0</v>
      </c>
      <c r="AJ65" s="433">
        <v>0</v>
      </c>
      <c r="AK65" s="433">
        <v>0</v>
      </c>
      <c r="AL65" s="433">
        <v>0</v>
      </c>
      <c r="AM65" s="433">
        <v>0</v>
      </c>
      <c r="AN65" s="433">
        <v>0</v>
      </c>
      <c r="AO65" s="535">
        <f t="shared" si="4"/>
        <v>0</v>
      </c>
      <c r="AP65" s="854">
        <f t="shared" si="46"/>
        <v>727699</v>
      </c>
      <c r="AQ65" s="434">
        <f t="shared" si="47"/>
        <v>539836</v>
      </c>
      <c r="AR65" s="512">
        <f t="shared" si="48"/>
        <v>0</v>
      </c>
      <c r="AS65" s="434">
        <f t="shared" si="49"/>
        <v>182465</v>
      </c>
      <c r="AT65" s="434">
        <f t="shared" si="49"/>
        <v>5398</v>
      </c>
      <c r="AU65" s="434">
        <f t="shared" si="49"/>
        <v>0</v>
      </c>
      <c r="AV65" s="535">
        <f t="shared" si="50"/>
        <v>1</v>
      </c>
      <c r="AW65" s="517">
        <f t="shared" si="14"/>
        <v>0</v>
      </c>
      <c r="AX65" s="432">
        <v>0</v>
      </c>
      <c r="AY65" s="432">
        <v>0</v>
      </c>
      <c r="AZ65" s="432">
        <v>0</v>
      </c>
      <c r="BA65" s="432">
        <v>0</v>
      </c>
      <c r="BB65" s="432">
        <v>0</v>
      </c>
      <c r="BC65" s="600">
        <v>0</v>
      </c>
    </row>
    <row r="66" spans="1:55" ht="12.95" customHeight="1" x14ac:dyDescent="0.25">
      <c r="A66" s="127">
        <v>14</v>
      </c>
      <c r="B66" s="33">
        <v>5457</v>
      </c>
      <c r="C66" s="33">
        <v>600099377</v>
      </c>
      <c r="D66" s="33">
        <v>855049</v>
      </c>
      <c r="E66" s="280" t="s">
        <v>458</v>
      </c>
      <c r="F66" s="33"/>
      <c r="G66" s="293"/>
      <c r="H66" s="116"/>
      <c r="I66" s="562">
        <v>51592727</v>
      </c>
      <c r="J66" s="506">
        <v>38213983</v>
      </c>
      <c r="K66" s="506">
        <v>60000</v>
      </c>
      <c r="L66" s="339">
        <v>12936606</v>
      </c>
      <c r="M66" s="339">
        <v>382138</v>
      </c>
      <c r="N66" s="506">
        <v>0</v>
      </c>
      <c r="O66" s="686">
        <v>57.177899999999994</v>
      </c>
      <c r="P66" s="744">
        <f t="shared" ref="P66:BC66" si="51">SUM(P60:P65)</f>
        <v>30000</v>
      </c>
      <c r="Q66" s="339">
        <f t="shared" si="51"/>
        <v>0</v>
      </c>
      <c r="R66" s="339">
        <f t="shared" si="51"/>
        <v>-113908</v>
      </c>
      <c r="S66" s="339">
        <f t="shared" si="51"/>
        <v>0</v>
      </c>
      <c r="T66" s="339">
        <f t="shared" si="51"/>
        <v>0</v>
      </c>
      <c r="U66" s="339">
        <f t="shared" si="51"/>
        <v>235670</v>
      </c>
      <c r="V66" s="339">
        <f t="shared" si="51"/>
        <v>0</v>
      </c>
      <c r="W66" s="339">
        <f t="shared" si="51"/>
        <v>151762</v>
      </c>
      <c r="X66" s="339">
        <v>-30000</v>
      </c>
      <c r="Y66" s="339">
        <f t="shared" si="51"/>
        <v>0</v>
      </c>
      <c r="Z66" s="339">
        <f t="shared" si="51"/>
        <v>0</v>
      </c>
      <c r="AA66" s="339">
        <f t="shared" si="51"/>
        <v>-30000</v>
      </c>
      <c r="AB66" s="339">
        <f t="shared" si="51"/>
        <v>121762</v>
      </c>
      <c r="AC66" s="339">
        <f t="shared" si="51"/>
        <v>41155</v>
      </c>
      <c r="AD66" s="339">
        <f t="shared" si="51"/>
        <v>0</v>
      </c>
      <c r="AE66" s="339">
        <f t="shared" si="51"/>
        <v>41155</v>
      </c>
      <c r="AF66" s="339">
        <f t="shared" si="51"/>
        <v>1518</v>
      </c>
      <c r="AG66" s="339">
        <f t="shared" si="51"/>
        <v>0</v>
      </c>
      <c r="AH66" s="965">
        <f t="shared" si="51"/>
        <v>164435</v>
      </c>
      <c r="AI66" s="960">
        <v>-0.04</v>
      </c>
      <c r="AJ66" s="740">
        <f t="shared" si="51"/>
        <v>-0.28999999999999998</v>
      </c>
      <c r="AK66" s="740">
        <f t="shared" si="51"/>
        <v>0</v>
      </c>
      <c r="AL66" s="740">
        <f t="shared" si="51"/>
        <v>0</v>
      </c>
      <c r="AM66" s="740">
        <f t="shared" si="51"/>
        <v>0.56000000000000005</v>
      </c>
      <c r="AN66" s="740">
        <f t="shared" si="51"/>
        <v>0</v>
      </c>
      <c r="AO66" s="281">
        <f t="shared" si="51"/>
        <v>0.23000000000000004</v>
      </c>
      <c r="AP66" s="410">
        <f t="shared" si="51"/>
        <v>51757162</v>
      </c>
      <c r="AQ66" s="410">
        <f t="shared" si="51"/>
        <v>38365745</v>
      </c>
      <c r="AR66" s="339">
        <f t="shared" si="51"/>
        <v>30000</v>
      </c>
      <c r="AS66" s="339">
        <f t="shared" si="51"/>
        <v>12977761</v>
      </c>
      <c r="AT66" s="339">
        <f t="shared" si="51"/>
        <v>383656</v>
      </c>
      <c r="AU66" s="339">
        <f t="shared" si="51"/>
        <v>0</v>
      </c>
      <c r="AV66" s="281">
        <f t="shared" si="51"/>
        <v>57.407899999999998</v>
      </c>
      <c r="AW66" s="770">
        <f t="shared" si="51"/>
        <v>0</v>
      </c>
      <c r="AX66" s="760">
        <f t="shared" si="51"/>
        <v>0</v>
      </c>
      <c r="AY66" s="760">
        <f t="shared" si="51"/>
        <v>0</v>
      </c>
      <c r="AZ66" s="760">
        <f t="shared" si="51"/>
        <v>0</v>
      </c>
      <c r="BA66" s="760">
        <f t="shared" si="51"/>
        <v>0</v>
      </c>
      <c r="BB66" s="760">
        <f t="shared" si="51"/>
        <v>0</v>
      </c>
      <c r="BC66" s="771">
        <f t="shared" si="51"/>
        <v>0</v>
      </c>
    </row>
    <row r="67" spans="1:55" ht="12.95" customHeight="1" x14ac:dyDescent="0.25">
      <c r="A67" s="188">
        <v>15</v>
      </c>
      <c r="B67" s="126">
        <v>5459</v>
      </c>
      <c r="C67" s="126">
        <v>600099415</v>
      </c>
      <c r="D67" s="126">
        <v>70946086</v>
      </c>
      <c r="E67" s="278" t="s">
        <v>459</v>
      </c>
      <c r="F67" s="126">
        <v>3231</v>
      </c>
      <c r="G67" s="278" t="s">
        <v>279</v>
      </c>
      <c r="H67" s="193" t="s">
        <v>260</v>
      </c>
      <c r="I67" s="517">
        <v>24703502</v>
      </c>
      <c r="J67" s="432">
        <v>18326040</v>
      </c>
      <c r="K67" s="432">
        <v>0</v>
      </c>
      <c r="L67" s="44">
        <v>6194202</v>
      </c>
      <c r="M67" s="44">
        <v>183260</v>
      </c>
      <c r="N67" s="432">
        <v>0</v>
      </c>
      <c r="O67" s="685">
        <v>27.5275</v>
      </c>
      <c r="P67" s="579">
        <f t="shared" si="0"/>
        <v>-20000</v>
      </c>
      <c r="Q67" s="434">
        <v>0</v>
      </c>
      <c r="R67" s="434">
        <v>0</v>
      </c>
      <c r="S67" s="434">
        <v>0</v>
      </c>
      <c r="T67" s="434">
        <v>0</v>
      </c>
      <c r="U67" s="434">
        <v>0</v>
      </c>
      <c r="V67" s="434">
        <v>0</v>
      </c>
      <c r="W67" s="434">
        <f t="shared" si="9"/>
        <v>-20000</v>
      </c>
      <c r="X67" s="434">
        <v>20000</v>
      </c>
      <c r="Y67" s="434">
        <v>0</v>
      </c>
      <c r="Z67" s="434">
        <v>0</v>
      </c>
      <c r="AA67" s="434">
        <f t="shared" si="1"/>
        <v>20000</v>
      </c>
      <c r="AB67" s="434">
        <f t="shared" si="2"/>
        <v>0</v>
      </c>
      <c r="AC67" s="435">
        <f t="shared" si="10"/>
        <v>0</v>
      </c>
      <c r="AD67" s="434">
        <v>0</v>
      </c>
      <c r="AE67" s="434">
        <f t="shared" si="11"/>
        <v>0</v>
      </c>
      <c r="AF67" s="435">
        <f t="shared" si="3"/>
        <v>-200</v>
      </c>
      <c r="AG67" s="14">
        <v>0</v>
      </c>
      <c r="AH67" s="434">
        <f>AB67+AE67+AF67+AG67</f>
        <v>-200</v>
      </c>
      <c r="AI67" s="870">
        <v>0</v>
      </c>
      <c r="AJ67" s="433">
        <v>0</v>
      </c>
      <c r="AK67" s="433">
        <v>0</v>
      </c>
      <c r="AL67" s="433">
        <v>0</v>
      </c>
      <c r="AM67" s="433">
        <v>0</v>
      </c>
      <c r="AN67" s="433">
        <v>0</v>
      </c>
      <c r="AO67" s="535">
        <f t="shared" si="4"/>
        <v>0</v>
      </c>
      <c r="AP67" s="854">
        <f>I67+AH67</f>
        <v>24703302</v>
      </c>
      <c r="AQ67" s="434">
        <f>J67+W67</f>
        <v>18306040</v>
      </c>
      <c r="AR67" s="512">
        <f>K67+AA67</f>
        <v>20000</v>
      </c>
      <c r="AS67" s="434">
        <f>L67+AE67</f>
        <v>6194202</v>
      </c>
      <c r="AT67" s="434">
        <f>M67+AF67</f>
        <v>183060</v>
      </c>
      <c r="AU67" s="434">
        <f>N67+AG67</f>
        <v>0</v>
      </c>
      <c r="AV67" s="535">
        <f>O67+AO67</f>
        <v>27.5275</v>
      </c>
      <c r="AW67" s="517">
        <f t="shared" si="14"/>
        <v>0</v>
      </c>
      <c r="AX67" s="432">
        <v>0</v>
      </c>
      <c r="AY67" s="432">
        <v>0</v>
      </c>
      <c r="AZ67" s="432">
        <v>0</v>
      </c>
      <c r="BA67" s="432">
        <v>0</v>
      </c>
      <c r="BB67" s="432">
        <v>0</v>
      </c>
      <c r="BC67" s="600">
        <v>0</v>
      </c>
    </row>
    <row r="68" spans="1:55" ht="12.95" customHeight="1" x14ac:dyDescent="0.25">
      <c r="A68" s="127">
        <v>15</v>
      </c>
      <c r="B68" s="30">
        <v>5459</v>
      </c>
      <c r="C68" s="30">
        <v>600099415</v>
      </c>
      <c r="D68" s="30">
        <v>70946086</v>
      </c>
      <c r="E68" s="280" t="s">
        <v>460</v>
      </c>
      <c r="F68" s="30"/>
      <c r="G68" s="280"/>
      <c r="H68" s="113"/>
      <c r="I68" s="563">
        <v>24703502</v>
      </c>
      <c r="J68" s="507">
        <v>18326040</v>
      </c>
      <c r="K68" s="507">
        <v>0</v>
      </c>
      <c r="L68" s="329">
        <v>6194202</v>
      </c>
      <c r="M68" s="329">
        <v>183260</v>
      </c>
      <c r="N68" s="507">
        <v>0</v>
      </c>
      <c r="O68" s="687">
        <v>27.5275</v>
      </c>
      <c r="P68" s="745">
        <f t="shared" ref="P68:BC68" si="52">SUM(P67)</f>
        <v>-20000</v>
      </c>
      <c r="Q68" s="329">
        <f t="shared" si="52"/>
        <v>0</v>
      </c>
      <c r="R68" s="329">
        <f t="shared" si="52"/>
        <v>0</v>
      </c>
      <c r="S68" s="329">
        <f t="shared" si="52"/>
        <v>0</v>
      </c>
      <c r="T68" s="329">
        <f t="shared" si="52"/>
        <v>0</v>
      </c>
      <c r="U68" s="329">
        <f t="shared" si="52"/>
        <v>0</v>
      </c>
      <c r="V68" s="329">
        <f t="shared" si="52"/>
        <v>0</v>
      </c>
      <c r="W68" s="329">
        <f t="shared" si="52"/>
        <v>-20000</v>
      </c>
      <c r="X68" s="329">
        <f t="shared" si="52"/>
        <v>20000</v>
      </c>
      <c r="Y68" s="329">
        <f t="shared" si="52"/>
        <v>0</v>
      </c>
      <c r="Z68" s="329">
        <f t="shared" si="52"/>
        <v>0</v>
      </c>
      <c r="AA68" s="329">
        <f t="shared" si="52"/>
        <v>20000</v>
      </c>
      <c r="AB68" s="329">
        <f t="shared" si="52"/>
        <v>0</v>
      </c>
      <c r="AC68" s="329">
        <f t="shared" si="52"/>
        <v>0</v>
      </c>
      <c r="AD68" s="329">
        <f t="shared" si="52"/>
        <v>0</v>
      </c>
      <c r="AE68" s="329">
        <f t="shared" si="52"/>
        <v>0</v>
      </c>
      <c r="AF68" s="329">
        <f t="shared" si="52"/>
        <v>-200</v>
      </c>
      <c r="AG68" s="329">
        <f t="shared" si="52"/>
        <v>0</v>
      </c>
      <c r="AH68" s="966">
        <f t="shared" si="52"/>
        <v>-200</v>
      </c>
      <c r="AI68" s="961">
        <v>0</v>
      </c>
      <c r="AJ68" s="741">
        <f t="shared" si="52"/>
        <v>0</v>
      </c>
      <c r="AK68" s="741">
        <f t="shared" si="52"/>
        <v>0</v>
      </c>
      <c r="AL68" s="741">
        <f t="shared" si="52"/>
        <v>0</v>
      </c>
      <c r="AM68" s="741">
        <f t="shared" si="52"/>
        <v>0</v>
      </c>
      <c r="AN68" s="741">
        <f t="shared" si="52"/>
        <v>0</v>
      </c>
      <c r="AO68" s="187">
        <f t="shared" si="52"/>
        <v>0</v>
      </c>
      <c r="AP68" s="411">
        <f t="shared" si="52"/>
        <v>24703302</v>
      </c>
      <c r="AQ68" s="411">
        <f t="shared" si="52"/>
        <v>18306040</v>
      </c>
      <c r="AR68" s="329">
        <f t="shared" si="52"/>
        <v>20000</v>
      </c>
      <c r="AS68" s="329">
        <f t="shared" si="52"/>
        <v>6194202</v>
      </c>
      <c r="AT68" s="329">
        <f t="shared" si="52"/>
        <v>183060</v>
      </c>
      <c r="AU68" s="329">
        <f t="shared" si="52"/>
        <v>0</v>
      </c>
      <c r="AV68" s="187">
        <f t="shared" si="52"/>
        <v>27.5275</v>
      </c>
      <c r="AW68" s="772">
        <f t="shared" si="52"/>
        <v>0</v>
      </c>
      <c r="AX68" s="761">
        <f t="shared" si="52"/>
        <v>0</v>
      </c>
      <c r="AY68" s="761">
        <f t="shared" si="52"/>
        <v>0</v>
      </c>
      <c r="AZ68" s="761">
        <f t="shared" si="52"/>
        <v>0</v>
      </c>
      <c r="BA68" s="761">
        <f t="shared" si="52"/>
        <v>0</v>
      </c>
      <c r="BB68" s="761">
        <f t="shared" si="52"/>
        <v>0</v>
      </c>
      <c r="BC68" s="773">
        <f t="shared" si="52"/>
        <v>0</v>
      </c>
    </row>
    <row r="69" spans="1:55" ht="12.95" customHeight="1" x14ac:dyDescent="0.25">
      <c r="A69" s="188">
        <v>16</v>
      </c>
      <c r="B69" s="282">
        <v>5482</v>
      </c>
      <c r="C69" s="282">
        <v>600098982</v>
      </c>
      <c r="D69" s="282">
        <v>71006923</v>
      </c>
      <c r="E69" s="278" t="s">
        <v>461</v>
      </c>
      <c r="F69" s="126">
        <v>3111</v>
      </c>
      <c r="G69" s="279" t="s">
        <v>288</v>
      </c>
      <c r="H69" s="193" t="s">
        <v>260</v>
      </c>
      <c r="I69" s="517">
        <v>1771590</v>
      </c>
      <c r="J69" s="432">
        <v>1314236</v>
      </c>
      <c r="K69" s="432">
        <v>0</v>
      </c>
      <c r="L69" s="44">
        <v>444212</v>
      </c>
      <c r="M69" s="44">
        <v>13142</v>
      </c>
      <c r="N69" s="432">
        <v>0</v>
      </c>
      <c r="O69" s="685">
        <v>2</v>
      </c>
      <c r="P69" s="579">
        <f t="shared" si="0"/>
        <v>0</v>
      </c>
      <c r="Q69" s="434">
        <v>0</v>
      </c>
      <c r="R69" s="434">
        <v>0</v>
      </c>
      <c r="S69" s="434">
        <v>0</v>
      </c>
      <c r="T69" s="434">
        <v>0</v>
      </c>
      <c r="U69" s="434">
        <v>0</v>
      </c>
      <c r="V69" s="434">
        <v>0</v>
      </c>
      <c r="W69" s="434">
        <f t="shared" si="9"/>
        <v>0</v>
      </c>
      <c r="X69" s="434">
        <v>0</v>
      </c>
      <c r="Y69" s="434">
        <v>0</v>
      </c>
      <c r="Z69" s="434">
        <v>0</v>
      </c>
      <c r="AA69" s="434">
        <f t="shared" si="1"/>
        <v>0</v>
      </c>
      <c r="AB69" s="434">
        <f t="shared" si="2"/>
        <v>0</v>
      </c>
      <c r="AC69" s="435">
        <f t="shared" si="10"/>
        <v>0</v>
      </c>
      <c r="AD69" s="434">
        <v>0</v>
      </c>
      <c r="AE69" s="434">
        <f t="shared" si="11"/>
        <v>0</v>
      </c>
      <c r="AF69" s="435">
        <f t="shared" si="3"/>
        <v>0</v>
      </c>
      <c r="AG69" s="14">
        <v>0</v>
      </c>
      <c r="AH69" s="434">
        <f t="shared" ref="AH69:AH72" si="53">AB69+AE69+AF69+AG69</f>
        <v>0</v>
      </c>
      <c r="AI69" s="870">
        <v>0</v>
      </c>
      <c r="AJ69" s="433">
        <v>0</v>
      </c>
      <c r="AK69" s="433">
        <v>0</v>
      </c>
      <c r="AL69" s="433">
        <v>0</v>
      </c>
      <c r="AM69" s="433">
        <v>0</v>
      </c>
      <c r="AN69" s="433">
        <v>0</v>
      </c>
      <c r="AO69" s="535">
        <f t="shared" si="4"/>
        <v>0</v>
      </c>
      <c r="AP69" s="854">
        <f>I69+AH69</f>
        <v>1771590</v>
      </c>
      <c r="AQ69" s="434">
        <f>J69+W69</f>
        <v>1314236</v>
      </c>
      <c r="AR69" s="512">
        <f>K69+AA69</f>
        <v>0</v>
      </c>
      <c r="AS69" s="434">
        <f>L69+AE69</f>
        <v>444212</v>
      </c>
      <c r="AT69" s="434">
        <f t="shared" ref="AT69:AU72" si="54">M69+AF69</f>
        <v>13142</v>
      </c>
      <c r="AU69" s="434">
        <f t="shared" si="54"/>
        <v>0</v>
      </c>
      <c r="AV69" s="535">
        <f>O69+AO69</f>
        <v>2</v>
      </c>
      <c r="AW69" s="517">
        <f t="shared" si="14"/>
        <v>0</v>
      </c>
      <c r="AX69" s="432">
        <v>0</v>
      </c>
      <c r="AY69" s="432">
        <v>0</v>
      </c>
      <c r="AZ69" s="432">
        <v>0</v>
      </c>
      <c r="BA69" s="432">
        <v>0</v>
      </c>
      <c r="BB69" s="432">
        <v>0</v>
      </c>
      <c r="BC69" s="600">
        <v>0</v>
      </c>
    </row>
    <row r="70" spans="1:55" ht="12.95" customHeight="1" x14ac:dyDescent="0.25">
      <c r="A70" s="188">
        <v>16</v>
      </c>
      <c r="B70" s="126">
        <v>5482</v>
      </c>
      <c r="C70" s="126">
        <v>600098982</v>
      </c>
      <c r="D70" s="126">
        <v>71006923</v>
      </c>
      <c r="E70" s="278" t="s">
        <v>461</v>
      </c>
      <c r="F70" s="126">
        <v>3117</v>
      </c>
      <c r="G70" s="278" t="s">
        <v>292</v>
      </c>
      <c r="H70" s="193" t="s">
        <v>260</v>
      </c>
      <c r="I70" s="517">
        <v>4812347</v>
      </c>
      <c r="J70" s="432">
        <v>3569990</v>
      </c>
      <c r="K70" s="432">
        <v>0</v>
      </c>
      <c r="L70" s="44">
        <v>1206656</v>
      </c>
      <c r="M70" s="44">
        <v>35701</v>
      </c>
      <c r="N70" s="432">
        <v>0</v>
      </c>
      <c r="O70" s="685">
        <v>4.7271999999999998</v>
      </c>
      <c r="P70" s="579">
        <f t="shared" si="0"/>
        <v>0</v>
      </c>
      <c r="Q70" s="434">
        <v>0</v>
      </c>
      <c r="R70" s="434">
        <v>0</v>
      </c>
      <c r="S70" s="434">
        <v>0</v>
      </c>
      <c r="T70" s="434">
        <v>0</v>
      </c>
      <c r="U70" s="434">
        <v>0</v>
      </c>
      <c r="V70" s="434">
        <v>0</v>
      </c>
      <c r="W70" s="434">
        <f t="shared" si="9"/>
        <v>0</v>
      </c>
      <c r="X70" s="434">
        <v>0</v>
      </c>
      <c r="Y70" s="434">
        <v>0</v>
      </c>
      <c r="Z70" s="434">
        <v>0</v>
      </c>
      <c r="AA70" s="434">
        <f t="shared" si="1"/>
        <v>0</v>
      </c>
      <c r="AB70" s="434">
        <f t="shared" si="2"/>
        <v>0</v>
      </c>
      <c r="AC70" s="435">
        <f t="shared" si="10"/>
        <v>0</v>
      </c>
      <c r="AD70" s="434">
        <v>0</v>
      </c>
      <c r="AE70" s="434">
        <f t="shared" si="11"/>
        <v>0</v>
      </c>
      <c r="AF70" s="435">
        <f t="shared" si="3"/>
        <v>0</v>
      </c>
      <c r="AG70" s="14">
        <v>0</v>
      </c>
      <c r="AH70" s="434">
        <f t="shared" si="53"/>
        <v>0</v>
      </c>
      <c r="AI70" s="870">
        <v>0</v>
      </c>
      <c r="AJ70" s="433">
        <v>0</v>
      </c>
      <c r="AK70" s="433">
        <v>0</v>
      </c>
      <c r="AL70" s="433">
        <v>0</v>
      </c>
      <c r="AM70" s="433">
        <v>0</v>
      </c>
      <c r="AN70" s="433">
        <v>0</v>
      </c>
      <c r="AO70" s="535">
        <f t="shared" si="4"/>
        <v>0</v>
      </c>
      <c r="AP70" s="854">
        <f>I70+AH70</f>
        <v>4812347</v>
      </c>
      <c r="AQ70" s="434">
        <f>J70+W70</f>
        <v>3569990</v>
      </c>
      <c r="AR70" s="512">
        <f>K70+AA70</f>
        <v>0</v>
      </c>
      <c r="AS70" s="434">
        <f>L70+AE70</f>
        <v>1206656</v>
      </c>
      <c r="AT70" s="434">
        <f t="shared" si="54"/>
        <v>35701</v>
      </c>
      <c r="AU70" s="434">
        <f t="shared" si="54"/>
        <v>0</v>
      </c>
      <c r="AV70" s="535">
        <f>O70+AO70</f>
        <v>4.7271999999999998</v>
      </c>
      <c r="AW70" s="517">
        <f t="shared" si="14"/>
        <v>0</v>
      </c>
      <c r="AX70" s="432">
        <v>0</v>
      </c>
      <c r="AY70" s="432">
        <v>0</v>
      </c>
      <c r="AZ70" s="432">
        <v>0</v>
      </c>
      <c r="BA70" s="432">
        <v>0</v>
      </c>
      <c r="BB70" s="432">
        <v>0</v>
      </c>
      <c r="BC70" s="600">
        <v>0</v>
      </c>
    </row>
    <row r="71" spans="1:55" ht="12.95" customHeight="1" x14ac:dyDescent="0.25">
      <c r="A71" s="188">
        <v>16</v>
      </c>
      <c r="B71" s="126">
        <v>5482</v>
      </c>
      <c r="C71" s="126">
        <v>600098982</v>
      </c>
      <c r="D71" s="126">
        <v>71006923</v>
      </c>
      <c r="E71" s="278" t="s">
        <v>461</v>
      </c>
      <c r="F71" s="126">
        <v>3117</v>
      </c>
      <c r="G71" s="231" t="s">
        <v>276</v>
      </c>
      <c r="H71" s="193" t="s">
        <v>261</v>
      </c>
      <c r="I71" s="517">
        <v>267475</v>
      </c>
      <c r="J71" s="432">
        <v>198424</v>
      </c>
      <c r="K71" s="432">
        <v>0</v>
      </c>
      <c r="L71" s="44">
        <v>67067</v>
      </c>
      <c r="M71" s="44">
        <v>1984</v>
      </c>
      <c r="N71" s="432">
        <v>0</v>
      </c>
      <c r="O71" s="685">
        <v>0.5</v>
      </c>
      <c r="P71" s="579">
        <f t="shared" si="0"/>
        <v>0</v>
      </c>
      <c r="Q71" s="434">
        <v>0</v>
      </c>
      <c r="R71" s="434">
        <v>84515</v>
      </c>
      <c r="S71" s="434">
        <v>0</v>
      </c>
      <c r="T71" s="434">
        <v>0</v>
      </c>
      <c r="U71" s="434">
        <v>0</v>
      </c>
      <c r="V71" s="434">
        <v>0</v>
      </c>
      <c r="W71" s="434">
        <f t="shared" si="9"/>
        <v>84515</v>
      </c>
      <c r="X71" s="434">
        <v>0</v>
      </c>
      <c r="Y71" s="434">
        <v>0</v>
      </c>
      <c r="Z71" s="434">
        <v>0</v>
      </c>
      <c r="AA71" s="434">
        <f t="shared" si="1"/>
        <v>0</v>
      </c>
      <c r="AB71" s="434">
        <f t="shared" si="2"/>
        <v>84515</v>
      </c>
      <c r="AC71" s="435">
        <f t="shared" si="10"/>
        <v>28566</v>
      </c>
      <c r="AD71" s="434">
        <v>0</v>
      </c>
      <c r="AE71" s="434">
        <f t="shared" si="11"/>
        <v>28566</v>
      </c>
      <c r="AF71" s="435">
        <f t="shared" si="3"/>
        <v>845</v>
      </c>
      <c r="AG71" s="14">
        <v>0</v>
      </c>
      <c r="AH71" s="434">
        <f t="shared" si="53"/>
        <v>113926</v>
      </c>
      <c r="AI71" s="870">
        <v>0</v>
      </c>
      <c r="AJ71" s="433">
        <v>0.21</v>
      </c>
      <c r="AK71" s="433">
        <v>0</v>
      </c>
      <c r="AL71" s="433">
        <v>0</v>
      </c>
      <c r="AM71" s="433">
        <v>0</v>
      </c>
      <c r="AN71" s="433">
        <v>0</v>
      </c>
      <c r="AO71" s="535">
        <f t="shared" si="4"/>
        <v>0.21</v>
      </c>
      <c r="AP71" s="854">
        <f>I71+AH71</f>
        <v>381401</v>
      </c>
      <c r="AQ71" s="434">
        <f>J71+W71</f>
        <v>282939</v>
      </c>
      <c r="AR71" s="512">
        <f>K71+AA71</f>
        <v>0</v>
      </c>
      <c r="AS71" s="434">
        <f>L71+AE71</f>
        <v>95633</v>
      </c>
      <c r="AT71" s="434">
        <f t="shared" si="54"/>
        <v>2829</v>
      </c>
      <c r="AU71" s="434">
        <f t="shared" si="54"/>
        <v>0</v>
      </c>
      <c r="AV71" s="535">
        <f>O71+AO71</f>
        <v>0.71</v>
      </c>
      <c r="AW71" s="517">
        <f t="shared" si="14"/>
        <v>0</v>
      </c>
      <c r="AX71" s="432">
        <v>0</v>
      </c>
      <c r="AY71" s="432">
        <v>0</v>
      </c>
      <c r="AZ71" s="432">
        <v>0</v>
      </c>
      <c r="BA71" s="432">
        <v>0</v>
      </c>
      <c r="BB71" s="432">
        <v>0</v>
      </c>
      <c r="BC71" s="600">
        <v>0</v>
      </c>
    </row>
    <row r="72" spans="1:55" ht="12.95" customHeight="1" x14ac:dyDescent="0.25">
      <c r="A72" s="188">
        <v>16</v>
      </c>
      <c r="B72" s="126">
        <v>5482</v>
      </c>
      <c r="C72" s="126">
        <v>600098982</v>
      </c>
      <c r="D72" s="126">
        <v>71006923</v>
      </c>
      <c r="E72" s="278" t="s">
        <v>461</v>
      </c>
      <c r="F72" s="126">
        <v>3143</v>
      </c>
      <c r="G72" s="231" t="s">
        <v>784</v>
      </c>
      <c r="H72" s="193" t="s">
        <v>260</v>
      </c>
      <c r="I72" s="517">
        <v>1198159</v>
      </c>
      <c r="J72" s="432">
        <v>888842</v>
      </c>
      <c r="K72" s="432">
        <v>0</v>
      </c>
      <c r="L72" s="44">
        <v>300429</v>
      </c>
      <c r="M72" s="44">
        <v>8888</v>
      </c>
      <c r="N72" s="432">
        <v>0</v>
      </c>
      <c r="O72" s="685">
        <v>1.6786000000000001</v>
      </c>
      <c r="P72" s="579">
        <f t="shared" si="0"/>
        <v>0</v>
      </c>
      <c r="Q72" s="434">
        <v>0</v>
      </c>
      <c r="R72" s="434">
        <v>0</v>
      </c>
      <c r="S72" s="434">
        <v>0</v>
      </c>
      <c r="T72" s="434">
        <v>0</v>
      </c>
      <c r="U72" s="434">
        <v>0</v>
      </c>
      <c r="V72" s="434">
        <v>0</v>
      </c>
      <c r="W72" s="434">
        <f t="shared" si="9"/>
        <v>0</v>
      </c>
      <c r="X72" s="434">
        <v>0</v>
      </c>
      <c r="Y72" s="434">
        <v>0</v>
      </c>
      <c r="Z72" s="434">
        <v>0</v>
      </c>
      <c r="AA72" s="434">
        <f t="shared" si="1"/>
        <v>0</v>
      </c>
      <c r="AB72" s="434">
        <f t="shared" si="2"/>
        <v>0</v>
      </c>
      <c r="AC72" s="435">
        <f t="shared" si="10"/>
        <v>0</v>
      </c>
      <c r="AD72" s="434">
        <v>0</v>
      </c>
      <c r="AE72" s="434">
        <f t="shared" si="11"/>
        <v>0</v>
      </c>
      <c r="AF72" s="435">
        <f t="shared" si="3"/>
        <v>0</v>
      </c>
      <c r="AG72" s="14">
        <v>0</v>
      </c>
      <c r="AH72" s="434">
        <f t="shared" si="53"/>
        <v>0</v>
      </c>
      <c r="AI72" s="870">
        <v>0</v>
      </c>
      <c r="AJ72" s="433">
        <v>0</v>
      </c>
      <c r="AK72" s="433">
        <v>0</v>
      </c>
      <c r="AL72" s="433">
        <v>0</v>
      </c>
      <c r="AM72" s="433">
        <v>0</v>
      </c>
      <c r="AN72" s="433">
        <v>0</v>
      </c>
      <c r="AO72" s="535">
        <f t="shared" si="4"/>
        <v>0</v>
      </c>
      <c r="AP72" s="854">
        <f>I72+AH72</f>
        <v>1198159</v>
      </c>
      <c r="AQ72" s="434">
        <f>J72+W72</f>
        <v>888842</v>
      </c>
      <c r="AR72" s="512">
        <f>K72+AA72</f>
        <v>0</v>
      </c>
      <c r="AS72" s="434">
        <f>L72+AE72</f>
        <v>300429</v>
      </c>
      <c r="AT72" s="434">
        <f t="shared" si="54"/>
        <v>8888</v>
      </c>
      <c r="AU72" s="434">
        <f t="shared" si="54"/>
        <v>0</v>
      </c>
      <c r="AV72" s="535">
        <f>O72+AO72</f>
        <v>1.6786000000000001</v>
      </c>
      <c r="AW72" s="517">
        <f t="shared" si="14"/>
        <v>0</v>
      </c>
      <c r="AX72" s="432">
        <v>0</v>
      </c>
      <c r="AY72" s="432">
        <v>0</v>
      </c>
      <c r="AZ72" s="432">
        <v>0</v>
      </c>
      <c r="BA72" s="432">
        <v>0</v>
      </c>
      <c r="BB72" s="432">
        <v>0</v>
      </c>
      <c r="BC72" s="600">
        <v>0</v>
      </c>
    </row>
    <row r="73" spans="1:55" ht="12.95" customHeight="1" x14ac:dyDescent="0.25">
      <c r="A73" s="127">
        <v>16</v>
      </c>
      <c r="B73" s="30">
        <v>5482</v>
      </c>
      <c r="C73" s="30">
        <v>600098982</v>
      </c>
      <c r="D73" s="30">
        <v>71006923</v>
      </c>
      <c r="E73" s="280" t="s">
        <v>462</v>
      </c>
      <c r="F73" s="30"/>
      <c r="G73" s="280"/>
      <c r="H73" s="113"/>
      <c r="I73" s="563">
        <v>8049571</v>
      </c>
      <c r="J73" s="507">
        <v>5971492</v>
      </c>
      <c r="K73" s="507">
        <v>0</v>
      </c>
      <c r="L73" s="329">
        <v>2018364</v>
      </c>
      <c r="M73" s="329">
        <v>59715</v>
      </c>
      <c r="N73" s="507">
        <v>0</v>
      </c>
      <c r="O73" s="687">
        <v>8.9057999999999993</v>
      </c>
      <c r="P73" s="745">
        <f t="shared" ref="P73:BC73" si="55">SUM(P69:P72)</f>
        <v>0</v>
      </c>
      <c r="Q73" s="329">
        <f t="shared" si="55"/>
        <v>0</v>
      </c>
      <c r="R73" s="329">
        <f t="shared" si="55"/>
        <v>84515</v>
      </c>
      <c r="S73" s="329">
        <f t="shared" si="55"/>
        <v>0</v>
      </c>
      <c r="T73" s="329">
        <f t="shared" si="55"/>
        <v>0</v>
      </c>
      <c r="U73" s="329">
        <f t="shared" si="55"/>
        <v>0</v>
      </c>
      <c r="V73" s="329">
        <f t="shared" si="55"/>
        <v>0</v>
      </c>
      <c r="W73" s="329">
        <f t="shared" si="55"/>
        <v>84515</v>
      </c>
      <c r="X73" s="329">
        <v>0</v>
      </c>
      <c r="Y73" s="329">
        <f t="shared" si="55"/>
        <v>0</v>
      </c>
      <c r="Z73" s="329">
        <f t="shared" si="55"/>
        <v>0</v>
      </c>
      <c r="AA73" s="329">
        <f t="shared" si="55"/>
        <v>0</v>
      </c>
      <c r="AB73" s="329">
        <f t="shared" si="55"/>
        <v>84515</v>
      </c>
      <c r="AC73" s="329">
        <f t="shared" si="55"/>
        <v>28566</v>
      </c>
      <c r="AD73" s="329">
        <f t="shared" si="55"/>
        <v>0</v>
      </c>
      <c r="AE73" s="329">
        <f t="shared" si="55"/>
        <v>28566</v>
      </c>
      <c r="AF73" s="329">
        <f t="shared" si="55"/>
        <v>845</v>
      </c>
      <c r="AG73" s="329">
        <f t="shared" si="55"/>
        <v>0</v>
      </c>
      <c r="AH73" s="966">
        <f t="shared" si="55"/>
        <v>113926</v>
      </c>
      <c r="AI73" s="961">
        <v>0</v>
      </c>
      <c r="AJ73" s="741">
        <f t="shared" si="55"/>
        <v>0.21</v>
      </c>
      <c r="AK73" s="741">
        <f t="shared" si="55"/>
        <v>0</v>
      </c>
      <c r="AL73" s="741">
        <f t="shared" si="55"/>
        <v>0</v>
      </c>
      <c r="AM73" s="741">
        <f t="shared" si="55"/>
        <v>0</v>
      </c>
      <c r="AN73" s="741">
        <f t="shared" si="55"/>
        <v>0</v>
      </c>
      <c r="AO73" s="187">
        <f t="shared" si="55"/>
        <v>0.21</v>
      </c>
      <c r="AP73" s="411">
        <f t="shared" si="55"/>
        <v>8163497</v>
      </c>
      <c r="AQ73" s="411">
        <f t="shared" si="55"/>
        <v>6056007</v>
      </c>
      <c r="AR73" s="329">
        <f t="shared" si="55"/>
        <v>0</v>
      </c>
      <c r="AS73" s="329">
        <f t="shared" si="55"/>
        <v>2046930</v>
      </c>
      <c r="AT73" s="329">
        <f t="shared" si="55"/>
        <v>60560</v>
      </c>
      <c r="AU73" s="329">
        <f t="shared" si="55"/>
        <v>0</v>
      </c>
      <c r="AV73" s="187">
        <f t="shared" si="55"/>
        <v>9.1158000000000001</v>
      </c>
      <c r="AW73" s="772">
        <f t="shared" si="55"/>
        <v>0</v>
      </c>
      <c r="AX73" s="761">
        <f t="shared" si="55"/>
        <v>0</v>
      </c>
      <c r="AY73" s="761">
        <f t="shared" si="55"/>
        <v>0</v>
      </c>
      <c r="AZ73" s="761">
        <f t="shared" si="55"/>
        <v>0</v>
      </c>
      <c r="BA73" s="761">
        <f t="shared" si="55"/>
        <v>0</v>
      </c>
      <c r="BB73" s="761">
        <f t="shared" si="55"/>
        <v>0</v>
      </c>
      <c r="BC73" s="773">
        <f t="shared" si="55"/>
        <v>0</v>
      </c>
    </row>
    <row r="74" spans="1:55" ht="12.95" customHeight="1" x14ac:dyDescent="0.25">
      <c r="A74" s="188">
        <v>17</v>
      </c>
      <c r="B74" s="287">
        <v>3421</v>
      </c>
      <c r="C74" s="287">
        <v>600077985</v>
      </c>
      <c r="D74" s="189">
        <v>72741651</v>
      </c>
      <c r="E74" s="286" t="s">
        <v>463</v>
      </c>
      <c r="F74" s="287">
        <v>3111</v>
      </c>
      <c r="G74" s="279" t="s">
        <v>288</v>
      </c>
      <c r="H74" s="193" t="s">
        <v>260</v>
      </c>
      <c r="I74" s="517">
        <v>5785437</v>
      </c>
      <c r="J74" s="432">
        <v>4272016</v>
      </c>
      <c r="K74" s="432">
        <v>20000</v>
      </c>
      <c r="L74" s="44">
        <v>1450701</v>
      </c>
      <c r="M74" s="44">
        <v>42720</v>
      </c>
      <c r="N74" s="432">
        <v>0</v>
      </c>
      <c r="O74" s="685">
        <v>7.71</v>
      </c>
      <c r="P74" s="579">
        <f t="shared" si="0"/>
        <v>20000</v>
      </c>
      <c r="Q74" s="434">
        <v>0</v>
      </c>
      <c r="R74" s="434">
        <v>0</v>
      </c>
      <c r="S74" s="434">
        <v>0</v>
      </c>
      <c r="T74" s="434">
        <v>0</v>
      </c>
      <c r="U74" s="434">
        <v>0</v>
      </c>
      <c r="V74" s="434">
        <v>0</v>
      </c>
      <c r="W74" s="434">
        <f t="shared" si="9"/>
        <v>20000</v>
      </c>
      <c r="X74" s="434">
        <v>-20000</v>
      </c>
      <c r="Y74" s="434">
        <v>0</v>
      </c>
      <c r="Z74" s="434">
        <v>0</v>
      </c>
      <c r="AA74" s="434">
        <f t="shared" si="1"/>
        <v>-20000</v>
      </c>
      <c r="AB74" s="434">
        <f t="shared" si="2"/>
        <v>0</v>
      </c>
      <c r="AC74" s="435">
        <f t="shared" si="10"/>
        <v>0</v>
      </c>
      <c r="AD74" s="434">
        <v>0</v>
      </c>
      <c r="AE74" s="434">
        <f t="shared" si="11"/>
        <v>0</v>
      </c>
      <c r="AF74" s="435">
        <f t="shared" si="3"/>
        <v>200</v>
      </c>
      <c r="AG74" s="14">
        <v>0</v>
      </c>
      <c r="AH74" s="434">
        <f t="shared" ref="AH74:AH75" si="56">AB74+AE74+AF74+AG74</f>
        <v>200</v>
      </c>
      <c r="AI74" s="870">
        <v>0</v>
      </c>
      <c r="AJ74" s="433">
        <v>0</v>
      </c>
      <c r="AK74" s="433">
        <v>0</v>
      </c>
      <c r="AL74" s="433">
        <v>0</v>
      </c>
      <c r="AM74" s="433">
        <v>0</v>
      </c>
      <c r="AN74" s="433">
        <v>0</v>
      </c>
      <c r="AO74" s="535">
        <f t="shared" si="4"/>
        <v>0</v>
      </c>
      <c r="AP74" s="854">
        <f>I74+AH74</f>
        <v>5785637</v>
      </c>
      <c r="AQ74" s="434">
        <f>J74+W74</f>
        <v>4292016</v>
      </c>
      <c r="AR74" s="512">
        <f>K74+AA74</f>
        <v>0</v>
      </c>
      <c r="AS74" s="434">
        <f t="shared" ref="AS74:AU75" si="57">L74+AE74</f>
        <v>1450701</v>
      </c>
      <c r="AT74" s="434">
        <f t="shared" si="57"/>
        <v>42920</v>
      </c>
      <c r="AU74" s="434">
        <f t="shared" si="57"/>
        <v>0</v>
      </c>
      <c r="AV74" s="535">
        <f>O74+AO74</f>
        <v>7.71</v>
      </c>
      <c r="AW74" s="517">
        <f t="shared" si="14"/>
        <v>0</v>
      </c>
      <c r="AX74" s="432">
        <v>0</v>
      </c>
      <c r="AY74" s="432">
        <v>0</v>
      </c>
      <c r="AZ74" s="432">
        <v>0</v>
      </c>
      <c r="BA74" s="432">
        <v>0</v>
      </c>
      <c r="BB74" s="432">
        <v>0</v>
      </c>
      <c r="BC74" s="600">
        <v>0</v>
      </c>
    </row>
    <row r="75" spans="1:55" ht="12.95" customHeight="1" x14ac:dyDescent="0.25">
      <c r="A75" s="188">
        <v>17</v>
      </c>
      <c r="B75" s="126">
        <v>3421</v>
      </c>
      <c r="C75" s="126">
        <v>600077985</v>
      </c>
      <c r="D75" s="189">
        <v>72741651</v>
      </c>
      <c r="E75" s="125" t="s">
        <v>463</v>
      </c>
      <c r="F75" s="287">
        <v>3111</v>
      </c>
      <c r="G75" s="231" t="s">
        <v>276</v>
      </c>
      <c r="H75" s="193" t="s">
        <v>261</v>
      </c>
      <c r="I75" s="517">
        <v>534949</v>
      </c>
      <c r="J75" s="432">
        <v>396847</v>
      </c>
      <c r="K75" s="432">
        <v>0</v>
      </c>
      <c r="L75" s="44">
        <v>134134</v>
      </c>
      <c r="M75" s="44">
        <v>3968</v>
      </c>
      <c r="N75" s="432">
        <v>0</v>
      </c>
      <c r="O75" s="685">
        <v>1</v>
      </c>
      <c r="P75" s="579">
        <f t="shared" si="0"/>
        <v>0</v>
      </c>
      <c r="Q75" s="434">
        <v>0</v>
      </c>
      <c r="R75" s="434">
        <v>-33070</v>
      </c>
      <c r="S75" s="434">
        <v>0</v>
      </c>
      <c r="T75" s="434">
        <v>0</v>
      </c>
      <c r="U75" s="434">
        <v>0</v>
      </c>
      <c r="V75" s="434">
        <v>0</v>
      </c>
      <c r="W75" s="434">
        <f t="shared" si="9"/>
        <v>-33070</v>
      </c>
      <c r="X75" s="434">
        <v>0</v>
      </c>
      <c r="Y75" s="434">
        <v>0</v>
      </c>
      <c r="Z75" s="434">
        <v>0</v>
      </c>
      <c r="AA75" s="434">
        <f t="shared" si="1"/>
        <v>0</v>
      </c>
      <c r="AB75" s="434">
        <f t="shared" si="2"/>
        <v>-33070</v>
      </c>
      <c r="AC75" s="435">
        <f t="shared" si="10"/>
        <v>-11178</v>
      </c>
      <c r="AD75" s="434">
        <v>0</v>
      </c>
      <c r="AE75" s="434">
        <f t="shared" si="11"/>
        <v>-11178</v>
      </c>
      <c r="AF75" s="435">
        <f t="shared" si="3"/>
        <v>-331</v>
      </c>
      <c r="AG75" s="14">
        <v>0</v>
      </c>
      <c r="AH75" s="434">
        <f t="shared" si="56"/>
        <v>-44579</v>
      </c>
      <c r="AI75" s="870">
        <v>0</v>
      </c>
      <c r="AJ75" s="433">
        <v>-0.08</v>
      </c>
      <c r="AK75" s="433">
        <v>0</v>
      </c>
      <c r="AL75" s="433">
        <v>0</v>
      </c>
      <c r="AM75" s="433">
        <v>0</v>
      </c>
      <c r="AN75" s="433">
        <v>0</v>
      </c>
      <c r="AO75" s="535">
        <f t="shared" si="4"/>
        <v>-0.08</v>
      </c>
      <c r="AP75" s="854">
        <f>I75+AH75</f>
        <v>490370</v>
      </c>
      <c r="AQ75" s="434">
        <f>J75+W75</f>
        <v>363777</v>
      </c>
      <c r="AR75" s="512">
        <f>K75+AA75</f>
        <v>0</v>
      </c>
      <c r="AS75" s="434">
        <f t="shared" si="57"/>
        <v>122956</v>
      </c>
      <c r="AT75" s="434">
        <f t="shared" si="57"/>
        <v>3637</v>
      </c>
      <c r="AU75" s="434">
        <f t="shared" si="57"/>
        <v>0</v>
      </c>
      <c r="AV75" s="535">
        <f>O75+AO75</f>
        <v>0.92</v>
      </c>
      <c r="AW75" s="517">
        <f t="shared" si="14"/>
        <v>0</v>
      </c>
      <c r="AX75" s="432">
        <v>0</v>
      </c>
      <c r="AY75" s="432">
        <v>0</v>
      </c>
      <c r="AZ75" s="432">
        <v>0</v>
      </c>
      <c r="BA75" s="432">
        <v>0</v>
      </c>
      <c r="BB75" s="432">
        <v>0</v>
      </c>
      <c r="BC75" s="600">
        <v>0</v>
      </c>
    </row>
    <row r="76" spans="1:55" ht="12.95" customHeight="1" x14ac:dyDescent="0.25">
      <c r="A76" s="127">
        <v>17</v>
      </c>
      <c r="B76" s="31">
        <v>3421</v>
      </c>
      <c r="C76" s="31">
        <v>600077985</v>
      </c>
      <c r="D76" s="33">
        <v>72741651</v>
      </c>
      <c r="E76" s="280" t="s">
        <v>464</v>
      </c>
      <c r="F76" s="33"/>
      <c r="G76" s="293"/>
      <c r="H76" s="116"/>
      <c r="I76" s="565">
        <v>6320386</v>
      </c>
      <c r="J76" s="509">
        <v>4668863</v>
      </c>
      <c r="K76" s="509">
        <v>20000</v>
      </c>
      <c r="L76" s="335">
        <v>1584835</v>
      </c>
      <c r="M76" s="335">
        <v>46688</v>
      </c>
      <c r="N76" s="509">
        <v>0</v>
      </c>
      <c r="O76" s="689">
        <v>8.7100000000000009</v>
      </c>
      <c r="P76" s="747">
        <f t="shared" ref="P76:BC76" si="58">SUM(P74:P75)</f>
        <v>20000</v>
      </c>
      <c r="Q76" s="335">
        <f t="shared" si="58"/>
        <v>0</v>
      </c>
      <c r="R76" s="335">
        <f t="shared" si="58"/>
        <v>-33070</v>
      </c>
      <c r="S76" s="335">
        <f t="shared" si="58"/>
        <v>0</v>
      </c>
      <c r="T76" s="335">
        <f t="shared" si="58"/>
        <v>0</v>
      </c>
      <c r="U76" s="335">
        <f t="shared" si="58"/>
        <v>0</v>
      </c>
      <c r="V76" s="335">
        <f t="shared" si="58"/>
        <v>0</v>
      </c>
      <c r="W76" s="335">
        <f t="shared" si="58"/>
        <v>-13070</v>
      </c>
      <c r="X76" s="335">
        <v>-20000</v>
      </c>
      <c r="Y76" s="335">
        <f t="shared" si="58"/>
        <v>0</v>
      </c>
      <c r="Z76" s="335">
        <f t="shared" si="58"/>
        <v>0</v>
      </c>
      <c r="AA76" s="335">
        <f t="shared" si="58"/>
        <v>-20000</v>
      </c>
      <c r="AB76" s="335">
        <f t="shared" si="58"/>
        <v>-33070</v>
      </c>
      <c r="AC76" s="335">
        <f t="shared" si="58"/>
        <v>-11178</v>
      </c>
      <c r="AD76" s="335">
        <f t="shared" si="58"/>
        <v>0</v>
      </c>
      <c r="AE76" s="335">
        <f t="shared" si="58"/>
        <v>-11178</v>
      </c>
      <c r="AF76" s="335">
        <f t="shared" si="58"/>
        <v>-131</v>
      </c>
      <c r="AG76" s="335">
        <f t="shared" si="58"/>
        <v>0</v>
      </c>
      <c r="AH76" s="968">
        <f t="shared" si="58"/>
        <v>-44379</v>
      </c>
      <c r="AI76" s="963">
        <v>0</v>
      </c>
      <c r="AJ76" s="743">
        <f t="shared" si="58"/>
        <v>-0.08</v>
      </c>
      <c r="AK76" s="743">
        <f t="shared" si="58"/>
        <v>0</v>
      </c>
      <c r="AL76" s="743">
        <f t="shared" si="58"/>
        <v>0</v>
      </c>
      <c r="AM76" s="743">
        <f t="shared" si="58"/>
        <v>0</v>
      </c>
      <c r="AN76" s="743">
        <f t="shared" si="58"/>
        <v>0</v>
      </c>
      <c r="AO76" s="259">
        <f t="shared" si="58"/>
        <v>-0.08</v>
      </c>
      <c r="AP76" s="413">
        <f t="shared" si="58"/>
        <v>6276007</v>
      </c>
      <c r="AQ76" s="413">
        <f t="shared" si="58"/>
        <v>4655793</v>
      </c>
      <c r="AR76" s="335">
        <f t="shared" si="58"/>
        <v>0</v>
      </c>
      <c r="AS76" s="335">
        <f t="shared" si="58"/>
        <v>1573657</v>
      </c>
      <c r="AT76" s="335">
        <f t="shared" si="58"/>
        <v>46557</v>
      </c>
      <c r="AU76" s="335">
        <f t="shared" si="58"/>
        <v>0</v>
      </c>
      <c r="AV76" s="259">
        <f t="shared" si="58"/>
        <v>8.6300000000000008</v>
      </c>
      <c r="AW76" s="776">
        <f t="shared" si="58"/>
        <v>0</v>
      </c>
      <c r="AX76" s="763">
        <f t="shared" si="58"/>
        <v>0</v>
      </c>
      <c r="AY76" s="763">
        <f t="shared" si="58"/>
        <v>0</v>
      </c>
      <c r="AZ76" s="763">
        <f t="shared" si="58"/>
        <v>0</v>
      </c>
      <c r="BA76" s="763">
        <f t="shared" si="58"/>
        <v>0</v>
      </c>
      <c r="BB76" s="763">
        <f t="shared" si="58"/>
        <v>0</v>
      </c>
      <c r="BC76" s="777">
        <f t="shared" si="58"/>
        <v>0</v>
      </c>
    </row>
    <row r="77" spans="1:55" ht="12.95" customHeight="1" x14ac:dyDescent="0.25">
      <c r="A77" s="188">
        <v>18</v>
      </c>
      <c r="B77" s="126">
        <v>3420</v>
      </c>
      <c r="C77" s="126">
        <v>600078442</v>
      </c>
      <c r="D77" s="189">
        <v>72741571</v>
      </c>
      <c r="E77" s="278" t="s">
        <v>465</v>
      </c>
      <c r="F77" s="126">
        <v>3113</v>
      </c>
      <c r="G77" s="278" t="s">
        <v>292</v>
      </c>
      <c r="H77" s="193" t="s">
        <v>260</v>
      </c>
      <c r="I77" s="517">
        <v>14206585</v>
      </c>
      <c r="J77" s="432">
        <v>10478561</v>
      </c>
      <c r="K77" s="432">
        <v>60900</v>
      </c>
      <c r="L77" s="44">
        <v>3562338</v>
      </c>
      <c r="M77" s="44">
        <v>104786</v>
      </c>
      <c r="N77" s="432">
        <v>0</v>
      </c>
      <c r="O77" s="685">
        <v>14.8291</v>
      </c>
      <c r="P77" s="579">
        <f t="shared" ref="P77:P81" si="59">X77*-1</f>
        <v>2800</v>
      </c>
      <c r="Q77" s="434">
        <v>0</v>
      </c>
      <c r="R77" s="434">
        <v>0</v>
      </c>
      <c r="S77" s="434">
        <v>0</v>
      </c>
      <c r="T77" s="434">
        <v>0</v>
      </c>
      <c r="U77" s="434">
        <v>0</v>
      </c>
      <c r="V77" s="434">
        <v>0</v>
      </c>
      <c r="W77" s="434">
        <f t="shared" si="9"/>
        <v>2800</v>
      </c>
      <c r="X77" s="434">
        <v>-2800</v>
      </c>
      <c r="Y77" s="434">
        <v>0</v>
      </c>
      <c r="Z77" s="434">
        <v>0</v>
      </c>
      <c r="AA77" s="434">
        <f t="shared" ref="AA77:AA81" si="60">X77+Y77+Z77</f>
        <v>-2800</v>
      </c>
      <c r="AB77" s="434">
        <f t="shared" ref="AB77:AB81" si="61">W77+AA77</f>
        <v>0</v>
      </c>
      <c r="AC77" s="435">
        <f t="shared" si="10"/>
        <v>0</v>
      </c>
      <c r="AD77" s="434">
        <v>0</v>
      </c>
      <c r="AE77" s="434">
        <f t="shared" si="11"/>
        <v>0</v>
      </c>
      <c r="AF77" s="435">
        <f t="shared" ref="AF77:AF81" si="62">ROUND(W77*1%,0)</f>
        <v>28</v>
      </c>
      <c r="AG77" s="14">
        <v>0</v>
      </c>
      <c r="AH77" s="434">
        <f t="shared" ref="AH77:AH81" si="63">AB77+AE77+AF77+AG77</f>
        <v>28</v>
      </c>
      <c r="AI77" s="870">
        <v>0</v>
      </c>
      <c r="AJ77" s="433">
        <v>0</v>
      </c>
      <c r="AK77" s="433">
        <v>0</v>
      </c>
      <c r="AL77" s="433">
        <v>0</v>
      </c>
      <c r="AM77" s="433">
        <v>0</v>
      </c>
      <c r="AN77" s="433">
        <v>0</v>
      </c>
      <c r="AO77" s="535">
        <f t="shared" ref="AO77:AO81" si="64">SUM(AI77:AN77)</f>
        <v>0</v>
      </c>
      <c r="AP77" s="854">
        <f>I77+AH77</f>
        <v>14206613</v>
      </c>
      <c r="AQ77" s="434">
        <f>J77+W77</f>
        <v>10481361</v>
      </c>
      <c r="AR77" s="512">
        <f>K77+AA77</f>
        <v>58100</v>
      </c>
      <c r="AS77" s="434">
        <f>L77+AE77</f>
        <v>3562338</v>
      </c>
      <c r="AT77" s="434">
        <f t="shared" ref="AT77:AU81" si="65">M77+AF77</f>
        <v>104814</v>
      </c>
      <c r="AU77" s="434">
        <f t="shared" si="65"/>
        <v>0</v>
      </c>
      <c r="AV77" s="535">
        <f>O77+AO77</f>
        <v>14.8291</v>
      </c>
      <c r="AW77" s="517">
        <f t="shared" si="14"/>
        <v>0</v>
      </c>
      <c r="AX77" s="432">
        <v>0</v>
      </c>
      <c r="AY77" s="432">
        <v>0</v>
      </c>
      <c r="AZ77" s="432">
        <v>0</v>
      </c>
      <c r="BA77" s="432">
        <v>0</v>
      </c>
      <c r="BB77" s="432">
        <v>0</v>
      </c>
      <c r="BC77" s="600">
        <v>0</v>
      </c>
    </row>
    <row r="78" spans="1:55" ht="12.95" customHeight="1" x14ac:dyDescent="0.25">
      <c r="A78" s="589">
        <v>18</v>
      </c>
      <c r="B78" s="604">
        <v>3420</v>
      </c>
      <c r="C78" s="604">
        <v>600078442</v>
      </c>
      <c r="D78" s="590">
        <v>72741571</v>
      </c>
      <c r="E78" s="605" t="s">
        <v>465</v>
      </c>
      <c r="F78" s="604">
        <v>3113</v>
      </c>
      <c r="G78" s="605" t="s">
        <v>789</v>
      </c>
      <c r="H78" s="606" t="s">
        <v>260</v>
      </c>
      <c r="I78" s="517">
        <v>359665</v>
      </c>
      <c r="J78" s="432">
        <v>266814</v>
      </c>
      <c r="K78" s="432">
        <v>0</v>
      </c>
      <c r="L78" s="44">
        <v>90183</v>
      </c>
      <c r="M78" s="44">
        <v>2668</v>
      </c>
      <c r="N78" s="432">
        <v>0</v>
      </c>
      <c r="O78" s="685">
        <v>0.5</v>
      </c>
      <c r="P78" s="579">
        <f t="shared" si="59"/>
        <v>0</v>
      </c>
      <c r="Q78" s="434">
        <v>0</v>
      </c>
      <c r="R78" s="434">
        <v>0</v>
      </c>
      <c r="S78" s="434">
        <v>0</v>
      </c>
      <c r="T78" s="434">
        <v>0</v>
      </c>
      <c r="U78" s="434">
        <v>0</v>
      </c>
      <c r="V78" s="434">
        <v>0</v>
      </c>
      <c r="W78" s="434">
        <f t="shared" si="9"/>
        <v>0</v>
      </c>
      <c r="X78" s="434">
        <v>0</v>
      </c>
      <c r="Y78" s="434">
        <v>0</v>
      </c>
      <c r="Z78" s="434">
        <v>0</v>
      </c>
      <c r="AA78" s="434">
        <f t="shared" si="60"/>
        <v>0</v>
      </c>
      <c r="AB78" s="434">
        <f t="shared" si="61"/>
        <v>0</v>
      </c>
      <c r="AC78" s="435">
        <f t="shared" si="10"/>
        <v>0</v>
      </c>
      <c r="AD78" s="434">
        <v>0</v>
      </c>
      <c r="AE78" s="434">
        <f t="shared" si="11"/>
        <v>0</v>
      </c>
      <c r="AF78" s="435">
        <f t="shared" si="62"/>
        <v>0</v>
      </c>
      <c r="AG78" s="14">
        <v>0</v>
      </c>
      <c r="AH78" s="434">
        <f t="shared" si="63"/>
        <v>0</v>
      </c>
      <c r="AI78" s="870">
        <v>0</v>
      </c>
      <c r="AJ78" s="433">
        <v>0</v>
      </c>
      <c r="AK78" s="433">
        <v>0</v>
      </c>
      <c r="AL78" s="433">
        <v>0</v>
      </c>
      <c r="AM78" s="433">
        <v>0</v>
      </c>
      <c r="AN78" s="433">
        <v>0</v>
      </c>
      <c r="AO78" s="535">
        <f t="shared" si="64"/>
        <v>0</v>
      </c>
      <c r="AP78" s="854">
        <f>I78+AH78</f>
        <v>359665</v>
      </c>
      <c r="AQ78" s="434">
        <f>J78+W78</f>
        <v>266814</v>
      </c>
      <c r="AR78" s="512">
        <f>K78+AA78</f>
        <v>0</v>
      </c>
      <c r="AS78" s="434">
        <f>L78+AE78</f>
        <v>90183</v>
      </c>
      <c r="AT78" s="434">
        <f t="shared" si="65"/>
        <v>2668</v>
      </c>
      <c r="AU78" s="434">
        <f t="shared" si="65"/>
        <v>0</v>
      </c>
      <c r="AV78" s="535">
        <f>O78+AO78</f>
        <v>0.5</v>
      </c>
      <c r="AW78" s="517">
        <f t="shared" si="14"/>
        <v>0</v>
      </c>
      <c r="AX78" s="432">
        <v>0</v>
      </c>
      <c r="AY78" s="432">
        <v>0</v>
      </c>
      <c r="AZ78" s="432">
        <v>0</v>
      </c>
      <c r="BA78" s="432">
        <v>0</v>
      </c>
      <c r="BB78" s="432">
        <v>0</v>
      </c>
      <c r="BC78" s="600">
        <v>0</v>
      </c>
    </row>
    <row r="79" spans="1:55" ht="12.95" customHeight="1" x14ac:dyDescent="0.25">
      <c r="A79" s="589">
        <v>18</v>
      </c>
      <c r="B79" s="604">
        <v>3420</v>
      </c>
      <c r="C79" s="604">
        <v>600078442</v>
      </c>
      <c r="D79" s="590">
        <v>72741571</v>
      </c>
      <c r="E79" s="605" t="s">
        <v>465</v>
      </c>
      <c r="F79" s="604">
        <v>3113</v>
      </c>
      <c r="G79" s="278" t="s">
        <v>864</v>
      </c>
      <c r="H79" s="606" t="s">
        <v>260</v>
      </c>
      <c r="I79" s="620">
        <v>0</v>
      </c>
      <c r="J79" s="587">
        <v>0</v>
      </c>
      <c r="K79" s="587">
        <v>0</v>
      </c>
      <c r="L79" s="1042">
        <v>0</v>
      </c>
      <c r="M79" s="1042">
        <v>0</v>
      </c>
      <c r="N79" s="587">
        <v>0</v>
      </c>
      <c r="O79" s="722">
        <v>0</v>
      </c>
      <c r="P79" s="579">
        <f t="shared" si="59"/>
        <v>0</v>
      </c>
      <c r="Q79" s="434">
        <v>0</v>
      </c>
      <c r="R79" s="434">
        <v>0</v>
      </c>
      <c r="S79" s="434">
        <v>0</v>
      </c>
      <c r="T79" s="434">
        <v>0</v>
      </c>
      <c r="U79" s="1028">
        <v>78557</v>
      </c>
      <c r="V79" s="434">
        <v>0</v>
      </c>
      <c r="W79" s="434">
        <f t="shared" si="9"/>
        <v>78557</v>
      </c>
      <c r="X79" s="434">
        <v>0</v>
      </c>
      <c r="Y79" s="434">
        <v>0</v>
      </c>
      <c r="Z79" s="434">
        <v>0</v>
      </c>
      <c r="AA79" s="434">
        <f t="shared" si="60"/>
        <v>0</v>
      </c>
      <c r="AB79" s="434">
        <f t="shared" si="61"/>
        <v>78557</v>
      </c>
      <c r="AC79" s="435">
        <f t="shared" si="10"/>
        <v>26552</v>
      </c>
      <c r="AD79" s="434">
        <v>0</v>
      </c>
      <c r="AE79" s="434">
        <f t="shared" si="11"/>
        <v>26552</v>
      </c>
      <c r="AF79" s="435">
        <f t="shared" si="62"/>
        <v>786</v>
      </c>
      <c r="AG79" s="14">
        <v>0</v>
      </c>
      <c r="AH79" s="434">
        <f t="shared" si="63"/>
        <v>105895</v>
      </c>
      <c r="AI79" s="870">
        <v>0</v>
      </c>
      <c r="AJ79" s="433">
        <v>0</v>
      </c>
      <c r="AK79" s="433">
        <v>0</v>
      </c>
      <c r="AL79" s="433">
        <v>0</v>
      </c>
      <c r="AM79" s="1039">
        <v>0.19</v>
      </c>
      <c r="AN79" s="433">
        <v>0</v>
      </c>
      <c r="AO79" s="535">
        <f t="shared" si="64"/>
        <v>0.19</v>
      </c>
      <c r="AP79" s="854">
        <f>I79+AH79</f>
        <v>105895</v>
      </c>
      <c r="AQ79" s="434">
        <f>J79+W79</f>
        <v>78557</v>
      </c>
      <c r="AR79" s="512">
        <f>K79+AA79</f>
        <v>0</v>
      </c>
      <c r="AS79" s="434">
        <f>L79+AE79</f>
        <v>26552</v>
      </c>
      <c r="AT79" s="434">
        <f t="shared" si="65"/>
        <v>786</v>
      </c>
      <c r="AU79" s="434">
        <f t="shared" si="65"/>
        <v>0</v>
      </c>
      <c r="AV79" s="535">
        <f>O79+AO79</f>
        <v>0.19</v>
      </c>
      <c r="AW79" s="517">
        <f t="shared" si="14"/>
        <v>0</v>
      </c>
      <c r="AX79" s="432">
        <v>0</v>
      </c>
      <c r="AY79" s="432">
        <v>0</v>
      </c>
      <c r="AZ79" s="432">
        <v>0</v>
      </c>
      <c r="BA79" s="432">
        <v>0</v>
      </c>
      <c r="BB79" s="432">
        <v>0</v>
      </c>
      <c r="BC79" s="600">
        <v>0</v>
      </c>
    </row>
    <row r="80" spans="1:55" ht="12.95" customHeight="1" x14ac:dyDescent="0.25">
      <c r="A80" s="188">
        <v>18</v>
      </c>
      <c r="B80" s="282">
        <v>3420</v>
      </c>
      <c r="C80" s="282">
        <v>600078442</v>
      </c>
      <c r="D80" s="189">
        <v>72741571</v>
      </c>
      <c r="E80" s="278" t="s">
        <v>465</v>
      </c>
      <c r="F80" s="126">
        <v>3113</v>
      </c>
      <c r="G80" s="231" t="s">
        <v>276</v>
      </c>
      <c r="H80" s="193" t="s">
        <v>261</v>
      </c>
      <c r="I80" s="517">
        <v>534951</v>
      </c>
      <c r="J80" s="432">
        <v>396848</v>
      </c>
      <c r="K80" s="432">
        <v>0</v>
      </c>
      <c r="L80" s="44">
        <v>134135</v>
      </c>
      <c r="M80" s="44">
        <v>3968</v>
      </c>
      <c r="N80" s="432">
        <v>0</v>
      </c>
      <c r="O80" s="685">
        <v>1</v>
      </c>
      <c r="P80" s="579">
        <f t="shared" si="59"/>
        <v>0</v>
      </c>
      <c r="Q80" s="434">
        <v>0</v>
      </c>
      <c r="R80" s="434">
        <v>33071</v>
      </c>
      <c r="S80" s="434">
        <v>0</v>
      </c>
      <c r="T80" s="434">
        <v>0</v>
      </c>
      <c r="U80" s="434">
        <v>0</v>
      </c>
      <c r="V80" s="434">
        <v>0</v>
      </c>
      <c r="W80" s="434">
        <f t="shared" si="9"/>
        <v>33071</v>
      </c>
      <c r="X80" s="434">
        <v>0</v>
      </c>
      <c r="Y80" s="434">
        <v>0</v>
      </c>
      <c r="Z80" s="434">
        <v>0</v>
      </c>
      <c r="AA80" s="434">
        <f t="shared" si="60"/>
        <v>0</v>
      </c>
      <c r="AB80" s="434">
        <f t="shared" si="61"/>
        <v>33071</v>
      </c>
      <c r="AC80" s="435">
        <f t="shared" si="10"/>
        <v>11178</v>
      </c>
      <c r="AD80" s="434">
        <v>0</v>
      </c>
      <c r="AE80" s="434">
        <f t="shared" si="11"/>
        <v>11178</v>
      </c>
      <c r="AF80" s="435">
        <f t="shared" si="62"/>
        <v>331</v>
      </c>
      <c r="AG80" s="14">
        <v>0</v>
      </c>
      <c r="AH80" s="434">
        <f t="shared" si="63"/>
        <v>44580</v>
      </c>
      <c r="AI80" s="870">
        <v>0</v>
      </c>
      <c r="AJ80" s="433">
        <v>0.17</v>
      </c>
      <c r="AK80" s="433">
        <v>0</v>
      </c>
      <c r="AL80" s="433">
        <v>0</v>
      </c>
      <c r="AM80" s="433">
        <v>0</v>
      </c>
      <c r="AN80" s="433">
        <v>0</v>
      </c>
      <c r="AO80" s="535">
        <f t="shared" si="64"/>
        <v>0.17</v>
      </c>
      <c r="AP80" s="854">
        <f>I80+AH80</f>
        <v>579531</v>
      </c>
      <c r="AQ80" s="434">
        <f>J80+W80</f>
        <v>429919</v>
      </c>
      <c r="AR80" s="512">
        <f>K80+AA80</f>
        <v>0</v>
      </c>
      <c r="AS80" s="434">
        <f>L80+AE80</f>
        <v>145313</v>
      </c>
      <c r="AT80" s="434">
        <f t="shared" si="65"/>
        <v>4299</v>
      </c>
      <c r="AU80" s="434">
        <f t="shared" si="65"/>
        <v>0</v>
      </c>
      <c r="AV80" s="535">
        <f>O80+AO80</f>
        <v>1.17</v>
      </c>
      <c r="AW80" s="517">
        <f t="shared" si="14"/>
        <v>0</v>
      </c>
      <c r="AX80" s="432">
        <v>0</v>
      </c>
      <c r="AY80" s="432">
        <v>0</v>
      </c>
      <c r="AZ80" s="432">
        <v>0</v>
      </c>
      <c r="BA80" s="432">
        <v>0</v>
      </c>
      <c r="BB80" s="432">
        <v>0</v>
      </c>
      <c r="BC80" s="600">
        <v>0</v>
      </c>
    </row>
    <row r="81" spans="1:55" ht="12.95" customHeight="1" x14ac:dyDescent="0.25">
      <c r="A81" s="188">
        <v>18</v>
      </c>
      <c r="B81" s="282">
        <v>3420</v>
      </c>
      <c r="C81" s="282">
        <v>600078442</v>
      </c>
      <c r="D81" s="189">
        <v>72741571</v>
      </c>
      <c r="E81" s="278" t="s">
        <v>465</v>
      </c>
      <c r="F81" s="126">
        <v>3143</v>
      </c>
      <c r="G81" s="231" t="s">
        <v>784</v>
      </c>
      <c r="H81" s="193" t="s">
        <v>260</v>
      </c>
      <c r="I81" s="517">
        <v>1058572</v>
      </c>
      <c r="J81" s="432">
        <v>785291</v>
      </c>
      <c r="K81" s="432">
        <v>0</v>
      </c>
      <c r="L81" s="44">
        <v>265428</v>
      </c>
      <c r="M81" s="44">
        <v>7853</v>
      </c>
      <c r="N81" s="432">
        <v>0</v>
      </c>
      <c r="O81" s="685">
        <v>1.5</v>
      </c>
      <c r="P81" s="579">
        <f t="shared" si="59"/>
        <v>-33750</v>
      </c>
      <c r="Q81" s="434">
        <v>0</v>
      </c>
      <c r="R81" s="434">
        <v>0</v>
      </c>
      <c r="S81" s="434">
        <v>0</v>
      </c>
      <c r="T81" s="434">
        <v>0</v>
      </c>
      <c r="U81" s="434">
        <v>0</v>
      </c>
      <c r="V81" s="434">
        <v>0</v>
      </c>
      <c r="W81" s="434">
        <f t="shared" si="9"/>
        <v>-33750</v>
      </c>
      <c r="X81" s="434">
        <v>33750</v>
      </c>
      <c r="Y81" s="434">
        <v>0</v>
      </c>
      <c r="Z81" s="434">
        <v>0</v>
      </c>
      <c r="AA81" s="434">
        <f t="shared" si="60"/>
        <v>33750</v>
      </c>
      <c r="AB81" s="434">
        <f t="shared" si="61"/>
        <v>0</v>
      </c>
      <c r="AC81" s="435">
        <f t="shared" si="10"/>
        <v>0</v>
      </c>
      <c r="AD81" s="434">
        <v>0</v>
      </c>
      <c r="AE81" s="434">
        <f t="shared" si="11"/>
        <v>0</v>
      </c>
      <c r="AF81" s="435">
        <f t="shared" si="62"/>
        <v>-338</v>
      </c>
      <c r="AG81" s="14">
        <v>0</v>
      </c>
      <c r="AH81" s="434">
        <f t="shared" si="63"/>
        <v>-338</v>
      </c>
      <c r="AI81" s="870">
        <v>0</v>
      </c>
      <c r="AJ81" s="433">
        <v>0</v>
      </c>
      <c r="AK81" s="433">
        <v>0</v>
      </c>
      <c r="AL81" s="433">
        <v>0</v>
      </c>
      <c r="AM81" s="433">
        <v>0</v>
      </c>
      <c r="AN81" s="433">
        <v>0</v>
      </c>
      <c r="AO81" s="535">
        <f t="shared" si="64"/>
        <v>0</v>
      </c>
      <c r="AP81" s="854">
        <f>I81+AH81</f>
        <v>1058234</v>
      </c>
      <c r="AQ81" s="434">
        <f>J81+W81</f>
        <v>751541</v>
      </c>
      <c r="AR81" s="512">
        <f>K81+AA81</f>
        <v>33750</v>
      </c>
      <c r="AS81" s="434">
        <f>L81+AE81</f>
        <v>265428</v>
      </c>
      <c r="AT81" s="434">
        <f t="shared" si="65"/>
        <v>7515</v>
      </c>
      <c r="AU81" s="434">
        <f t="shared" si="65"/>
        <v>0</v>
      </c>
      <c r="AV81" s="535">
        <f>O81+AO81</f>
        <v>1.5</v>
      </c>
      <c r="AW81" s="517">
        <f t="shared" si="14"/>
        <v>0</v>
      </c>
      <c r="AX81" s="432">
        <v>0</v>
      </c>
      <c r="AY81" s="432">
        <v>0</v>
      </c>
      <c r="AZ81" s="432">
        <v>0</v>
      </c>
      <c r="BA81" s="432">
        <v>0</v>
      </c>
      <c r="BB81" s="432">
        <v>0</v>
      </c>
      <c r="BC81" s="600">
        <v>0</v>
      </c>
    </row>
    <row r="82" spans="1:55" ht="12.95" customHeight="1" x14ac:dyDescent="0.25">
      <c r="A82" s="127">
        <v>18</v>
      </c>
      <c r="B82" s="31">
        <v>3420</v>
      </c>
      <c r="C82" s="31">
        <v>600078442</v>
      </c>
      <c r="D82" s="31">
        <v>72741571</v>
      </c>
      <c r="E82" s="280" t="s">
        <v>466</v>
      </c>
      <c r="F82" s="30"/>
      <c r="G82" s="280"/>
      <c r="H82" s="113"/>
      <c r="I82" s="563">
        <v>16159773</v>
      </c>
      <c r="J82" s="507">
        <v>11927514</v>
      </c>
      <c r="K82" s="507">
        <v>60900</v>
      </c>
      <c r="L82" s="329">
        <v>4052084</v>
      </c>
      <c r="M82" s="329">
        <v>119275</v>
      </c>
      <c r="N82" s="507">
        <v>0</v>
      </c>
      <c r="O82" s="687">
        <v>17.8291</v>
      </c>
      <c r="P82" s="745">
        <f t="shared" ref="P82:BC82" si="66">SUM(P77:P81)</f>
        <v>-30950</v>
      </c>
      <c r="Q82" s="329">
        <f t="shared" si="66"/>
        <v>0</v>
      </c>
      <c r="R82" s="329">
        <f t="shared" si="66"/>
        <v>33071</v>
      </c>
      <c r="S82" s="329">
        <f t="shared" si="66"/>
        <v>0</v>
      </c>
      <c r="T82" s="329">
        <f t="shared" si="66"/>
        <v>0</v>
      </c>
      <c r="U82" s="329">
        <f t="shared" si="66"/>
        <v>78557</v>
      </c>
      <c r="V82" s="329">
        <f t="shared" si="66"/>
        <v>0</v>
      </c>
      <c r="W82" s="329">
        <f t="shared" si="66"/>
        <v>80678</v>
      </c>
      <c r="X82" s="329">
        <v>30950</v>
      </c>
      <c r="Y82" s="329">
        <f t="shared" si="66"/>
        <v>0</v>
      </c>
      <c r="Z82" s="329">
        <f t="shared" si="66"/>
        <v>0</v>
      </c>
      <c r="AA82" s="329">
        <f t="shared" si="66"/>
        <v>30950</v>
      </c>
      <c r="AB82" s="329">
        <f t="shared" si="66"/>
        <v>111628</v>
      </c>
      <c r="AC82" s="329">
        <f t="shared" si="66"/>
        <v>37730</v>
      </c>
      <c r="AD82" s="329">
        <f t="shared" si="66"/>
        <v>0</v>
      </c>
      <c r="AE82" s="329">
        <f t="shared" si="66"/>
        <v>37730</v>
      </c>
      <c r="AF82" s="329">
        <f t="shared" si="66"/>
        <v>807</v>
      </c>
      <c r="AG82" s="329">
        <f t="shared" si="66"/>
        <v>0</v>
      </c>
      <c r="AH82" s="966">
        <f t="shared" si="66"/>
        <v>150165</v>
      </c>
      <c r="AI82" s="961">
        <v>0</v>
      </c>
      <c r="AJ82" s="741">
        <f t="shared" si="66"/>
        <v>0.17</v>
      </c>
      <c r="AK82" s="741">
        <f t="shared" si="66"/>
        <v>0</v>
      </c>
      <c r="AL82" s="741">
        <f t="shared" si="66"/>
        <v>0</v>
      </c>
      <c r="AM82" s="741">
        <f t="shared" si="66"/>
        <v>0.19</v>
      </c>
      <c r="AN82" s="741">
        <f t="shared" si="66"/>
        <v>0</v>
      </c>
      <c r="AO82" s="187">
        <f t="shared" si="66"/>
        <v>0.36</v>
      </c>
      <c r="AP82" s="411">
        <f t="shared" si="66"/>
        <v>16309938</v>
      </c>
      <c r="AQ82" s="411">
        <f t="shared" si="66"/>
        <v>12008192</v>
      </c>
      <c r="AR82" s="329">
        <f t="shared" si="66"/>
        <v>91850</v>
      </c>
      <c r="AS82" s="329">
        <f t="shared" si="66"/>
        <v>4089814</v>
      </c>
      <c r="AT82" s="329">
        <f t="shared" si="66"/>
        <v>120082</v>
      </c>
      <c r="AU82" s="329">
        <f t="shared" si="66"/>
        <v>0</v>
      </c>
      <c r="AV82" s="187">
        <f t="shared" si="66"/>
        <v>18.1891</v>
      </c>
      <c r="AW82" s="772">
        <f t="shared" si="66"/>
        <v>0</v>
      </c>
      <c r="AX82" s="761">
        <f t="shared" si="66"/>
        <v>0</v>
      </c>
      <c r="AY82" s="761">
        <f t="shared" si="66"/>
        <v>0</v>
      </c>
      <c r="AZ82" s="761">
        <f t="shared" si="66"/>
        <v>0</v>
      </c>
      <c r="BA82" s="761">
        <f t="shared" si="66"/>
        <v>0</v>
      </c>
      <c r="BB82" s="761">
        <f t="shared" si="66"/>
        <v>0</v>
      </c>
      <c r="BC82" s="773">
        <f t="shared" si="66"/>
        <v>0</v>
      </c>
    </row>
    <row r="83" spans="1:55" ht="12.95" customHeight="1" x14ac:dyDescent="0.25">
      <c r="A83" s="188">
        <v>19</v>
      </c>
      <c r="B83" s="276">
        <v>5493</v>
      </c>
      <c r="C83" s="276">
        <v>691009813</v>
      </c>
      <c r="D83" s="189">
        <v>6181457</v>
      </c>
      <c r="E83" s="277" t="s">
        <v>467</v>
      </c>
      <c r="F83" s="276">
        <v>3111</v>
      </c>
      <c r="G83" s="279" t="s">
        <v>288</v>
      </c>
      <c r="H83" s="193" t="s">
        <v>260</v>
      </c>
      <c r="I83" s="517">
        <v>3121509</v>
      </c>
      <c r="J83" s="432">
        <v>2315659</v>
      </c>
      <c r="K83" s="432">
        <v>0</v>
      </c>
      <c r="L83" s="44">
        <v>782693</v>
      </c>
      <c r="M83" s="44">
        <v>23157</v>
      </c>
      <c r="N83" s="432">
        <v>0</v>
      </c>
      <c r="O83" s="685">
        <v>4.1399999999999997</v>
      </c>
      <c r="P83" s="579">
        <f t="shared" ref="P83:P151" si="67">X83*-1</f>
        <v>0</v>
      </c>
      <c r="Q83" s="434">
        <v>0</v>
      </c>
      <c r="R83" s="434">
        <v>0</v>
      </c>
      <c r="S83" s="434">
        <v>0</v>
      </c>
      <c r="T83" s="434">
        <v>0</v>
      </c>
      <c r="U83" s="434">
        <v>0</v>
      </c>
      <c r="V83" s="434">
        <v>0</v>
      </c>
      <c r="W83" s="434">
        <f t="shared" ref="W83:W151" si="68">SUM(P83:V83)</f>
        <v>0</v>
      </c>
      <c r="X83" s="434">
        <v>0</v>
      </c>
      <c r="Y83" s="434">
        <v>0</v>
      </c>
      <c r="Z83" s="434">
        <v>0</v>
      </c>
      <c r="AA83" s="434">
        <f t="shared" ref="AA83:AA151" si="69">X83+Y83+Z83</f>
        <v>0</v>
      </c>
      <c r="AB83" s="434">
        <f t="shared" ref="AB83:AB151" si="70">W83+AA83</f>
        <v>0</v>
      </c>
      <c r="AC83" s="435">
        <f t="shared" ref="AC83:AC151" si="71">ROUND((W83+X83+Y83)*33.8%,0)</f>
        <v>0</v>
      </c>
      <c r="AD83" s="434">
        <v>0</v>
      </c>
      <c r="AE83" s="434">
        <f t="shared" ref="AE83:AE151" si="72">AC83+AD83</f>
        <v>0</v>
      </c>
      <c r="AF83" s="435">
        <f t="shared" ref="AF83:AF151" si="73">ROUND(W83*1%,0)</f>
        <v>0</v>
      </c>
      <c r="AG83" s="14">
        <v>0</v>
      </c>
      <c r="AH83" s="434">
        <f t="shared" ref="AH83:AH84" si="74">AB83+AE83+AF83+AG83</f>
        <v>0</v>
      </c>
      <c r="AI83" s="870">
        <v>0</v>
      </c>
      <c r="AJ83" s="433">
        <v>0</v>
      </c>
      <c r="AK83" s="433">
        <v>0</v>
      </c>
      <c r="AL83" s="433">
        <v>0</v>
      </c>
      <c r="AM83" s="433">
        <v>0</v>
      </c>
      <c r="AN83" s="433">
        <v>0</v>
      </c>
      <c r="AO83" s="535">
        <f t="shared" ref="AO83:AO151" si="75">SUM(AI83:AN83)</f>
        <v>0</v>
      </c>
      <c r="AP83" s="854">
        <f>I83+AH83</f>
        <v>3121509</v>
      </c>
      <c r="AQ83" s="434">
        <f>J83+W83</f>
        <v>2315659</v>
      </c>
      <c r="AR83" s="512">
        <f>K83+AA83</f>
        <v>0</v>
      </c>
      <c r="AS83" s="434">
        <f t="shared" ref="AS83:AU84" si="76">L83+AE83</f>
        <v>782693</v>
      </c>
      <c r="AT83" s="434">
        <f t="shared" si="76"/>
        <v>23157</v>
      </c>
      <c r="AU83" s="434">
        <f t="shared" si="76"/>
        <v>0</v>
      </c>
      <c r="AV83" s="535">
        <f>O83+AO83</f>
        <v>4.1399999999999997</v>
      </c>
      <c r="AW83" s="517">
        <f t="shared" ref="AW83:AW152" si="77">SUM(AX83:BB83)</f>
        <v>0</v>
      </c>
      <c r="AX83" s="432">
        <v>0</v>
      </c>
      <c r="AY83" s="432">
        <v>0</v>
      </c>
      <c r="AZ83" s="432">
        <v>0</v>
      </c>
      <c r="BA83" s="432">
        <v>0</v>
      </c>
      <c r="BB83" s="432">
        <v>0</v>
      </c>
      <c r="BC83" s="600">
        <v>0</v>
      </c>
    </row>
    <row r="84" spans="1:55" ht="12.75" customHeight="1" x14ac:dyDescent="0.25">
      <c r="A84" s="188">
        <v>19</v>
      </c>
      <c r="B84" s="276">
        <v>5493</v>
      </c>
      <c r="C84" s="276">
        <v>691009813</v>
      </c>
      <c r="D84" s="189">
        <v>6181457</v>
      </c>
      <c r="E84" s="277" t="s">
        <v>467</v>
      </c>
      <c r="F84" s="276">
        <v>3111</v>
      </c>
      <c r="G84" s="231" t="s">
        <v>276</v>
      </c>
      <c r="H84" s="193" t="s">
        <v>261</v>
      </c>
      <c r="I84" s="517">
        <v>0</v>
      </c>
      <c r="J84" s="432">
        <v>0</v>
      </c>
      <c r="K84" s="432">
        <v>0</v>
      </c>
      <c r="L84" s="44">
        <v>0</v>
      </c>
      <c r="M84" s="44">
        <v>0</v>
      </c>
      <c r="N84" s="432">
        <v>0</v>
      </c>
      <c r="O84" s="685">
        <v>0</v>
      </c>
      <c r="P84" s="579">
        <f t="shared" si="67"/>
        <v>0</v>
      </c>
      <c r="Q84" s="434">
        <v>0</v>
      </c>
      <c r="R84" s="434">
        <v>0</v>
      </c>
      <c r="S84" s="434">
        <v>0</v>
      </c>
      <c r="T84" s="434">
        <v>0</v>
      </c>
      <c r="U84" s="434">
        <v>0</v>
      </c>
      <c r="V84" s="434">
        <v>0</v>
      </c>
      <c r="W84" s="434">
        <f t="shared" si="68"/>
        <v>0</v>
      </c>
      <c r="X84" s="434">
        <v>0</v>
      </c>
      <c r="Y84" s="434">
        <v>0</v>
      </c>
      <c r="Z84" s="434">
        <v>0</v>
      </c>
      <c r="AA84" s="434">
        <f t="shared" si="69"/>
        <v>0</v>
      </c>
      <c r="AB84" s="434">
        <f t="shared" si="70"/>
        <v>0</v>
      </c>
      <c r="AC84" s="435">
        <f t="shared" si="71"/>
        <v>0</v>
      </c>
      <c r="AD84" s="434">
        <v>0</v>
      </c>
      <c r="AE84" s="434">
        <f t="shared" si="72"/>
        <v>0</v>
      </c>
      <c r="AF84" s="435">
        <f t="shared" si="73"/>
        <v>0</v>
      </c>
      <c r="AG84" s="14">
        <v>0</v>
      </c>
      <c r="AH84" s="434">
        <f t="shared" si="74"/>
        <v>0</v>
      </c>
      <c r="AI84" s="870">
        <v>0</v>
      </c>
      <c r="AJ84" s="433">
        <v>0</v>
      </c>
      <c r="AK84" s="433">
        <v>0</v>
      </c>
      <c r="AL84" s="433">
        <v>0</v>
      </c>
      <c r="AM84" s="433">
        <v>0</v>
      </c>
      <c r="AN84" s="433">
        <v>0</v>
      </c>
      <c r="AO84" s="535">
        <f t="shared" si="75"/>
        <v>0</v>
      </c>
      <c r="AP84" s="854">
        <f>I84+AH84</f>
        <v>0</v>
      </c>
      <c r="AQ84" s="434">
        <f>J84+W84</f>
        <v>0</v>
      </c>
      <c r="AR84" s="512">
        <f>K84+AA84</f>
        <v>0</v>
      </c>
      <c r="AS84" s="434">
        <f t="shared" si="76"/>
        <v>0</v>
      </c>
      <c r="AT84" s="434">
        <f t="shared" si="76"/>
        <v>0</v>
      </c>
      <c r="AU84" s="434">
        <f t="shared" si="76"/>
        <v>0</v>
      </c>
      <c r="AV84" s="535">
        <f>O84+AO84</f>
        <v>0</v>
      </c>
      <c r="AW84" s="517">
        <f t="shared" si="77"/>
        <v>0</v>
      </c>
      <c r="AX84" s="432">
        <v>0</v>
      </c>
      <c r="AY84" s="432">
        <v>0</v>
      </c>
      <c r="AZ84" s="432">
        <v>0</v>
      </c>
      <c r="BA84" s="432">
        <v>0</v>
      </c>
      <c r="BB84" s="432">
        <v>0</v>
      </c>
      <c r="BC84" s="600">
        <v>0</v>
      </c>
    </row>
    <row r="85" spans="1:55" ht="12.95" customHeight="1" x14ac:dyDescent="0.25">
      <c r="A85" s="127">
        <v>19</v>
      </c>
      <c r="B85" s="32">
        <v>5493</v>
      </c>
      <c r="C85" s="32">
        <v>691009813</v>
      </c>
      <c r="D85" s="32">
        <v>6181457</v>
      </c>
      <c r="E85" s="292" t="s">
        <v>468</v>
      </c>
      <c r="F85" s="32"/>
      <c r="G85" s="292"/>
      <c r="H85" s="115"/>
      <c r="I85" s="563">
        <v>3121509</v>
      </c>
      <c r="J85" s="507">
        <v>2315659</v>
      </c>
      <c r="K85" s="507">
        <v>0</v>
      </c>
      <c r="L85" s="329">
        <v>782693</v>
      </c>
      <c r="M85" s="329">
        <v>23157</v>
      </c>
      <c r="N85" s="507">
        <v>0</v>
      </c>
      <c r="O85" s="687">
        <v>4.1399999999999997</v>
      </c>
      <c r="P85" s="745">
        <f t="shared" ref="P85:BC85" si="78">SUM(P83:P84)</f>
        <v>0</v>
      </c>
      <c r="Q85" s="329">
        <f t="shared" si="78"/>
        <v>0</v>
      </c>
      <c r="R85" s="329">
        <f t="shared" si="78"/>
        <v>0</v>
      </c>
      <c r="S85" s="329">
        <f t="shared" si="78"/>
        <v>0</v>
      </c>
      <c r="T85" s="329">
        <f t="shared" si="78"/>
        <v>0</v>
      </c>
      <c r="U85" s="329">
        <f t="shared" si="78"/>
        <v>0</v>
      </c>
      <c r="V85" s="329">
        <f t="shared" si="78"/>
        <v>0</v>
      </c>
      <c r="W85" s="329">
        <f t="shared" si="78"/>
        <v>0</v>
      </c>
      <c r="X85" s="329">
        <v>0</v>
      </c>
      <c r="Y85" s="329">
        <f t="shared" si="78"/>
        <v>0</v>
      </c>
      <c r="Z85" s="329">
        <f t="shared" si="78"/>
        <v>0</v>
      </c>
      <c r="AA85" s="329">
        <f t="shared" si="78"/>
        <v>0</v>
      </c>
      <c r="AB85" s="329">
        <f t="shared" si="78"/>
        <v>0</v>
      </c>
      <c r="AC85" s="329">
        <f t="shared" si="78"/>
        <v>0</v>
      </c>
      <c r="AD85" s="329">
        <f t="shared" si="78"/>
        <v>0</v>
      </c>
      <c r="AE85" s="329">
        <f t="shared" si="78"/>
        <v>0</v>
      </c>
      <c r="AF85" s="329">
        <f t="shared" si="78"/>
        <v>0</v>
      </c>
      <c r="AG85" s="329">
        <f t="shared" si="78"/>
        <v>0</v>
      </c>
      <c r="AH85" s="966">
        <f t="shared" si="78"/>
        <v>0</v>
      </c>
      <c r="AI85" s="961">
        <v>0</v>
      </c>
      <c r="AJ85" s="741">
        <f t="shared" si="78"/>
        <v>0</v>
      </c>
      <c r="AK85" s="741">
        <f t="shared" si="78"/>
        <v>0</v>
      </c>
      <c r="AL85" s="741">
        <f t="shared" si="78"/>
        <v>0</v>
      </c>
      <c r="AM85" s="741">
        <f t="shared" si="78"/>
        <v>0</v>
      </c>
      <c r="AN85" s="741">
        <f t="shared" si="78"/>
        <v>0</v>
      </c>
      <c r="AO85" s="187">
        <f t="shared" si="78"/>
        <v>0</v>
      </c>
      <c r="AP85" s="411">
        <f t="shared" si="78"/>
        <v>3121509</v>
      </c>
      <c r="AQ85" s="411">
        <f t="shared" si="78"/>
        <v>2315659</v>
      </c>
      <c r="AR85" s="329">
        <f t="shared" si="78"/>
        <v>0</v>
      </c>
      <c r="AS85" s="329">
        <f t="shared" si="78"/>
        <v>782693</v>
      </c>
      <c r="AT85" s="329">
        <f t="shared" si="78"/>
        <v>23157</v>
      </c>
      <c r="AU85" s="329">
        <f t="shared" si="78"/>
        <v>0</v>
      </c>
      <c r="AV85" s="187">
        <f t="shared" si="78"/>
        <v>4.1399999999999997</v>
      </c>
      <c r="AW85" s="772">
        <f t="shared" si="78"/>
        <v>0</v>
      </c>
      <c r="AX85" s="761">
        <f t="shared" si="78"/>
        <v>0</v>
      </c>
      <c r="AY85" s="761">
        <f t="shared" si="78"/>
        <v>0</v>
      </c>
      <c r="AZ85" s="761">
        <f t="shared" si="78"/>
        <v>0</v>
      </c>
      <c r="BA85" s="761">
        <f t="shared" si="78"/>
        <v>0</v>
      </c>
      <c r="BB85" s="761">
        <f t="shared" si="78"/>
        <v>0</v>
      </c>
      <c r="BC85" s="773">
        <f t="shared" si="78"/>
        <v>0</v>
      </c>
    </row>
    <row r="86" spans="1:55" ht="12.95" customHeight="1" x14ac:dyDescent="0.25">
      <c r="A86" s="188">
        <v>20</v>
      </c>
      <c r="B86" s="126">
        <v>2463</v>
      </c>
      <c r="C86" s="126">
        <v>600080056</v>
      </c>
      <c r="D86" s="189">
        <v>70982066</v>
      </c>
      <c r="E86" s="278" t="s">
        <v>469</v>
      </c>
      <c r="F86" s="126">
        <v>3113</v>
      </c>
      <c r="G86" s="278" t="s">
        <v>292</v>
      </c>
      <c r="H86" s="193" t="s">
        <v>260</v>
      </c>
      <c r="I86" s="517">
        <v>8436227</v>
      </c>
      <c r="J86" s="432">
        <v>6238477</v>
      </c>
      <c r="K86" s="432">
        <v>20000</v>
      </c>
      <c r="L86" s="44">
        <v>2115365</v>
      </c>
      <c r="M86" s="44">
        <v>62385</v>
      </c>
      <c r="N86" s="432">
        <v>0</v>
      </c>
      <c r="O86" s="685">
        <v>9.0706000000000007</v>
      </c>
      <c r="P86" s="579">
        <f t="shared" si="67"/>
        <v>20000</v>
      </c>
      <c r="Q86" s="434">
        <v>0</v>
      </c>
      <c r="R86" s="434">
        <v>0</v>
      </c>
      <c r="S86" s="434">
        <v>0</v>
      </c>
      <c r="T86" s="434">
        <v>0</v>
      </c>
      <c r="U86" s="434">
        <v>0</v>
      </c>
      <c r="V86" s="434">
        <v>0</v>
      </c>
      <c r="W86" s="434">
        <f t="shared" si="68"/>
        <v>20000</v>
      </c>
      <c r="X86" s="434">
        <v>-20000</v>
      </c>
      <c r="Y86" s="434">
        <v>0</v>
      </c>
      <c r="Z86" s="434">
        <v>0</v>
      </c>
      <c r="AA86" s="434">
        <f t="shared" si="69"/>
        <v>-20000</v>
      </c>
      <c r="AB86" s="434">
        <f t="shared" si="70"/>
        <v>0</v>
      </c>
      <c r="AC86" s="435">
        <f t="shared" si="71"/>
        <v>0</v>
      </c>
      <c r="AD86" s="434">
        <v>0</v>
      </c>
      <c r="AE86" s="434">
        <f t="shared" si="72"/>
        <v>0</v>
      </c>
      <c r="AF86" s="435">
        <f t="shared" si="73"/>
        <v>200</v>
      </c>
      <c r="AG86" s="14">
        <v>0</v>
      </c>
      <c r="AH86" s="434">
        <f t="shared" ref="AH86:AH88" si="79">AB86+AE86+AF86+AG86</f>
        <v>200</v>
      </c>
      <c r="AI86" s="870">
        <v>0</v>
      </c>
      <c r="AJ86" s="433">
        <v>0</v>
      </c>
      <c r="AK86" s="433">
        <v>0</v>
      </c>
      <c r="AL86" s="433">
        <v>0</v>
      </c>
      <c r="AM86" s="433">
        <v>0</v>
      </c>
      <c r="AN86" s="433">
        <v>0</v>
      </c>
      <c r="AO86" s="535">
        <f t="shared" si="75"/>
        <v>0</v>
      </c>
      <c r="AP86" s="854">
        <f>I86+AH86</f>
        <v>8436427</v>
      </c>
      <c r="AQ86" s="434">
        <f>J86+W86</f>
        <v>6258477</v>
      </c>
      <c r="AR86" s="512">
        <f>K86+AA86</f>
        <v>0</v>
      </c>
      <c r="AS86" s="434">
        <f>L86+AE86</f>
        <v>2115365</v>
      </c>
      <c r="AT86" s="434">
        <f t="shared" ref="AT86:AU88" si="80">M86+AF86</f>
        <v>62585</v>
      </c>
      <c r="AU86" s="434">
        <f t="shared" si="80"/>
        <v>0</v>
      </c>
      <c r="AV86" s="535">
        <f>O86+AO86</f>
        <v>9.0706000000000007</v>
      </c>
      <c r="AW86" s="517">
        <f t="shared" si="77"/>
        <v>0</v>
      </c>
      <c r="AX86" s="432">
        <v>0</v>
      </c>
      <c r="AY86" s="432">
        <v>0</v>
      </c>
      <c r="AZ86" s="432">
        <v>0</v>
      </c>
      <c r="BA86" s="432">
        <v>0</v>
      </c>
      <c r="BB86" s="432">
        <v>0</v>
      </c>
      <c r="BC86" s="600">
        <v>0</v>
      </c>
    </row>
    <row r="87" spans="1:55" ht="12.95" customHeight="1" x14ac:dyDescent="0.25">
      <c r="A87" s="188">
        <v>20</v>
      </c>
      <c r="B87" s="282">
        <v>2463</v>
      </c>
      <c r="C87" s="282">
        <v>600080056</v>
      </c>
      <c r="D87" s="189">
        <v>70982066</v>
      </c>
      <c r="E87" s="278" t="s">
        <v>469</v>
      </c>
      <c r="F87" s="126">
        <v>3113</v>
      </c>
      <c r="G87" s="231" t="s">
        <v>276</v>
      </c>
      <c r="H87" s="193" t="s">
        <v>261</v>
      </c>
      <c r="I87" s="517">
        <v>1560274</v>
      </c>
      <c r="J87" s="432">
        <v>1157473</v>
      </c>
      <c r="K87" s="432">
        <v>0</v>
      </c>
      <c r="L87" s="44">
        <v>391226</v>
      </c>
      <c r="M87" s="44">
        <v>11575</v>
      </c>
      <c r="N87" s="432">
        <v>0</v>
      </c>
      <c r="O87" s="685">
        <v>2.92</v>
      </c>
      <c r="P87" s="579">
        <f t="shared" si="67"/>
        <v>0</v>
      </c>
      <c r="Q87" s="434">
        <v>0</v>
      </c>
      <c r="R87" s="434">
        <v>-47768</v>
      </c>
      <c r="S87" s="434">
        <v>0</v>
      </c>
      <c r="T87" s="434">
        <v>0</v>
      </c>
      <c r="U87" s="434">
        <v>0</v>
      </c>
      <c r="V87" s="434">
        <v>0</v>
      </c>
      <c r="W87" s="434">
        <f t="shared" si="68"/>
        <v>-47768</v>
      </c>
      <c r="X87" s="434">
        <v>0</v>
      </c>
      <c r="Y87" s="434">
        <v>0</v>
      </c>
      <c r="Z87" s="434">
        <v>0</v>
      </c>
      <c r="AA87" s="434">
        <f t="shared" si="69"/>
        <v>0</v>
      </c>
      <c r="AB87" s="434">
        <f t="shared" si="70"/>
        <v>-47768</v>
      </c>
      <c r="AC87" s="435">
        <f t="shared" si="71"/>
        <v>-16146</v>
      </c>
      <c r="AD87" s="434">
        <v>0</v>
      </c>
      <c r="AE87" s="434">
        <f t="shared" si="72"/>
        <v>-16146</v>
      </c>
      <c r="AF87" s="435">
        <f t="shared" si="73"/>
        <v>-478</v>
      </c>
      <c r="AG87" s="14">
        <v>0</v>
      </c>
      <c r="AH87" s="434">
        <f t="shared" si="79"/>
        <v>-64392</v>
      </c>
      <c r="AI87" s="870">
        <v>0</v>
      </c>
      <c r="AJ87" s="433">
        <v>-0.12</v>
      </c>
      <c r="AK87" s="433">
        <v>0</v>
      </c>
      <c r="AL87" s="433">
        <v>0</v>
      </c>
      <c r="AM87" s="433">
        <v>0</v>
      </c>
      <c r="AN87" s="433">
        <v>0</v>
      </c>
      <c r="AO87" s="535">
        <f t="shared" si="75"/>
        <v>-0.12</v>
      </c>
      <c r="AP87" s="854">
        <f>I87+AH87</f>
        <v>1495882</v>
      </c>
      <c r="AQ87" s="434">
        <f>J87+W87</f>
        <v>1109705</v>
      </c>
      <c r="AR87" s="512">
        <f>K87+AA87</f>
        <v>0</v>
      </c>
      <c r="AS87" s="434">
        <f>L87+AE87</f>
        <v>375080</v>
      </c>
      <c r="AT87" s="434">
        <f t="shared" si="80"/>
        <v>11097</v>
      </c>
      <c r="AU87" s="434">
        <f t="shared" si="80"/>
        <v>0</v>
      </c>
      <c r="AV87" s="535">
        <f>O87+AO87</f>
        <v>2.8</v>
      </c>
      <c r="AW87" s="517">
        <f t="shared" si="77"/>
        <v>0</v>
      </c>
      <c r="AX87" s="432">
        <v>0</v>
      </c>
      <c r="AY87" s="432">
        <v>0</v>
      </c>
      <c r="AZ87" s="432">
        <v>0</v>
      </c>
      <c r="BA87" s="432">
        <v>0</v>
      </c>
      <c r="BB87" s="432">
        <v>0</v>
      </c>
      <c r="BC87" s="600">
        <v>0</v>
      </c>
    </row>
    <row r="88" spans="1:55" ht="12.95" customHeight="1" x14ac:dyDescent="0.25">
      <c r="A88" s="188">
        <v>20</v>
      </c>
      <c r="B88" s="282">
        <v>2463</v>
      </c>
      <c r="C88" s="282">
        <v>600080056</v>
      </c>
      <c r="D88" s="189">
        <v>70982066</v>
      </c>
      <c r="E88" s="278" t="s">
        <v>469</v>
      </c>
      <c r="F88" s="126">
        <v>3143</v>
      </c>
      <c r="G88" s="231" t="s">
        <v>784</v>
      </c>
      <c r="H88" s="193" t="s">
        <v>260</v>
      </c>
      <c r="I88" s="517">
        <v>1127386</v>
      </c>
      <c r="J88" s="432">
        <v>836340</v>
      </c>
      <c r="K88" s="432">
        <v>0</v>
      </c>
      <c r="L88" s="44">
        <v>282683</v>
      </c>
      <c r="M88" s="44">
        <v>8363</v>
      </c>
      <c r="N88" s="432">
        <v>0</v>
      </c>
      <c r="O88" s="685">
        <v>1.58</v>
      </c>
      <c r="P88" s="579">
        <f t="shared" si="67"/>
        <v>0</v>
      </c>
      <c r="Q88" s="434">
        <v>0</v>
      </c>
      <c r="R88" s="434">
        <v>0</v>
      </c>
      <c r="S88" s="434">
        <v>0</v>
      </c>
      <c r="T88" s="434">
        <v>0</v>
      </c>
      <c r="U88" s="434">
        <v>0</v>
      </c>
      <c r="V88" s="434">
        <v>0</v>
      </c>
      <c r="W88" s="434">
        <f t="shared" si="68"/>
        <v>0</v>
      </c>
      <c r="X88" s="434">
        <v>0</v>
      </c>
      <c r="Y88" s="434">
        <v>0</v>
      </c>
      <c r="Z88" s="434">
        <v>0</v>
      </c>
      <c r="AA88" s="434">
        <f t="shared" si="69"/>
        <v>0</v>
      </c>
      <c r="AB88" s="434">
        <f t="shared" si="70"/>
        <v>0</v>
      </c>
      <c r="AC88" s="435">
        <f t="shared" si="71"/>
        <v>0</v>
      </c>
      <c r="AD88" s="434">
        <v>0</v>
      </c>
      <c r="AE88" s="434">
        <f t="shared" si="72"/>
        <v>0</v>
      </c>
      <c r="AF88" s="435">
        <f t="shared" si="73"/>
        <v>0</v>
      </c>
      <c r="AG88" s="14">
        <v>0</v>
      </c>
      <c r="AH88" s="434">
        <f t="shared" si="79"/>
        <v>0</v>
      </c>
      <c r="AI88" s="870">
        <v>0</v>
      </c>
      <c r="AJ88" s="433">
        <v>0</v>
      </c>
      <c r="AK88" s="433">
        <v>0</v>
      </c>
      <c r="AL88" s="433">
        <v>0</v>
      </c>
      <c r="AM88" s="433">
        <v>0</v>
      </c>
      <c r="AN88" s="433">
        <v>0</v>
      </c>
      <c r="AO88" s="535">
        <f t="shared" si="75"/>
        <v>0</v>
      </c>
      <c r="AP88" s="854">
        <f>I88+AH88</f>
        <v>1127386</v>
      </c>
      <c r="AQ88" s="434">
        <f>J88+W88</f>
        <v>836340</v>
      </c>
      <c r="AR88" s="512">
        <f>K88+AA88</f>
        <v>0</v>
      </c>
      <c r="AS88" s="434">
        <f>L88+AE88</f>
        <v>282683</v>
      </c>
      <c r="AT88" s="434">
        <f t="shared" si="80"/>
        <v>8363</v>
      </c>
      <c r="AU88" s="434">
        <f t="shared" si="80"/>
        <v>0</v>
      </c>
      <c r="AV88" s="535">
        <f>O88+AO88</f>
        <v>1.58</v>
      </c>
      <c r="AW88" s="517">
        <f t="shared" si="77"/>
        <v>0</v>
      </c>
      <c r="AX88" s="432">
        <v>0</v>
      </c>
      <c r="AY88" s="432">
        <v>0</v>
      </c>
      <c r="AZ88" s="432">
        <v>0</v>
      </c>
      <c r="BA88" s="432">
        <v>0</v>
      </c>
      <c r="BB88" s="432">
        <v>0</v>
      </c>
      <c r="BC88" s="600">
        <v>0</v>
      </c>
    </row>
    <row r="89" spans="1:55" ht="12.95" customHeight="1" x14ac:dyDescent="0.25">
      <c r="A89" s="127">
        <v>20</v>
      </c>
      <c r="B89" s="31">
        <v>2463</v>
      </c>
      <c r="C89" s="31">
        <v>600080056</v>
      </c>
      <c r="D89" s="31">
        <v>70982066</v>
      </c>
      <c r="E89" s="280" t="s">
        <v>470</v>
      </c>
      <c r="F89" s="33"/>
      <c r="G89" s="293"/>
      <c r="H89" s="116"/>
      <c r="I89" s="565">
        <v>11123887</v>
      </c>
      <c r="J89" s="509">
        <v>8232290</v>
      </c>
      <c r="K89" s="509">
        <v>20000</v>
      </c>
      <c r="L89" s="335">
        <v>2789274</v>
      </c>
      <c r="M89" s="335">
        <v>82323</v>
      </c>
      <c r="N89" s="509">
        <v>0</v>
      </c>
      <c r="O89" s="689">
        <v>13.570600000000001</v>
      </c>
      <c r="P89" s="747">
        <f t="shared" ref="P89:BC89" si="81">SUM(P86:P88)</f>
        <v>20000</v>
      </c>
      <c r="Q89" s="335">
        <f t="shared" si="81"/>
        <v>0</v>
      </c>
      <c r="R89" s="335">
        <f t="shared" si="81"/>
        <v>-47768</v>
      </c>
      <c r="S89" s="335">
        <f t="shared" si="81"/>
        <v>0</v>
      </c>
      <c r="T89" s="335">
        <f t="shared" si="81"/>
        <v>0</v>
      </c>
      <c r="U89" s="335">
        <f t="shared" si="81"/>
        <v>0</v>
      </c>
      <c r="V89" s="335">
        <f t="shared" si="81"/>
        <v>0</v>
      </c>
      <c r="W89" s="335">
        <f t="shared" si="81"/>
        <v>-27768</v>
      </c>
      <c r="X89" s="335">
        <v>-20000</v>
      </c>
      <c r="Y89" s="335">
        <f t="shared" si="81"/>
        <v>0</v>
      </c>
      <c r="Z89" s="335">
        <f t="shared" si="81"/>
        <v>0</v>
      </c>
      <c r="AA89" s="335">
        <f t="shared" si="81"/>
        <v>-20000</v>
      </c>
      <c r="AB89" s="335">
        <f t="shared" si="81"/>
        <v>-47768</v>
      </c>
      <c r="AC89" s="335">
        <f t="shared" si="81"/>
        <v>-16146</v>
      </c>
      <c r="AD89" s="335">
        <f t="shared" si="81"/>
        <v>0</v>
      </c>
      <c r="AE89" s="335">
        <f t="shared" si="81"/>
        <v>-16146</v>
      </c>
      <c r="AF89" s="335">
        <f t="shared" si="81"/>
        <v>-278</v>
      </c>
      <c r="AG89" s="335">
        <f t="shared" si="81"/>
        <v>0</v>
      </c>
      <c r="AH89" s="968">
        <f t="shared" si="81"/>
        <v>-64192</v>
      </c>
      <c r="AI89" s="963">
        <v>0</v>
      </c>
      <c r="AJ89" s="743">
        <f t="shared" si="81"/>
        <v>-0.12</v>
      </c>
      <c r="AK89" s="743">
        <f t="shared" si="81"/>
        <v>0</v>
      </c>
      <c r="AL89" s="743">
        <f t="shared" si="81"/>
        <v>0</v>
      </c>
      <c r="AM89" s="743">
        <f t="shared" si="81"/>
        <v>0</v>
      </c>
      <c r="AN89" s="743">
        <f t="shared" si="81"/>
        <v>0</v>
      </c>
      <c r="AO89" s="259">
        <f t="shared" si="81"/>
        <v>-0.12</v>
      </c>
      <c r="AP89" s="413">
        <f t="shared" si="81"/>
        <v>11059695</v>
      </c>
      <c r="AQ89" s="413">
        <f t="shared" si="81"/>
        <v>8204522</v>
      </c>
      <c r="AR89" s="335">
        <f t="shared" si="81"/>
        <v>0</v>
      </c>
      <c r="AS89" s="335">
        <f t="shared" si="81"/>
        <v>2773128</v>
      </c>
      <c r="AT89" s="335">
        <f t="shared" si="81"/>
        <v>82045</v>
      </c>
      <c r="AU89" s="335">
        <f t="shared" si="81"/>
        <v>0</v>
      </c>
      <c r="AV89" s="259">
        <f t="shared" si="81"/>
        <v>13.4506</v>
      </c>
      <c r="AW89" s="776">
        <f t="shared" si="81"/>
        <v>0</v>
      </c>
      <c r="AX89" s="763">
        <f t="shared" si="81"/>
        <v>0</v>
      </c>
      <c r="AY89" s="763">
        <f t="shared" si="81"/>
        <v>0</v>
      </c>
      <c r="AZ89" s="763">
        <f t="shared" si="81"/>
        <v>0</v>
      </c>
      <c r="BA89" s="763">
        <f t="shared" si="81"/>
        <v>0</v>
      </c>
      <c r="BB89" s="763">
        <f t="shared" si="81"/>
        <v>0</v>
      </c>
      <c r="BC89" s="777">
        <f t="shared" si="81"/>
        <v>0</v>
      </c>
    </row>
    <row r="90" spans="1:55" ht="12.95" customHeight="1" x14ac:dyDescent="0.25">
      <c r="A90" s="188">
        <v>21</v>
      </c>
      <c r="B90" s="126">
        <v>3427</v>
      </c>
      <c r="C90" s="126">
        <v>650023340</v>
      </c>
      <c r="D90" s="189">
        <v>70982988</v>
      </c>
      <c r="E90" s="125" t="s">
        <v>471</v>
      </c>
      <c r="F90" s="126">
        <v>3111</v>
      </c>
      <c r="G90" s="279" t="s">
        <v>288</v>
      </c>
      <c r="H90" s="193" t="s">
        <v>260</v>
      </c>
      <c r="I90" s="517">
        <v>3259243</v>
      </c>
      <c r="J90" s="432">
        <v>2417836</v>
      </c>
      <c r="K90" s="432">
        <v>0</v>
      </c>
      <c r="L90" s="44">
        <v>817229</v>
      </c>
      <c r="M90" s="44">
        <v>24178</v>
      </c>
      <c r="N90" s="432">
        <v>0</v>
      </c>
      <c r="O90" s="685">
        <v>4</v>
      </c>
      <c r="P90" s="579">
        <f t="shared" si="67"/>
        <v>0</v>
      </c>
      <c r="Q90" s="434">
        <v>0</v>
      </c>
      <c r="R90" s="434">
        <v>0</v>
      </c>
      <c r="S90" s="434">
        <v>0</v>
      </c>
      <c r="T90" s="434">
        <v>0</v>
      </c>
      <c r="U90" s="434">
        <v>0</v>
      </c>
      <c r="V90" s="434">
        <v>0</v>
      </c>
      <c r="W90" s="434">
        <f t="shared" si="68"/>
        <v>0</v>
      </c>
      <c r="X90" s="434">
        <v>0</v>
      </c>
      <c r="Y90" s="434">
        <v>0</v>
      </c>
      <c r="Z90" s="434">
        <v>0</v>
      </c>
      <c r="AA90" s="434">
        <f t="shared" si="69"/>
        <v>0</v>
      </c>
      <c r="AB90" s="434">
        <f t="shared" si="70"/>
        <v>0</v>
      </c>
      <c r="AC90" s="435">
        <f t="shared" si="71"/>
        <v>0</v>
      </c>
      <c r="AD90" s="434">
        <v>0</v>
      </c>
      <c r="AE90" s="434">
        <f t="shared" si="72"/>
        <v>0</v>
      </c>
      <c r="AF90" s="435">
        <f t="shared" si="73"/>
        <v>0</v>
      </c>
      <c r="AG90" s="14">
        <v>0</v>
      </c>
      <c r="AH90" s="434">
        <f t="shared" ref="AH90:AH94" si="82">AB90+AE90+AF90+AG90</f>
        <v>0</v>
      </c>
      <c r="AI90" s="870">
        <v>0</v>
      </c>
      <c r="AJ90" s="433">
        <v>0</v>
      </c>
      <c r="AK90" s="433">
        <v>0</v>
      </c>
      <c r="AL90" s="433">
        <v>0</v>
      </c>
      <c r="AM90" s="433">
        <v>0</v>
      </c>
      <c r="AN90" s="433">
        <v>0</v>
      </c>
      <c r="AO90" s="535">
        <f t="shared" si="75"/>
        <v>0</v>
      </c>
      <c r="AP90" s="854">
        <f>I90+AH90</f>
        <v>3259243</v>
      </c>
      <c r="AQ90" s="434">
        <f>J90+W90</f>
        <v>2417836</v>
      </c>
      <c r="AR90" s="512">
        <f>K90+AA90</f>
        <v>0</v>
      </c>
      <c r="AS90" s="434">
        <f>L90+AE90</f>
        <v>817229</v>
      </c>
      <c r="AT90" s="434">
        <f t="shared" ref="AT90:AU94" si="83">M90+AF90</f>
        <v>24178</v>
      </c>
      <c r="AU90" s="434">
        <f t="shared" si="83"/>
        <v>0</v>
      </c>
      <c r="AV90" s="535">
        <f>O90+AO90</f>
        <v>4</v>
      </c>
      <c r="AW90" s="517">
        <f t="shared" si="77"/>
        <v>0</v>
      </c>
      <c r="AX90" s="432">
        <v>0</v>
      </c>
      <c r="AY90" s="432">
        <v>0</v>
      </c>
      <c r="AZ90" s="432">
        <v>0</v>
      </c>
      <c r="BA90" s="432">
        <v>0</v>
      </c>
      <c r="BB90" s="432">
        <v>0</v>
      </c>
      <c r="BC90" s="600">
        <v>0</v>
      </c>
    </row>
    <row r="91" spans="1:55" ht="12.95" customHeight="1" x14ac:dyDescent="0.25">
      <c r="A91" s="188">
        <v>21</v>
      </c>
      <c r="B91" s="126">
        <v>3427</v>
      </c>
      <c r="C91" s="126">
        <v>650023340</v>
      </c>
      <c r="D91" s="189">
        <v>70982988</v>
      </c>
      <c r="E91" s="278" t="s">
        <v>471</v>
      </c>
      <c r="F91" s="126">
        <v>3113</v>
      </c>
      <c r="G91" s="278" t="s">
        <v>292</v>
      </c>
      <c r="H91" s="193" t="s">
        <v>260</v>
      </c>
      <c r="I91" s="517">
        <v>12382790</v>
      </c>
      <c r="J91" s="432">
        <v>9186046</v>
      </c>
      <c r="K91" s="432">
        <v>0</v>
      </c>
      <c r="L91" s="44">
        <v>3104883</v>
      </c>
      <c r="M91" s="44">
        <v>91861</v>
      </c>
      <c r="N91" s="432">
        <v>0</v>
      </c>
      <c r="O91" s="685">
        <v>13.136100000000001</v>
      </c>
      <c r="P91" s="579">
        <f t="shared" si="67"/>
        <v>0</v>
      </c>
      <c r="Q91" s="434">
        <v>0</v>
      </c>
      <c r="R91" s="434">
        <v>0</v>
      </c>
      <c r="S91" s="434">
        <v>0</v>
      </c>
      <c r="T91" s="434">
        <v>0</v>
      </c>
      <c r="U91" s="434">
        <v>0</v>
      </c>
      <c r="V91" s="434">
        <v>0</v>
      </c>
      <c r="W91" s="434">
        <f t="shared" si="68"/>
        <v>0</v>
      </c>
      <c r="X91" s="434">
        <v>0</v>
      </c>
      <c r="Y91" s="434">
        <v>0</v>
      </c>
      <c r="Z91" s="434">
        <v>0</v>
      </c>
      <c r="AA91" s="434">
        <f t="shared" si="69"/>
        <v>0</v>
      </c>
      <c r="AB91" s="434">
        <f t="shared" si="70"/>
        <v>0</v>
      </c>
      <c r="AC91" s="435">
        <f t="shared" si="71"/>
        <v>0</v>
      </c>
      <c r="AD91" s="434">
        <v>0</v>
      </c>
      <c r="AE91" s="434">
        <f t="shared" si="72"/>
        <v>0</v>
      </c>
      <c r="AF91" s="435">
        <f t="shared" si="73"/>
        <v>0</v>
      </c>
      <c r="AG91" s="14">
        <v>0</v>
      </c>
      <c r="AH91" s="434">
        <f t="shared" si="82"/>
        <v>0</v>
      </c>
      <c r="AI91" s="870">
        <v>0</v>
      </c>
      <c r="AJ91" s="433">
        <v>0</v>
      </c>
      <c r="AK91" s="433">
        <v>0</v>
      </c>
      <c r="AL91" s="433">
        <v>0</v>
      </c>
      <c r="AM91" s="433">
        <v>0</v>
      </c>
      <c r="AN91" s="433">
        <v>0</v>
      </c>
      <c r="AO91" s="535">
        <f t="shared" si="75"/>
        <v>0</v>
      </c>
      <c r="AP91" s="854">
        <f>I91+AH91</f>
        <v>12382790</v>
      </c>
      <c r="AQ91" s="434">
        <f>J91+W91</f>
        <v>9186046</v>
      </c>
      <c r="AR91" s="512">
        <f>K91+AA91</f>
        <v>0</v>
      </c>
      <c r="AS91" s="434">
        <f>L91+AE91</f>
        <v>3104883</v>
      </c>
      <c r="AT91" s="434">
        <f t="shared" si="83"/>
        <v>91861</v>
      </c>
      <c r="AU91" s="434">
        <f t="shared" si="83"/>
        <v>0</v>
      </c>
      <c r="AV91" s="535">
        <f>O91+AO91</f>
        <v>13.136100000000001</v>
      </c>
      <c r="AW91" s="517">
        <f t="shared" si="77"/>
        <v>0</v>
      </c>
      <c r="AX91" s="432">
        <v>0</v>
      </c>
      <c r="AY91" s="432">
        <v>0</v>
      </c>
      <c r="AZ91" s="432">
        <v>0</v>
      </c>
      <c r="BA91" s="432">
        <v>0</v>
      </c>
      <c r="BB91" s="432">
        <v>0</v>
      </c>
      <c r="BC91" s="600">
        <v>0</v>
      </c>
    </row>
    <row r="92" spans="1:55" ht="12.95" customHeight="1" x14ac:dyDescent="0.25">
      <c r="A92" s="589">
        <v>21</v>
      </c>
      <c r="B92" s="604">
        <v>3427</v>
      </c>
      <c r="C92" s="604">
        <v>650023340</v>
      </c>
      <c r="D92" s="590">
        <v>70982988</v>
      </c>
      <c r="E92" s="605" t="s">
        <v>471</v>
      </c>
      <c r="F92" s="604">
        <v>3113</v>
      </c>
      <c r="G92" s="278" t="s">
        <v>864</v>
      </c>
      <c r="H92" s="606" t="s">
        <v>260</v>
      </c>
      <c r="I92" s="620">
        <v>0</v>
      </c>
      <c r="J92" s="587">
        <v>0</v>
      </c>
      <c r="K92" s="587">
        <v>0</v>
      </c>
      <c r="L92" s="1042">
        <v>0</v>
      </c>
      <c r="M92" s="1042">
        <v>0</v>
      </c>
      <c r="N92" s="587">
        <v>0</v>
      </c>
      <c r="O92" s="722">
        <v>0</v>
      </c>
      <c r="P92" s="579">
        <f t="shared" si="67"/>
        <v>0</v>
      </c>
      <c r="Q92" s="434">
        <v>0</v>
      </c>
      <c r="R92" s="434">
        <v>0</v>
      </c>
      <c r="S92" s="434">
        <v>0</v>
      </c>
      <c r="T92" s="434">
        <v>0</v>
      </c>
      <c r="U92" s="1028">
        <v>78557</v>
      </c>
      <c r="V92" s="434">
        <v>0</v>
      </c>
      <c r="W92" s="434">
        <f t="shared" si="68"/>
        <v>78557</v>
      </c>
      <c r="X92" s="434">
        <v>0</v>
      </c>
      <c r="Y92" s="434">
        <v>0</v>
      </c>
      <c r="Z92" s="434">
        <v>0</v>
      </c>
      <c r="AA92" s="434">
        <f t="shared" si="69"/>
        <v>0</v>
      </c>
      <c r="AB92" s="434">
        <f t="shared" si="70"/>
        <v>78557</v>
      </c>
      <c r="AC92" s="435">
        <f t="shared" si="71"/>
        <v>26552</v>
      </c>
      <c r="AD92" s="434">
        <v>0</v>
      </c>
      <c r="AE92" s="434">
        <f t="shared" si="72"/>
        <v>26552</v>
      </c>
      <c r="AF92" s="435">
        <f t="shared" si="73"/>
        <v>786</v>
      </c>
      <c r="AG92" s="14">
        <v>0</v>
      </c>
      <c r="AH92" s="434">
        <f t="shared" si="82"/>
        <v>105895</v>
      </c>
      <c r="AI92" s="870">
        <v>0</v>
      </c>
      <c r="AJ92" s="433">
        <v>0</v>
      </c>
      <c r="AK92" s="433">
        <v>0</v>
      </c>
      <c r="AL92" s="433">
        <v>0</v>
      </c>
      <c r="AM92" s="1039">
        <v>0.19</v>
      </c>
      <c r="AN92" s="433">
        <v>0</v>
      </c>
      <c r="AO92" s="535">
        <f t="shared" si="75"/>
        <v>0.19</v>
      </c>
      <c r="AP92" s="854">
        <f>I92+AH92</f>
        <v>105895</v>
      </c>
      <c r="AQ92" s="434">
        <f>J92+W92</f>
        <v>78557</v>
      </c>
      <c r="AR92" s="512">
        <f>K92+AA92</f>
        <v>0</v>
      </c>
      <c r="AS92" s="434">
        <f>L92+AE92</f>
        <v>26552</v>
      </c>
      <c r="AT92" s="434">
        <f t="shared" si="83"/>
        <v>786</v>
      </c>
      <c r="AU92" s="434">
        <f t="shared" si="83"/>
        <v>0</v>
      </c>
      <c r="AV92" s="535">
        <f>O92+AO92</f>
        <v>0.19</v>
      </c>
      <c r="AW92" s="517">
        <f t="shared" si="77"/>
        <v>0</v>
      </c>
      <c r="AX92" s="432">
        <v>0</v>
      </c>
      <c r="AY92" s="432">
        <v>0</v>
      </c>
      <c r="AZ92" s="432">
        <v>0</v>
      </c>
      <c r="BA92" s="432">
        <v>0</v>
      </c>
      <c r="BB92" s="432">
        <v>0</v>
      </c>
      <c r="BC92" s="600">
        <v>0</v>
      </c>
    </row>
    <row r="93" spans="1:55" ht="12.95" customHeight="1" x14ac:dyDescent="0.25">
      <c r="A93" s="188">
        <v>21</v>
      </c>
      <c r="B93" s="126">
        <v>3427</v>
      </c>
      <c r="C93" s="126">
        <v>650023340</v>
      </c>
      <c r="D93" s="189">
        <v>70982988</v>
      </c>
      <c r="E93" s="278" t="s">
        <v>471</v>
      </c>
      <c r="F93" s="126">
        <v>3113</v>
      </c>
      <c r="G93" s="231" t="s">
        <v>276</v>
      </c>
      <c r="H93" s="193" t="s">
        <v>261</v>
      </c>
      <c r="I93" s="517">
        <v>3849329</v>
      </c>
      <c r="J93" s="432">
        <v>2855585</v>
      </c>
      <c r="K93" s="432">
        <v>0</v>
      </c>
      <c r="L93" s="44">
        <v>965188</v>
      </c>
      <c r="M93" s="44">
        <v>28556</v>
      </c>
      <c r="N93" s="432">
        <v>0</v>
      </c>
      <c r="O93" s="685">
        <v>6.96</v>
      </c>
      <c r="P93" s="579">
        <f t="shared" si="67"/>
        <v>0</v>
      </c>
      <c r="Q93" s="434">
        <v>0</v>
      </c>
      <c r="R93" s="434">
        <v>-30107</v>
      </c>
      <c r="S93" s="434">
        <v>0</v>
      </c>
      <c r="T93" s="434">
        <v>0</v>
      </c>
      <c r="U93" s="434">
        <v>0</v>
      </c>
      <c r="V93" s="434">
        <v>0</v>
      </c>
      <c r="W93" s="434">
        <f t="shared" si="68"/>
        <v>-30107</v>
      </c>
      <c r="X93" s="434">
        <v>0</v>
      </c>
      <c r="Y93" s="434">
        <v>0</v>
      </c>
      <c r="Z93" s="434">
        <v>0</v>
      </c>
      <c r="AA93" s="434">
        <f t="shared" si="69"/>
        <v>0</v>
      </c>
      <c r="AB93" s="434">
        <f t="shared" si="70"/>
        <v>-30107</v>
      </c>
      <c r="AC93" s="435">
        <f t="shared" si="71"/>
        <v>-10176</v>
      </c>
      <c r="AD93" s="434">
        <v>0</v>
      </c>
      <c r="AE93" s="434">
        <f t="shared" si="72"/>
        <v>-10176</v>
      </c>
      <c r="AF93" s="435">
        <f t="shared" si="73"/>
        <v>-301</v>
      </c>
      <c r="AG93" s="14">
        <v>0</v>
      </c>
      <c r="AH93" s="434">
        <f t="shared" si="82"/>
        <v>-40584</v>
      </c>
      <c r="AI93" s="870">
        <v>0</v>
      </c>
      <c r="AJ93" s="433">
        <v>-0.09</v>
      </c>
      <c r="AK93" s="433">
        <v>0</v>
      </c>
      <c r="AL93" s="433">
        <v>0</v>
      </c>
      <c r="AM93" s="433">
        <v>0</v>
      </c>
      <c r="AN93" s="433">
        <v>0</v>
      </c>
      <c r="AO93" s="535">
        <f t="shared" si="75"/>
        <v>-0.09</v>
      </c>
      <c r="AP93" s="854">
        <f>I93+AH93</f>
        <v>3808745</v>
      </c>
      <c r="AQ93" s="434">
        <f>J93+W93</f>
        <v>2825478</v>
      </c>
      <c r="AR93" s="512">
        <f>K93+AA93</f>
        <v>0</v>
      </c>
      <c r="AS93" s="434">
        <f>L93+AE93</f>
        <v>955012</v>
      </c>
      <c r="AT93" s="434">
        <f t="shared" si="83"/>
        <v>28255</v>
      </c>
      <c r="AU93" s="434">
        <f t="shared" si="83"/>
        <v>0</v>
      </c>
      <c r="AV93" s="535">
        <f>O93+AO93</f>
        <v>6.87</v>
      </c>
      <c r="AW93" s="517">
        <f t="shared" si="77"/>
        <v>0</v>
      </c>
      <c r="AX93" s="432">
        <v>0</v>
      </c>
      <c r="AY93" s="432">
        <v>0</v>
      </c>
      <c r="AZ93" s="432">
        <v>0</v>
      </c>
      <c r="BA93" s="432">
        <v>0</v>
      </c>
      <c r="BB93" s="432">
        <v>0</v>
      </c>
      <c r="BC93" s="600">
        <v>0</v>
      </c>
    </row>
    <row r="94" spans="1:55" ht="12.95" customHeight="1" x14ac:dyDescent="0.25">
      <c r="A94" s="188">
        <v>21</v>
      </c>
      <c r="B94" s="126">
        <v>3427</v>
      </c>
      <c r="C94" s="126">
        <v>650023340</v>
      </c>
      <c r="D94" s="189">
        <v>70982988</v>
      </c>
      <c r="E94" s="278" t="s">
        <v>471</v>
      </c>
      <c r="F94" s="126">
        <v>3143</v>
      </c>
      <c r="G94" s="231" t="s">
        <v>784</v>
      </c>
      <c r="H94" s="193" t="s">
        <v>260</v>
      </c>
      <c r="I94" s="517">
        <v>1442801</v>
      </c>
      <c r="J94" s="432">
        <v>1070327</v>
      </c>
      <c r="K94" s="432">
        <v>0</v>
      </c>
      <c r="L94" s="44">
        <v>361771</v>
      </c>
      <c r="M94" s="44">
        <v>10703</v>
      </c>
      <c r="N94" s="432">
        <v>0</v>
      </c>
      <c r="O94" s="685">
        <v>2.0535999999999999</v>
      </c>
      <c r="P94" s="579">
        <f t="shared" si="67"/>
        <v>0</v>
      </c>
      <c r="Q94" s="434">
        <v>0</v>
      </c>
      <c r="R94" s="434">
        <v>0</v>
      </c>
      <c r="S94" s="434">
        <v>0</v>
      </c>
      <c r="T94" s="434">
        <v>0</v>
      </c>
      <c r="U94" s="434">
        <v>0</v>
      </c>
      <c r="V94" s="434">
        <v>0</v>
      </c>
      <c r="W94" s="434">
        <f t="shared" si="68"/>
        <v>0</v>
      </c>
      <c r="X94" s="434">
        <v>0</v>
      </c>
      <c r="Y94" s="434">
        <v>0</v>
      </c>
      <c r="Z94" s="434">
        <v>0</v>
      </c>
      <c r="AA94" s="434">
        <f t="shared" si="69"/>
        <v>0</v>
      </c>
      <c r="AB94" s="434">
        <f t="shared" si="70"/>
        <v>0</v>
      </c>
      <c r="AC94" s="435">
        <f t="shared" si="71"/>
        <v>0</v>
      </c>
      <c r="AD94" s="434">
        <v>0</v>
      </c>
      <c r="AE94" s="434">
        <f t="shared" si="72"/>
        <v>0</v>
      </c>
      <c r="AF94" s="435">
        <f t="shared" si="73"/>
        <v>0</v>
      </c>
      <c r="AG94" s="14">
        <v>0</v>
      </c>
      <c r="AH94" s="434">
        <f t="shared" si="82"/>
        <v>0</v>
      </c>
      <c r="AI94" s="870">
        <v>0</v>
      </c>
      <c r="AJ94" s="433">
        <v>0</v>
      </c>
      <c r="AK94" s="433">
        <v>0</v>
      </c>
      <c r="AL94" s="433">
        <v>0</v>
      </c>
      <c r="AM94" s="433">
        <v>0</v>
      </c>
      <c r="AN94" s="433">
        <v>0</v>
      </c>
      <c r="AO94" s="535">
        <f t="shared" si="75"/>
        <v>0</v>
      </c>
      <c r="AP94" s="854">
        <f>I94+AH94</f>
        <v>1442801</v>
      </c>
      <c r="AQ94" s="434">
        <f>J94+W94</f>
        <v>1070327</v>
      </c>
      <c r="AR94" s="512">
        <f>K94+AA94</f>
        <v>0</v>
      </c>
      <c r="AS94" s="434">
        <f>L94+AE94</f>
        <v>361771</v>
      </c>
      <c r="AT94" s="434">
        <f t="shared" si="83"/>
        <v>10703</v>
      </c>
      <c r="AU94" s="434">
        <f t="shared" si="83"/>
        <v>0</v>
      </c>
      <c r="AV94" s="535">
        <f>O94+AO94</f>
        <v>2.0535999999999999</v>
      </c>
      <c r="AW94" s="517">
        <f t="shared" si="77"/>
        <v>0</v>
      </c>
      <c r="AX94" s="432">
        <v>0</v>
      </c>
      <c r="AY94" s="432">
        <v>0</v>
      </c>
      <c r="AZ94" s="432">
        <v>0</v>
      </c>
      <c r="BA94" s="432">
        <v>0</v>
      </c>
      <c r="BB94" s="432">
        <v>0</v>
      </c>
      <c r="BC94" s="600">
        <v>0</v>
      </c>
    </row>
    <row r="95" spans="1:55" ht="12.95" customHeight="1" x14ac:dyDescent="0.25">
      <c r="A95" s="127">
        <v>21</v>
      </c>
      <c r="B95" s="31">
        <v>3427</v>
      </c>
      <c r="C95" s="31">
        <v>650023340</v>
      </c>
      <c r="D95" s="31">
        <v>70982988</v>
      </c>
      <c r="E95" s="280" t="s">
        <v>472</v>
      </c>
      <c r="F95" s="30"/>
      <c r="G95" s="280"/>
      <c r="H95" s="113"/>
      <c r="I95" s="564">
        <v>20934163</v>
      </c>
      <c r="J95" s="508">
        <v>15529794</v>
      </c>
      <c r="K95" s="508">
        <v>0</v>
      </c>
      <c r="L95" s="340">
        <v>5249071</v>
      </c>
      <c r="M95" s="340">
        <v>155298</v>
      </c>
      <c r="N95" s="508">
        <v>0</v>
      </c>
      <c r="O95" s="688">
        <v>26.149699999999999</v>
      </c>
      <c r="P95" s="746">
        <f t="shared" ref="P95:BC95" si="84">SUM(P90:P94)</f>
        <v>0</v>
      </c>
      <c r="Q95" s="340">
        <f t="shared" si="84"/>
        <v>0</v>
      </c>
      <c r="R95" s="340">
        <f t="shared" si="84"/>
        <v>-30107</v>
      </c>
      <c r="S95" s="340">
        <f t="shared" si="84"/>
        <v>0</v>
      </c>
      <c r="T95" s="340">
        <f t="shared" si="84"/>
        <v>0</v>
      </c>
      <c r="U95" s="340">
        <f t="shared" si="84"/>
        <v>78557</v>
      </c>
      <c r="V95" s="340">
        <f t="shared" si="84"/>
        <v>0</v>
      </c>
      <c r="W95" s="340">
        <f t="shared" si="84"/>
        <v>48450</v>
      </c>
      <c r="X95" s="340">
        <v>0</v>
      </c>
      <c r="Y95" s="340">
        <f t="shared" si="84"/>
        <v>0</v>
      </c>
      <c r="Z95" s="340">
        <f t="shared" si="84"/>
        <v>0</v>
      </c>
      <c r="AA95" s="340">
        <f t="shared" si="84"/>
        <v>0</v>
      </c>
      <c r="AB95" s="340">
        <f t="shared" si="84"/>
        <v>48450</v>
      </c>
      <c r="AC95" s="340">
        <f t="shared" si="84"/>
        <v>16376</v>
      </c>
      <c r="AD95" s="340">
        <f t="shared" si="84"/>
        <v>0</v>
      </c>
      <c r="AE95" s="340">
        <f t="shared" si="84"/>
        <v>16376</v>
      </c>
      <c r="AF95" s="340">
        <f t="shared" si="84"/>
        <v>485</v>
      </c>
      <c r="AG95" s="340">
        <f t="shared" si="84"/>
        <v>0</v>
      </c>
      <c r="AH95" s="967">
        <f t="shared" si="84"/>
        <v>65311</v>
      </c>
      <c r="AI95" s="962">
        <v>0</v>
      </c>
      <c r="AJ95" s="742">
        <f t="shared" si="84"/>
        <v>-0.09</v>
      </c>
      <c r="AK95" s="742">
        <f t="shared" si="84"/>
        <v>0</v>
      </c>
      <c r="AL95" s="742">
        <f t="shared" si="84"/>
        <v>0</v>
      </c>
      <c r="AM95" s="742">
        <f t="shared" si="84"/>
        <v>0.19</v>
      </c>
      <c r="AN95" s="742">
        <f t="shared" si="84"/>
        <v>0</v>
      </c>
      <c r="AO95" s="285">
        <f t="shared" si="84"/>
        <v>0.1</v>
      </c>
      <c r="AP95" s="412">
        <f t="shared" si="84"/>
        <v>20999474</v>
      </c>
      <c r="AQ95" s="412">
        <f t="shared" si="84"/>
        <v>15578244</v>
      </c>
      <c r="AR95" s="340">
        <f t="shared" si="84"/>
        <v>0</v>
      </c>
      <c r="AS95" s="340">
        <f t="shared" si="84"/>
        <v>5265447</v>
      </c>
      <c r="AT95" s="340">
        <f t="shared" si="84"/>
        <v>155783</v>
      </c>
      <c r="AU95" s="340">
        <f t="shared" si="84"/>
        <v>0</v>
      </c>
      <c r="AV95" s="285">
        <f t="shared" si="84"/>
        <v>26.249700000000001</v>
      </c>
      <c r="AW95" s="774">
        <f t="shared" si="84"/>
        <v>0</v>
      </c>
      <c r="AX95" s="762">
        <f t="shared" si="84"/>
        <v>0</v>
      </c>
      <c r="AY95" s="762">
        <f t="shared" si="84"/>
        <v>0</v>
      </c>
      <c r="AZ95" s="762">
        <f t="shared" si="84"/>
        <v>0</v>
      </c>
      <c r="BA95" s="762">
        <f t="shared" si="84"/>
        <v>0</v>
      </c>
      <c r="BB95" s="762">
        <f t="shared" si="84"/>
        <v>0</v>
      </c>
      <c r="BC95" s="775">
        <f t="shared" si="84"/>
        <v>0</v>
      </c>
    </row>
    <row r="96" spans="1:55" ht="12.95" customHeight="1" x14ac:dyDescent="0.25">
      <c r="A96" s="188">
        <v>22</v>
      </c>
      <c r="B96" s="126">
        <v>5484</v>
      </c>
      <c r="C96" s="126">
        <v>600098532</v>
      </c>
      <c r="D96" s="189">
        <v>72743255</v>
      </c>
      <c r="E96" s="278" t="s">
        <v>473</v>
      </c>
      <c r="F96" s="126">
        <v>3111</v>
      </c>
      <c r="G96" s="279" t="s">
        <v>288</v>
      </c>
      <c r="H96" s="193" t="s">
        <v>260</v>
      </c>
      <c r="I96" s="517">
        <v>5295482</v>
      </c>
      <c r="J96" s="432">
        <v>3888696</v>
      </c>
      <c r="K96" s="432">
        <v>40000</v>
      </c>
      <c r="L96" s="44">
        <v>1327899</v>
      </c>
      <c r="M96" s="44">
        <v>38887</v>
      </c>
      <c r="N96" s="432">
        <v>0</v>
      </c>
      <c r="O96" s="685">
        <v>7</v>
      </c>
      <c r="P96" s="579">
        <f t="shared" si="67"/>
        <v>3950</v>
      </c>
      <c r="Q96" s="434">
        <v>0</v>
      </c>
      <c r="R96" s="434">
        <v>0</v>
      </c>
      <c r="S96" s="434">
        <v>0</v>
      </c>
      <c r="T96" s="434">
        <v>0</v>
      </c>
      <c r="U96" s="434">
        <v>0</v>
      </c>
      <c r="V96" s="434">
        <v>0</v>
      </c>
      <c r="W96" s="434">
        <f t="shared" si="68"/>
        <v>3950</v>
      </c>
      <c r="X96" s="434">
        <v>-3950</v>
      </c>
      <c r="Y96" s="434">
        <v>0</v>
      </c>
      <c r="Z96" s="434">
        <v>0</v>
      </c>
      <c r="AA96" s="434">
        <f t="shared" si="69"/>
        <v>-3950</v>
      </c>
      <c r="AB96" s="434">
        <f t="shared" si="70"/>
        <v>0</v>
      </c>
      <c r="AC96" s="435">
        <f t="shared" si="71"/>
        <v>0</v>
      </c>
      <c r="AD96" s="434">
        <v>0</v>
      </c>
      <c r="AE96" s="434">
        <f t="shared" si="72"/>
        <v>0</v>
      </c>
      <c r="AF96" s="435">
        <f t="shared" si="73"/>
        <v>40</v>
      </c>
      <c r="AG96" s="14">
        <v>0</v>
      </c>
      <c r="AH96" s="434">
        <f t="shared" ref="AH96:AH97" si="85">AB96+AE96+AF96+AG96</f>
        <v>40</v>
      </c>
      <c r="AI96" s="870">
        <v>0</v>
      </c>
      <c r="AJ96" s="433">
        <v>0</v>
      </c>
      <c r="AK96" s="433">
        <v>0</v>
      </c>
      <c r="AL96" s="433">
        <v>0</v>
      </c>
      <c r="AM96" s="433">
        <v>0</v>
      </c>
      <c r="AN96" s="433">
        <v>0</v>
      </c>
      <c r="AO96" s="535">
        <f t="shared" si="75"/>
        <v>0</v>
      </c>
      <c r="AP96" s="854">
        <f>I96+AH96</f>
        <v>5295522</v>
      </c>
      <c r="AQ96" s="434">
        <f>J96+W96</f>
        <v>3892646</v>
      </c>
      <c r="AR96" s="512">
        <f>K96+AA96</f>
        <v>36050</v>
      </c>
      <c r="AS96" s="434">
        <f t="shared" ref="AS96:AU97" si="86">L96+AE96</f>
        <v>1327899</v>
      </c>
      <c r="AT96" s="434">
        <f t="shared" si="86"/>
        <v>38927</v>
      </c>
      <c r="AU96" s="434">
        <f t="shared" si="86"/>
        <v>0</v>
      </c>
      <c r="AV96" s="535">
        <f>O96+AO96</f>
        <v>7</v>
      </c>
      <c r="AW96" s="517">
        <f t="shared" si="77"/>
        <v>0</v>
      </c>
      <c r="AX96" s="432">
        <v>0</v>
      </c>
      <c r="AY96" s="432">
        <v>0</v>
      </c>
      <c r="AZ96" s="432">
        <v>0</v>
      </c>
      <c r="BA96" s="432">
        <v>0</v>
      </c>
      <c r="BB96" s="432">
        <v>0</v>
      </c>
      <c r="BC96" s="600">
        <v>0</v>
      </c>
    </row>
    <row r="97" spans="1:55" ht="12.95" customHeight="1" x14ac:dyDescent="0.25">
      <c r="A97" s="188">
        <v>22</v>
      </c>
      <c r="B97" s="126">
        <v>5484</v>
      </c>
      <c r="C97" s="126">
        <v>600098532</v>
      </c>
      <c r="D97" s="189">
        <v>72743255</v>
      </c>
      <c r="E97" s="278" t="s">
        <v>473</v>
      </c>
      <c r="F97" s="126">
        <v>3111</v>
      </c>
      <c r="G97" s="279" t="s">
        <v>276</v>
      </c>
      <c r="H97" s="193" t="s">
        <v>261</v>
      </c>
      <c r="I97" s="517">
        <v>267475</v>
      </c>
      <c r="J97" s="432">
        <v>198424</v>
      </c>
      <c r="K97" s="432">
        <v>0</v>
      </c>
      <c r="L97" s="44">
        <v>67067</v>
      </c>
      <c r="M97" s="44">
        <v>1984</v>
      </c>
      <c r="N97" s="432">
        <v>0</v>
      </c>
      <c r="O97" s="685">
        <v>0.5</v>
      </c>
      <c r="P97" s="579">
        <f t="shared" si="67"/>
        <v>-11503</v>
      </c>
      <c r="Q97" s="434">
        <v>0</v>
      </c>
      <c r="R97" s="434">
        <v>0</v>
      </c>
      <c r="S97" s="434">
        <v>0</v>
      </c>
      <c r="T97" s="434">
        <v>0</v>
      </c>
      <c r="U97" s="434">
        <v>0</v>
      </c>
      <c r="V97" s="434">
        <v>0</v>
      </c>
      <c r="W97" s="434">
        <f t="shared" si="68"/>
        <v>-11503</v>
      </c>
      <c r="X97" s="434">
        <v>11503</v>
      </c>
      <c r="Y97" s="434">
        <v>0</v>
      </c>
      <c r="Z97" s="434">
        <v>0</v>
      </c>
      <c r="AA97" s="434">
        <f t="shared" si="69"/>
        <v>11503</v>
      </c>
      <c r="AB97" s="434">
        <f t="shared" si="70"/>
        <v>0</v>
      </c>
      <c r="AC97" s="435">
        <f t="shared" si="71"/>
        <v>0</v>
      </c>
      <c r="AD97" s="434">
        <v>0</v>
      </c>
      <c r="AE97" s="434">
        <f t="shared" si="72"/>
        <v>0</v>
      </c>
      <c r="AF97" s="435">
        <f t="shared" si="73"/>
        <v>-115</v>
      </c>
      <c r="AG97" s="14">
        <v>0</v>
      </c>
      <c r="AH97" s="434">
        <f t="shared" si="85"/>
        <v>-115</v>
      </c>
      <c r="AI97" s="870">
        <v>0</v>
      </c>
      <c r="AJ97" s="433">
        <v>0</v>
      </c>
      <c r="AK97" s="433">
        <v>0</v>
      </c>
      <c r="AL97" s="433">
        <v>0</v>
      </c>
      <c r="AM97" s="433">
        <v>0</v>
      </c>
      <c r="AN97" s="433">
        <v>0</v>
      </c>
      <c r="AO97" s="535">
        <f t="shared" si="75"/>
        <v>0</v>
      </c>
      <c r="AP97" s="854">
        <f>I97+AH97</f>
        <v>267360</v>
      </c>
      <c r="AQ97" s="434">
        <f>J97+W97</f>
        <v>186921</v>
      </c>
      <c r="AR97" s="512">
        <f>K97+AA97</f>
        <v>11503</v>
      </c>
      <c r="AS97" s="434">
        <f t="shared" si="86"/>
        <v>67067</v>
      </c>
      <c r="AT97" s="434">
        <f t="shared" si="86"/>
        <v>1869</v>
      </c>
      <c r="AU97" s="434">
        <f t="shared" si="86"/>
        <v>0</v>
      </c>
      <c r="AV97" s="535">
        <f>O97+AO97</f>
        <v>0.5</v>
      </c>
      <c r="AW97" s="517">
        <f t="shared" si="77"/>
        <v>0</v>
      </c>
      <c r="AX97" s="432">
        <v>0</v>
      </c>
      <c r="AY97" s="432">
        <v>0</v>
      </c>
      <c r="AZ97" s="432">
        <v>0</v>
      </c>
      <c r="BA97" s="432">
        <v>0</v>
      </c>
      <c r="BB97" s="432">
        <v>0</v>
      </c>
      <c r="BC97" s="600">
        <v>0</v>
      </c>
    </row>
    <row r="98" spans="1:55" ht="12.95" customHeight="1" x14ac:dyDescent="0.25">
      <c r="A98" s="127">
        <v>22</v>
      </c>
      <c r="B98" s="30">
        <v>5484</v>
      </c>
      <c r="C98" s="30">
        <v>600098532</v>
      </c>
      <c r="D98" s="30">
        <v>72743255</v>
      </c>
      <c r="E98" s="280" t="s">
        <v>474</v>
      </c>
      <c r="F98" s="30"/>
      <c r="G98" s="280"/>
      <c r="H98" s="113"/>
      <c r="I98" s="563">
        <v>5562957</v>
      </c>
      <c r="J98" s="507">
        <v>4087120</v>
      </c>
      <c r="K98" s="507">
        <v>40000</v>
      </c>
      <c r="L98" s="329">
        <v>1394966</v>
      </c>
      <c r="M98" s="329">
        <v>40871</v>
      </c>
      <c r="N98" s="507">
        <v>0</v>
      </c>
      <c r="O98" s="687">
        <v>7.5</v>
      </c>
      <c r="P98" s="745">
        <f t="shared" ref="P98:BC98" si="87">SUM(P96:P97)</f>
        <v>-7553</v>
      </c>
      <c r="Q98" s="329">
        <f t="shared" si="87"/>
        <v>0</v>
      </c>
      <c r="R98" s="329">
        <f t="shared" si="87"/>
        <v>0</v>
      </c>
      <c r="S98" s="329">
        <f t="shared" si="87"/>
        <v>0</v>
      </c>
      <c r="T98" s="329">
        <f t="shared" si="87"/>
        <v>0</v>
      </c>
      <c r="U98" s="329">
        <f t="shared" si="87"/>
        <v>0</v>
      </c>
      <c r="V98" s="329">
        <f t="shared" si="87"/>
        <v>0</v>
      </c>
      <c r="W98" s="329">
        <f t="shared" si="87"/>
        <v>-7553</v>
      </c>
      <c r="X98" s="329">
        <v>7553</v>
      </c>
      <c r="Y98" s="329">
        <f t="shared" si="87"/>
        <v>0</v>
      </c>
      <c r="Z98" s="329">
        <f t="shared" si="87"/>
        <v>0</v>
      </c>
      <c r="AA98" s="329">
        <f t="shared" si="87"/>
        <v>7553</v>
      </c>
      <c r="AB98" s="329">
        <f t="shared" si="87"/>
        <v>0</v>
      </c>
      <c r="AC98" s="329">
        <f t="shared" si="87"/>
        <v>0</v>
      </c>
      <c r="AD98" s="329">
        <f t="shared" si="87"/>
        <v>0</v>
      </c>
      <c r="AE98" s="329">
        <f t="shared" si="87"/>
        <v>0</v>
      </c>
      <c r="AF98" s="329">
        <f t="shared" si="87"/>
        <v>-75</v>
      </c>
      <c r="AG98" s="329">
        <f t="shared" si="87"/>
        <v>0</v>
      </c>
      <c r="AH98" s="966">
        <f t="shared" si="87"/>
        <v>-75</v>
      </c>
      <c r="AI98" s="961">
        <v>0</v>
      </c>
      <c r="AJ98" s="741">
        <f t="shared" si="87"/>
        <v>0</v>
      </c>
      <c r="AK98" s="741">
        <f t="shared" si="87"/>
        <v>0</v>
      </c>
      <c r="AL98" s="741">
        <f t="shared" si="87"/>
        <v>0</v>
      </c>
      <c r="AM98" s="741">
        <f t="shared" si="87"/>
        <v>0</v>
      </c>
      <c r="AN98" s="741">
        <f t="shared" si="87"/>
        <v>0</v>
      </c>
      <c r="AO98" s="187">
        <f t="shared" si="87"/>
        <v>0</v>
      </c>
      <c r="AP98" s="411">
        <f t="shared" si="87"/>
        <v>5562882</v>
      </c>
      <c r="AQ98" s="411">
        <f t="shared" si="87"/>
        <v>4079567</v>
      </c>
      <c r="AR98" s="329">
        <f t="shared" si="87"/>
        <v>47553</v>
      </c>
      <c r="AS98" s="329">
        <f t="shared" si="87"/>
        <v>1394966</v>
      </c>
      <c r="AT98" s="329">
        <f t="shared" si="87"/>
        <v>40796</v>
      </c>
      <c r="AU98" s="329">
        <f t="shared" si="87"/>
        <v>0</v>
      </c>
      <c r="AV98" s="187">
        <f t="shared" si="87"/>
        <v>7.5</v>
      </c>
      <c r="AW98" s="772">
        <f t="shared" si="87"/>
        <v>0</v>
      </c>
      <c r="AX98" s="761">
        <f t="shared" si="87"/>
        <v>0</v>
      </c>
      <c r="AY98" s="761">
        <f t="shared" si="87"/>
        <v>0</v>
      </c>
      <c r="AZ98" s="761">
        <f t="shared" si="87"/>
        <v>0</v>
      </c>
      <c r="BA98" s="761">
        <f t="shared" si="87"/>
        <v>0</v>
      </c>
      <c r="BB98" s="761">
        <f t="shared" si="87"/>
        <v>0</v>
      </c>
      <c r="BC98" s="773">
        <f t="shared" si="87"/>
        <v>0</v>
      </c>
    </row>
    <row r="99" spans="1:55" ht="12.75" customHeight="1" x14ac:dyDescent="0.25">
      <c r="A99" s="188">
        <v>23</v>
      </c>
      <c r="B99" s="126">
        <v>5485</v>
      </c>
      <c r="C99" s="126">
        <v>600099300</v>
      </c>
      <c r="D99" s="189">
        <v>72743174</v>
      </c>
      <c r="E99" s="278" t="s">
        <v>475</v>
      </c>
      <c r="F99" s="126">
        <v>3117</v>
      </c>
      <c r="G99" s="278" t="s">
        <v>292</v>
      </c>
      <c r="H99" s="193" t="s">
        <v>260</v>
      </c>
      <c r="I99" s="517">
        <v>5458049</v>
      </c>
      <c r="J99" s="432">
        <v>4048998</v>
      </c>
      <c r="K99" s="432">
        <v>0</v>
      </c>
      <c r="L99" s="44">
        <v>1368561</v>
      </c>
      <c r="M99" s="44">
        <v>40490</v>
      </c>
      <c r="N99" s="432">
        <v>0</v>
      </c>
      <c r="O99" s="685">
        <v>6.1361999999999997</v>
      </c>
      <c r="P99" s="579">
        <f t="shared" si="67"/>
        <v>0</v>
      </c>
      <c r="Q99" s="434">
        <v>0</v>
      </c>
      <c r="R99" s="434">
        <v>0</v>
      </c>
      <c r="S99" s="434">
        <v>0</v>
      </c>
      <c r="T99" s="434">
        <v>0</v>
      </c>
      <c r="U99" s="434">
        <v>0</v>
      </c>
      <c r="V99" s="434">
        <v>0</v>
      </c>
      <c r="W99" s="434">
        <f t="shared" si="68"/>
        <v>0</v>
      </c>
      <c r="X99" s="434">
        <v>0</v>
      </c>
      <c r="Y99" s="434">
        <v>0</v>
      </c>
      <c r="Z99" s="434">
        <v>0</v>
      </c>
      <c r="AA99" s="434">
        <f t="shared" si="69"/>
        <v>0</v>
      </c>
      <c r="AB99" s="434">
        <f t="shared" si="70"/>
        <v>0</v>
      </c>
      <c r="AC99" s="435">
        <f t="shared" si="71"/>
        <v>0</v>
      </c>
      <c r="AD99" s="434">
        <v>0</v>
      </c>
      <c r="AE99" s="434">
        <f t="shared" si="72"/>
        <v>0</v>
      </c>
      <c r="AF99" s="435">
        <f t="shared" si="73"/>
        <v>0</v>
      </c>
      <c r="AG99" s="14">
        <v>0</v>
      </c>
      <c r="AH99" s="434">
        <f t="shared" ref="AH99:AH102" si="88">AB99+AE99+AF99+AG99</f>
        <v>0</v>
      </c>
      <c r="AI99" s="870">
        <v>0</v>
      </c>
      <c r="AJ99" s="433">
        <v>0</v>
      </c>
      <c r="AK99" s="433">
        <v>0</v>
      </c>
      <c r="AL99" s="433">
        <v>0</v>
      </c>
      <c r="AM99" s="433">
        <v>0</v>
      </c>
      <c r="AN99" s="433">
        <v>0</v>
      </c>
      <c r="AO99" s="535">
        <f t="shared" si="75"/>
        <v>0</v>
      </c>
      <c r="AP99" s="854">
        <f>I99+AH99</f>
        <v>5458049</v>
      </c>
      <c r="AQ99" s="434">
        <f>J99+W99</f>
        <v>4048998</v>
      </c>
      <c r="AR99" s="512">
        <f>K99+AA99</f>
        <v>0</v>
      </c>
      <c r="AS99" s="434">
        <f>L99+AE99</f>
        <v>1368561</v>
      </c>
      <c r="AT99" s="434">
        <f t="shared" ref="AT99:AU102" si="89">M99+AF99</f>
        <v>40490</v>
      </c>
      <c r="AU99" s="434">
        <f t="shared" si="89"/>
        <v>0</v>
      </c>
      <c r="AV99" s="535">
        <f>O99+AO99</f>
        <v>6.1361999999999997</v>
      </c>
      <c r="AW99" s="517">
        <f t="shared" si="77"/>
        <v>0</v>
      </c>
      <c r="AX99" s="432">
        <v>0</v>
      </c>
      <c r="AY99" s="432">
        <v>0</v>
      </c>
      <c r="AZ99" s="432">
        <v>0</v>
      </c>
      <c r="BA99" s="432">
        <v>0</v>
      </c>
      <c r="BB99" s="432">
        <v>0</v>
      </c>
      <c r="BC99" s="600">
        <v>0</v>
      </c>
    </row>
    <row r="100" spans="1:55" ht="12.95" customHeight="1" x14ac:dyDescent="0.25">
      <c r="A100" s="589">
        <v>23</v>
      </c>
      <c r="B100" s="604">
        <v>5485</v>
      </c>
      <c r="C100" s="604">
        <v>600099300</v>
      </c>
      <c r="D100" s="590">
        <v>72743174</v>
      </c>
      <c r="E100" s="605" t="s">
        <v>475</v>
      </c>
      <c r="F100" s="604">
        <v>3117</v>
      </c>
      <c r="G100" s="278" t="s">
        <v>864</v>
      </c>
      <c r="H100" s="606" t="s">
        <v>260</v>
      </c>
      <c r="I100" s="620">
        <v>0</v>
      </c>
      <c r="J100" s="587">
        <v>0</v>
      </c>
      <c r="K100" s="587">
        <v>0</v>
      </c>
      <c r="L100" s="1042">
        <v>0</v>
      </c>
      <c r="M100" s="1042">
        <v>0</v>
      </c>
      <c r="N100" s="587">
        <v>0</v>
      </c>
      <c r="O100" s="722">
        <v>0</v>
      </c>
      <c r="P100" s="579">
        <f t="shared" si="67"/>
        <v>0</v>
      </c>
      <c r="Q100" s="434">
        <v>0</v>
      </c>
      <c r="R100" s="434">
        <v>0</v>
      </c>
      <c r="S100" s="434">
        <v>0</v>
      </c>
      <c r="T100" s="434">
        <v>0</v>
      </c>
      <c r="U100" s="1028">
        <v>78557</v>
      </c>
      <c r="V100" s="434">
        <v>0</v>
      </c>
      <c r="W100" s="434">
        <f t="shared" si="68"/>
        <v>78557</v>
      </c>
      <c r="X100" s="434">
        <v>0</v>
      </c>
      <c r="Y100" s="434">
        <v>0</v>
      </c>
      <c r="Z100" s="434">
        <v>0</v>
      </c>
      <c r="AA100" s="434">
        <f t="shared" si="69"/>
        <v>0</v>
      </c>
      <c r="AB100" s="434">
        <f t="shared" si="70"/>
        <v>78557</v>
      </c>
      <c r="AC100" s="435">
        <f t="shared" si="71"/>
        <v>26552</v>
      </c>
      <c r="AD100" s="434">
        <v>0</v>
      </c>
      <c r="AE100" s="434">
        <f t="shared" si="72"/>
        <v>26552</v>
      </c>
      <c r="AF100" s="435">
        <f t="shared" si="73"/>
        <v>786</v>
      </c>
      <c r="AG100" s="14">
        <v>0</v>
      </c>
      <c r="AH100" s="434">
        <f t="shared" si="88"/>
        <v>105895</v>
      </c>
      <c r="AI100" s="870">
        <v>0</v>
      </c>
      <c r="AJ100" s="433">
        <v>0</v>
      </c>
      <c r="AK100" s="433">
        <v>0</v>
      </c>
      <c r="AL100" s="433">
        <v>0</v>
      </c>
      <c r="AM100" s="1039">
        <v>0.19</v>
      </c>
      <c r="AN100" s="433">
        <v>0</v>
      </c>
      <c r="AO100" s="535">
        <f t="shared" si="75"/>
        <v>0.19</v>
      </c>
      <c r="AP100" s="854">
        <f>I100+AH100</f>
        <v>105895</v>
      </c>
      <c r="AQ100" s="434">
        <f>J100+W100</f>
        <v>78557</v>
      </c>
      <c r="AR100" s="512">
        <f>K100+AA100</f>
        <v>0</v>
      </c>
      <c r="AS100" s="434">
        <f>L100+AE100</f>
        <v>26552</v>
      </c>
      <c r="AT100" s="434">
        <f t="shared" si="89"/>
        <v>786</v>
      </c>
      <c r="AU100" s="434">
        <f t="shared" si="89"/>
        <v>0</v>
      </c>
      <c r="AV100" s="535">
        <f>O100+AO100</f>
        <v>0.19</v>
      </c>
      <c r="AW100" s="517">
        <f t="shared" si="77"/>
        <v>0</v>
      </c>
      <c r="AX100" s="432">
        <v>0</v>
      </c>
      <c r="AY100" s="432">
        <v>0</v>
      </c>
      <c r="AZ100" s="432">
        <v>0</v>
      </c>
      <c r="BA100" s="432">
        <v>0</v>
      </c>
      <c r="BB100" s="432">
        <v>0</v>
      </c>
      <c r="BC100" s="600">
        <v>0</v>
      </c>
    </row>
    <row r="101" spans="1:55" ht="12.95" customHeight="1" x14ac:dyDescent="0.25">
      <c r="A101" s="188">
        <v>23</v>
      </c>
      <c r="B101" s="126">
        <v>5485</v>
      </c>
      <c r="C101" s="126">
        <v>600099300</v>
      </c>
      <c r="D101" s="189">
        <v>72743174</v>
      </c>
      <c r="E101" s="277" t="s">
        <v>475</v>
      </c>
      <c r="F101" s="126">
        <v>3117</v>
      </c>
      <c r="G101" s="231" t="s">
        <v>276</v>
      </c>
      <c r="H101" s="193" t="s">
        <v>261</v>
      </c>
      <c r="I101" s="517">
        <v>1069444</v>
      </c>
      <c r="J101" s="432">
        <v>793356</v>
      </c>
      <c r="K101" s="432">
        <v>0</v>
      </c>
      <c r="L101" s="44">
        <v>268154</v>
      </c>
      <c r="M101" s="44">
        <v>7934</v>
      </c>
      <c r="N101" s="432">
        <v>0</v>
      </c>
      <c r="O101" s="685">
        <v>2.1</v>
      </c>
      <c r="P101" s="579">
        <f t="shared" si="67"/>
        <v>0</v>
      </c>
      <c r="Q101" s="434">
        <v>0</v>
      </c>
      <c r="R101" s="434">
        <v>-50576</v>
      </c>
      <c r="S101" s="434">
        <v>0</v>
      </c>
      <c r="T101" s="434">
        <v>0</v>
      </c>
      <c r="U101" s="434">
        <v>0</v>
      </c>
      <c r="V101" s="434">
        <v>0</v>
      </c>
      <c r="W101" s="434">
        <f t="shared" si="68"/>
        <v>-50576</v>
      </c>
      <c r="X101" s="434">
        <v>0</v>
      </c>
      <c r="Y101" s="434">
        <v>0</v>
      </c>
      <c r="Z101" s="434">
        <v>0</v>
      </c>
      <c r="AA101" s="434">
        <f t="shared" si="69"/>
        <v>0</v>
      </c>
      <c r="AB101" s="434">
        <f t="shared" si="70"/>
        <v>-50576</v>
      </c>
      <c r="AC101" s="435">
        <f t="shared" si="71"/>
        <v>-17095</v>
      </c>
      <c r="AD101" s="434">
        <v>0</v>
      </c>
      <c r="AE101" s="434">
        <f t="shared" si="72"/>
        <v>-17095</v>
      </c>
      <c r="AF101" s="435">
        <f t="shared" si="73"/>
        <v>-506</v>
      </c>
      <c r="AG101" s="14">
        <v>0</v>
      </c>
      <c r="AH101" s="434">
        <f t="shared" si="88"/>
        <v>-68177</v>
      </c>
      <c r="AI101" s="870">
        <v>0</v>
      </c>
      <c r="AJ101" s="433">
        <v>-0.16</v>
      </c>
      <c r="AK101" s="433">
        <v>0</v>
      </c>
      <c r="AL101" s="433">
        <v>0</v>
      </c>
      <c r="AM101" s="433">
        <v>0</v>
      </c>
      <c r="AN101" s="433">
        <v>0</v>
      </c>
      <c r="AO101" s="535">
        <f t="shared" si="75"/>
        <v>-0.16</v>
      </c>
      <c r="AP101" s="854">
        <f>I101+AH101</f>
        <v>1001267</v>
      </c>
      <c r="AQ101" s="434">
        <f>J101+W101</f>
        <v>742780</v>
      </c>
      <c r="AR101" s="512">
        <f>K101+AA101</f>
        <v>0</v>
      </c>
      <c r="AS101" s="434">
        <f>L101+AE101</f>
        <v>251059</v>
      </c>
      <c r="AT101" s="434">
        <f t="shared" si="89"/>
        <v>7428</v>
      </c>
      <c r="AU101" s="434">
        <f t="shared" si="89"/>
        <v>0</v>
      </c>
      <c r="AV101" s="535">
        <f>O101+AO101</f>
        <v>1.9400000000000002</v>
      </c>
      <c r="AW101" s="517">
        <f t="shared" si="77"/>
        <v>0</v>
      </c>
      <c r="AX101" s="432">
        <v>0</v>
      </c>
      <c r="AY101" s="432">
        <v>0</v>
      </c>
      <c r="AZ101" s="432">
        <v>0</v>
      </c>
      <c r="BA101" s="432">
        <v>0</v>
      </c>
      <c r="BB101" s="432">
        <v>0</v>
      </c>
      <c r="BC101" s="600">
        <v>0</v>
      </c>
    </row>
    <row r="102" spans="1:55" ht="12.95" customHeight="1" x14ac:dyDescent="0.25">
      <c r="A102" s="188">
        <v>23</v>
      </c>
      <c r="B102" s="126">
        <v>5485</v>
      </c>
      <c r="C102" s="126">
        <v>600099300</v>
      </c>
      <c r="D102" s="189">
        <v>72743174</v>
      </c>
      <c r="E102" s="277" t="s">
        <v>475</v>
      </c>
      <c r="F102" s="288">
        <v>3143</v>
      </c>
      <c r="G102" s="231" t="s">
        <v>784</v>
      </c>
      <c r="H102" s="193" t="s">
        <v>260</v>
      </c>
      <c r="I102" s="517">
        <v>980644</v>
      </c>
      <c r="J102" s="432">
        <v>697703</v>
      </c>
      <c r="K102" s="432">
        <v>30000</v>
      </c>
      <c r="L102" s="44">
        <v>245964</v>
      </c>
      <c r="M102" s="44">
        <v>6977</v>
      </c>
      <c r="N102" s="432">
        <v>0</v>
      </c>
      <c r="O102" s="685">
        <v>1.35</v>
      </c>
      <c r="P102" s="579">
        <f t="shared" si="67"/>
        <v>30000</v>
      </c>
      <c r="Q102" s="434">
        <v>0</v>
      </c>
      <c r="R102" s="434">
        <v>0</v>
      </c>
      <c r="S102" s="434">
        <v>0</v>
      </c>
      <c r="T102" s="434">
        <v>0</v>
      </c>
      <c r="U102" s="434">
        <v>0</v>
      </c>
      <c r="V102" s="434">
        <v>0</v>
      </c>
      <c r="W102" s="434">
        <f t="shared" si="68"/>
        <v>30000</v>
      </c>
      <c r="X102" s="434">
        <v>-30000</v>
      </c>
      <c r="Y102" s="434">
        <v>0</v>
      </c>
      <c r="Z102" s="434">
        <v>0</v>
      </c>
      <c r="AA102" s="434">
        <f t="shared" si="69"/>
        <v>-30000</v>
      </c>
      <c r="AB102" s="434">
        <f t="shared" si="70"/>
        <v>0</v>
      </c>
      <c r="AC102" s="435">
        <f t="shared" si="71"/>
        <v>0</v>
      </c>
      <c r="AD102" s="434">
        <v>0</v>
      </c>
      <c r="AE102" s="434">
        <f t="shared" si="72"/>
        <v>0</v>
      </c>
      <c r="AF102" s="435">
        <f t="shared" si="73"/>
        <v>300</v>
      </c>
      <c r="AG102" s="14">
        <v>0</v>
      </c>
      <c r="AH102" s="434">
        <f t="shared" si="88"/>
        <v>300</v>
      </c>
      <c r="AI102" s="870">
        <v>0</v>
      </c>
      <c r="AJ102" s="433">
        <v>0</v>
      </c>
      <c r="AK102" s="433">
        <v>0</v>
      </c>
      <c r="AL102" s="433">
        <v>0</v>
      </c>
      <c r="AM102" s="433">
        <v>0</v>
      </c>
      <c r="AN102" s="433">
        <v>0</v>
      </c>
      <c r="AO102" s="535">
        <f t="shared" si="75"/>
        <v>0</v>
      </c>
      <c r="AP102" s="854">
        <f>I102+AH102</f>
        <v>980944</v>
      </c>
      <c r="AQ102" s="434">
        <f>J102+W102</f>
        <v>727703</v>
      </c>
      <c r="AR102" s="512">
        <f>K102+AA102</f>
        <v>0</v>
      </c>
      <c r="AS102" s="434">
        <f>L102+AE102</f>
        <v>245964</v>
      </c>
      <c r="AT102" s="434">
        <f t="shared" si="89"/>
        <v>7277</v>
      </c>
      <c r="AU102" s="434">
        <f t="shared" si="89"/>
        <v>0</v>
      </c>
      <c r="AV102" s="535">
        <f>O102+AO102</f>
        <v>1.35</v>
      </c>
      <c r="AW102" s="517">
        <f t="shared" si="77"/>
        <v>0</v>
      </c>
      <c r="AX102" s="432">
        <v>0</v>
      </c>
      <c r="AY102" s="432">
        <v>0</v>
      </c>
      <c r="AZ102" s="432">
        <v>0</v>
      </c>
      <c r="BA102" s="432">
        <v>0</v>
      </c>
      <c r="BB102" s="432">
        <v>0</v>
      </c>
      <c r="BC102" s="600">
        <v>0</v>
      </c>
    </row>
    <row r="103" spans="1:55" ht="12.95" customHeight="1" x14ac:dyDescent="0.25">
      <c r="A103" s="127">
        <v>23</v>
      </c>
      <c r="B103" s="31">
        <v>5485</v>
      </c>
      <c r="C103" s="31">
        <v>600099300</v>
      </c>
      <c r="D103" s="31">
        <v>72743174</v>
      </c>
      <c r="E103" s="289" t="s">
        <v>476</v>
      </c>
      <c r="F103" s="294"/>
      <c r="G103" s="293"/>
      <c r="H103" s="116"/>
      <c r="I103" s="563">
        <v>7508137</v>
      </c>
      <c r="J103" s="507">
        <v>5540057</v>
      </c>
      <c r="K103" s="507">
        <v>30000</v>
      </c>
      <c r="L103" s="329">
        <v>1882679</v>
      </c>
      <c r="M103" s="329">
        <v>55401</v>
      </c>
      <c r="N103" s="507">
        <v>0</v>
      </c>
      <c r="O103" s="687">
        <v>9.5861999999999998</v>
      </c>
      <c r="P103" s="745">
        <f t="shared" ref="P103:BC103" si="90">SUM(P99:P102)</f>
        <v>30000</v>
      </c>
      <c r="Q103" s="329">
        <f t="shared" si="90"/>
        <v>0</v>
      </c>
      <c r="R103" s="329">
        <f t="shared" si="90"/>
        <v>-50576</v>
      </c>
      <c r="S103" s="329">
        <f t="shared" si="90"/>
        <v>0</v>
      </c>
      <c r="T103" s="329">
        <f t="shared" si="90"/>
        <v>0</v>
      </c>
      <c r="U103" s="329">
        <f t="shared" si="90"/>
        <v>78557</v>
      </c>
      <c r="V103" s="329">
        <f t="shared" si="90"/>
        <v>0</v>
      </c>
      <c r="W103" s="329">
        <f t="shared" si="90"/>
        <v>57981</v>
      </c>
      <c r="X103" s="329">
        <v>-30000</v>
      </c>
      <c r="Y103" s="329">
        <f t="shared" si="90"/>
        <v>0</v>
      </c>
      <c r="Z103" s="329">
        <f t="shared" si="90"/>
        <v>0</v>
      </c>
      <c r="AA103" s="329">
        <f t="shared" si="90"/>
        <v>-30000</v>
      </c>
      <c r="AB103" s="329">
        <f t="shared" si="90"/>
        <v>27981</v>
      </c>
      <c r="AC103" s="329">
        <f t="shared" si="90"/>
        <v>9457</v>
      </c>
      <c r="AD103" s="329">
        <f t="shared" si="90"/>
        <v>0</v>
      </c>
      <c r="AE103" s="329">
        <f t="shared" si="90"/>
        <v>9457</v>
      </c>
      <c r="AF103" s="329">
        <f t="shared" si="90"/>
        <v>580</v>
      </c>
      <c r="AG103" s="329">
        <f t="shared" si="90"/>
        <v>0</v>
      </c>
      <c r="AH103" s="966">
        <f t="shared" si="90"/>
        <v>38018</v>
      </c>
      <c r="AI103" s="961">
        <v>0</v>
      </c>
      <c r="AJ103" s="741">
        <f t="shared" si="90"/>
        <v>-0.16</v>
      </c>
      <c r="AK103" s="741">
        <f t="shared" si="90"/>
        <v>0</v>
      </c>
      <c r="AL103" s="741">
        <f t="shared" si="90"/>
        <v>0</v>
      </c>
      <c r="AM103" s="741">
        <f t="shared" si="90"/>
        <v>0.19</v>
      </c>
      <c r="AN103" s="741">
        <f t="shared" si="90"/>
        <v>0</v>
      </c>
      <c r="AO103" s="187">
        <f t="shared" si="90"/>
        <v>0.03</v>
      </c>
      <c r="AP103" s="411">
        <f t="shared" si="90"/>
        <v>7546155</v>
      </c>
      <c r="AQ103" s="411">
        <f t="shared" si="90"/>
        <v>5598038</v>
      </c>
      <c r="AR103" s="329">
        <f t="shared" si="90"/>
        <v>0</v>
      </c>
      <c r="AS103" s="329">
        <f t="shared" si="90"/>
        <v>1892136</v>
      </c>
      <c r="AT103" s="329">
        <f t="shared" si="90"/>
        <v>55981</v>
      </c>
      <c r="AU103" s="329">
        <f t="shared" si="90"/>
        <v>0</v>
      </c>
      <c r="AV103" s="187">
        <f t="shared" si="90"/>
        <v>9.6161999999999992</v>
      </c>
      <c r="AW103" s="772">
        <f t="shared" si="90"/>
        <v>0</v>
      </c>
      <c r="AX103" s="761">
        <f t="shared" si="90"/>
        <v>0</v>
      </c>
      <c r="AY103" s="761">
        <f t="shared" si="90"/>
        <v>0</v>
      </c>
      <c r="AZ103" s="761">
        <f t="shared" si="90"/>
        <v>0</v>
      </c>
      <c r="BA103" s="761">
        <f t="shared" si="90"/>
        <v>0</v>
      </c>
      <c r="BB103" s="761">
        <f t="shared" si="90"/>
        <v>0</v>
      </c>
      <c r="BC103" s="773">
        <f t="shared" si="90"/>
        <v>0</v>
      </c>
    </row>
    <row r="104" spans="1:55" ht="12.95" customHeight="1" x14ac:dyDescent="0.25">
      <c r="A104" s="188">
        <v>24</v>
      </c>
      <c r="B104" s="126">
        <v>5434</v>
      </c>
      <c r="C104" s="126">
        <v>600098923</v>
      </c>
      <c r="D104" s="189">
        <v>70695318</v>
      </c>
      <c r="E104" s="278" t="s">
        <v>477</v>
      </c>
      <c r="F104" s="126">
        <v>3111</v>
      </c>
      <c r="G104" s="279" t="s">
        <v>288</v>
      </c>
      <c r="H104" s="193" t="s">
        <v>260</v>
      </c>
      <c r="I104" s="517">
        <v>3309710</v>
      </c>
      <c r="J104" s="432">
        <v>2455274</v>
      </c>
      <c r="K104" s="432">
        <v>0</v>
      </c>
      <c r="L104" s="44">
        <v>829883</v>
      </c>
      <c r="M104" s="44">
        <v>24553</v>
      </c>
      <c r="N104" s="432">
        <v>0</v>
      </c>
      <c r="O104" s="685">
        <v>4</v>
      </c>
      <c r="P104" s="579">
        <f t="shared" si="67"/>
        <v>0</v>
      </c>
      <c r="Q104" s="434">
        <v>0</v>
      </c>
      <c r="R104" s="434">
        <v>0</v>
      </c>
      <c r="S104" s="434">
        <v>0</v>
      </c>
      <c r="T104" s="434">
        <v>0</v>
      </c>
      <c r="U104" s="434">
        <v>0</v>
      </c>
      <c r="V104" s="434">
        <v>0</v>
      </c>
      <c r="W104" s="434">
        <f t="shared" si="68"/>
        <v>0</v>
      </c>
      <c r="X104" s="434">
        <v>0</v>
      </c>
      <c r="Y104" s="434">
        <v>0</v>
      </c>
      <c r="Z104" s="434">
        <v>0</v>
      </c>
      <c r="AA104" s="434">
        <f t="shared" si="69"/>
        <v>0</v>
      </c>
      <c r="AB104" s="434">
        <f t="shared" si="70"/>
        <v>0</v>
      </c>
      <c r="AC104" s="435">
        <f t="shared" si="71"/>
        <v>0</v>
      </c>
      <c r="AD104" s="434">
        <v>0</v>
      </c>
      <c r="AE104" s="434">
        <f t="shared" si="72"/>
        <v>0</v>
      </c>
      <c r="AF104" s="435">
        <f t="shared" si="73"/>
        <v>0</v>
      </c>
      <c r="AG104" s="14">
        <v>0</v>
      </c>
      <c r="AH104" s="434">
        <f t="shared" ref="AH104:AH105" si="91">AB104+AE104+AF104+AG104</f>
        <v>0</v>
      </c>
      <c r="AI104" s="870">
        <v>0</v>
      </c>
      <c r="AJ104" s="433">
        <v>0</v>
      </c>
      <c r="AK104" s="433">
        <v>0</v>
      </c>
      <c r="AL104" s="433">
        <v>0</v>
      </c>
      <c r="AM104" s="433">
        <v>0</v>
      </c>
      <c r="AN104" s="433">
        <v>0</v>
      </c>
      <c r="AO104" s="535">
        <f t="shared" si="75"/>
        <v>0</v>
      </c>
      <c r="AP104" s="854">
        <f>I104+AH104</f>
        <v>3309710</v>
      </c>
      <c r="AQ104" s="434">
        <f>J104+W104</f>
        <v>2455274</v>
      </c>
      <c r="AR104" s="512">
        <f>K104+AA104</f>
        <v>0</v>
      </c>
      <c r="AS104" s="434">
        <f t="shared" ref="AS104:AU105" si="92">L104+AE104</f>
        <v>829883</v>
      </c>
      <c r="AT104" s="434">
        <f t="shared" si="92"/>
        <v>24553</v>
      </c>
      <c r="AU104" s="434">
        <f t="shared" si="92"/>
        <v>0</v>
      </c>
      <c r="AV104" s="535">
        <f>O104+AO104</f>
        <v>4</v>
      </c>
      <c r="AW104" s="517">
        <f t="shared" si="77"/>
        <v>0</v>
      </c>
      <c r="AX104" s="432">
        <v>0</v>
      </c>
      <c r="AY104" s="432">
        <v>0</v>
      </c>
      <c r="AZ104" s="432">
        <v>0</v>
      </c>
      <c r="BA104" s="432">
        <v>0</v>
      </c>
      <c r="BB104" s="432">
        <v>0</v>
      </c>
      <c r="BC104" s="600">
        <v>0</v>
      </c>
    </row>
    <row r="105" spans="1:55" ht="12.95" customHeight="1" x14ac:dyDescent="0.25">
      <c r="A105" s="188">
        <v>24</v>
      </c>
      <c r="B105" s="126">
        <v>5434</v>
      </c>
      <c r="C105" s="126">
        <v>600098923</v>
      </c>
      <c r="D105" s="189">
        <v>70695318</v>
      </c>
      <c r="E105" s="277" t="s">
        <v>477</v>
      </c>
      <c r="F105" s="126">
        <v>3111</v>
      </c>
      <c r="G105" s="231" t="s">
        <v>276</v>
      </c>
      <c r="H105" s="193" t="s">
        <v>261</v>
      </c>
      <c r="I105" s="517">
        <v>534949</v>
      </c>
      <c r="J105" s="432">
        <v>396847</v>
      </c>
      <c r="K105" s="432">
        <v>0</v>
      </c>
      <c r="L105" s="44">
        <v>134134</v>
      </c>
      <c r="M105" s="44">
        <v>3968</v>
      </c>
      <c r="N105" s="432">
        <v>0</v>
      </c>
      <c r="O105" s="685">
        <v>1</v>
      </c>
      <c r="P105" s="579">
        <f t="shared" si="67"/>
        <v>0</v>
      </c>
      <c r="Q105" s="434">
        <v>0</v>
      </c>
      <c r="R105" s="434">
        <v>0</v>
      </c>
      <c r="S105" s="434">
        <v>0</v>
      </c>
      <c r="T105" s="434">
        <v>0</v>
      </c>
      <c r="U105" s="434">
        <v>0</v>
      </c>
      <c r="V105" s="434">
        <v>0</v>
      </c>
      <c r="W105" s="434">
        <f t="shared" si="68"/>
        <v>0</v>
      </c>
      <c r="X105" s="434">
        <v>0</v>
      </c>
      <c r="Y105" s="434">
        <v>0</v>
      </c>
      <c r="Z105" s="434">
        <v>0</v>
      </c>
      <c r="AA105" s="434">
        <f t="shared" si="69"/>
        <v>0</v>
      </c>
      <c r="AB105" s="434">
        <f t="shared" si="70"/>
        <v>0</v>
      </c>
      <c r="AC105" s="435">
        <f t="shared" si="71"/>
        <v>0</v>
      </c>
      <c r="AD105" s="434">
        <v>0</v>
      </c>
      <c r="AE105" s="434">
        <f t="shared" si="72"/>
        <v>0</v>
      </c>
      <c r="AF105" s="435">
        <f t="shared" si="73"/>
        <v>0</v>
      </c>
      <c r="AG105" s="14">
        <v>0</v>
      </c>
      <c r="AH105" s="434">
        <f t="shared" si="91"/>
        <v>0</v>
      </c>
      <c r="AI105" s="870">
        <v>0</v>
      </c>
      <c r="AJ105" s="433">
        <v>0</v>
      </c>
      <c r="AK105" s="433">
        <v>0</v>
      </c>
      <c r="AL105" s="433">
        <v>0</v>
      </c>
      <c r="AM105" s="433">
        <v>0</v>
      </c>
      <c r="AN105" s="433">
        <v>0</v>
      </c>
      <c r="AO105" s="535">
        <f t="shared" si="75"/>
        <v>0</v>
      </c>
      <c r="AP105" s="854">
        <f>I105+AH105</f>
        <v>534949</v>
      </c>
      <c r="AQ105" s="434">
        <f>J105+W105</f>
        <v>396847</v>
      </c>
      <c r="AR105" s="512">
        <f>K105+AA105</f>
        <v>0</v>
      </c>
      <c r="AS105" s="434">
        <f t="shared" si="92"/>
        <v>134134</v>
      </c>
      <c r="AT105" s="434">
        <f t="shared" si="92"/>
        <v>3968</v>
      </c>
      <c r="AU105" s="434">
        <f t="shared" si="92"/>
        <v>0</v>
      </c>
      <c r="AV105" s="535">
        <f>O105+AO105</f>
        <v>1</v>
      </c>
      <c r="AW105" s="517">
        <f t="shared" si="77"/>
        <v>0</v>
      </c>
      <c r="AX105" s="432">
        <v>0</v>
      </c>
      <c r="AY105" s="432">
        <v>0</v>
      </c>
      <c r="AZ105" s="432">
        <v>0</v>
      </c>
      <c r="BA105" s="432">
        <v>0</v>
      </c>
      <c r="BB105" s="432">
        <v>0</v>
      </c>
      <c r="BC105" s="600">
        <v>0</v>
      </c>
    </row>
    <row r="106" spans="1:55" ht="12.95" customHeight="1" x14ac:dyDescent="0.25">
      <c r="A106" s="127">
        <v>24</v>
      </c>
      <c r="B106" s="31">
        <v>5434</v>
      </c>
      <c r="C106" s="31">
        <v>600098923</v>
      </c>
      <c r="D106" s="31">
        <v>70695318</v>
      </c>
      <c r="E106" s="289" t="s">
        <v>478</v>
      </c>
      <c r="F106" s="290"/>
      <c r="G106" s="289"/>
      <c r="H106" s="291"/>
      <c r="I106" s="563">
        <v>3844659</v>
      </c>
      <c r="J106" s="507">
        <v>2852121</v>
      </c>
      <c r="K106" s="507">
        <v>0</v>
      </c>
      <c r="L106" s="329">
        <v>964017</v>
      </c>
      <c r="M106" s="329">
        <v>28521</v>
      </c>
      <c r="N106" s="507">
        <v>0</v>
      </c>
      <c r="O106" s="687">
        <v>5</v>
      </c>
      <c r="P106" s="745">
        <f t="shared" ref="P106:BC106" si="93">SUM(P104:P105)</f>
        <v>0</v>
      </c>
      <c r="Q106" s="329">
        <f t="shared" si="93"/>
        <v>0</v>
      </c>
      <c r="R106" s="329">
        <f t="shared" si="93"/>
        <v>0</v>
      </c>
      <c r="S106" s="329">
        <f t="shared" si="93"/>
        <v>0</v>
      </c>
      <c r="T106" s="329">
        <f t="shared" si="93"/>
        <v>0</v>
      </c>
      <c r="U106" s="329">
        <f t="shared" si="93"/>
        <v>0</v>
      </c>
      <c r="V106" s="329">
        <f t="shared" si="93"/>
        <v>0</v>
      </c>
      <c r="W106" s="329">
        <f t="shared" si="93"/>
        <v>0</v>
      </c>
      <c r="X106" s="329">
        <v>0</v>
      </c>
      <c r="Y106" s="329">
        <f t="shared" si="93"/>
        <v>0</v>
      </c>
      <c r="Z106" s="329">
        <f t="shared" si="93"/>
        <v>0</v>
      </c>
      <c r="AA106" s="329">
        <f t="shared" si="93"/>
        <v>0</v>
      </c>
      <c r="AB106" s="329">
        <f t="shared" si="93"/>
        <v>0</v>
      </c>
      <c r="AC106" s="329">
        <f t="shared" si="93"/>
        <v>0</v>
      </c>
      <c r="AD106" s="329">
        <f t="shared" si="93"/>
        <v>0</v>
      </c>
      <c r="AE106" s="329">
        <f t="shared" si="93"/>
        <v>0</v>
      </c>
      <c r="AF106" s="329">
        <f t="shared" si="93"/>
        <v>0</v>
      </c>
      <c r="AG106" s="329">
        <f t="shared" si="93"/>
        <v>0</v>
      </c>
      <c r="AH106" s="966">
        <f t="shared" si="93"/>
        <v>0</v>
      </c>
      <c r="AI106" s="961">
        <v>0</v>
      </c>
      <c r="AJ106" s="741">
        <f t="shared" si="93"/>
        <v>0</v>
      </c>
      <c r="AK106" s="741">
        <f t="shared" si="93"/>
        <v>0</v>
      </c>
      <c r="AL106" s="741">
        <f t="shared" si="93"/>
        <v>0</v>
      </c>
      <c r="AM106" s="741">
        <f t="shared" si="93"/>
        <v>0</v>
      </c>
      <c r="AN106" s="741">
        <f t="shared" si="93"/>
        <v>0</v>
      </c>
      <c r="AO106" s="187">
        <f t="shared" si="93"/>
        <v>0</v>
      </c>
      <c r="AP106" s="411">
        <f t="shared" si="93"/>
        <v>3844659</v>
      </c>
      <c r="AQ106" s="411">
        <f t="shared" si="93"/>
        <v>2852121</v>
      </c>
      <c r="AR106" s="329">
        <f t="shared" si="93"/>
        <v>0</v>
      </c>
      <c r="AS106" s="329">
        <f t="shared" si="93"/>
        <v>964017</v>
      </c>
      <c r="AT106" s="329">
        <f t="shared" si="93"/>
        <v>28521</v>
      </c>
      <c r="AU106" s="329">
        <f t="shared" si="93"/>
        <v>0</v>
      </c>
      <c r="AV106" s="187">
        <f t="shared" si="93"/>
        <v>5</v>
      </c>
      <c r="AW106" s="772">
        <f t="shared" si="93"/>
        <v>0</v>
      </c>
      <c r="AX106" s="761">
        <f t="shared" si="93"/>
        <v>0</v>
      </c>
      <c r="AY106" s="761">
        <f t="shared" si="93"/>
        <v>0</v>
      </c>
      <c r="AZ106" s="761">
        <f t="shared" si="93"/>
        <v>0</v>
      </c>
      <c r="BA106" s="761">
        <f t="shared" si="93"/>
        <v>0</v>
      </c>
      <c r="BB106" s="761">
        <f t="shared" si="93"/>
        <v>0</v>
      </c>
      <c r="BC106" s="773">
        <f t="shared" si="93"/>
        <v>0</v>
      </c>
    </row>
    <row r="107" spans="1:55" ht="12.95" customHeight="1" x14ac:dyDescent="0.25">
      <c r="A107" s="188">
        <v>25</v>
      </c>
      <c r="B107" s="126">
        <v>5433</v>
      </c>
      <c r="C107" s="126">
        <v>600099253</v>
      </c>
      <c r="D107" s="189">
        <v>70695300</v>
      </c>
      <c r="E107" s="125" t="s">
        <v>479</v>
      </c>
      <c r="F107" s="126">
        <v>3117</v>
      </c>
      <c r="G107" s="278" t="s">
        <v>292</v>
      </c>
      <c r="H107" s="193" t="s">
        <v>260</v>
      </c>
      <c r="I107" s="517">
        <v>3252331</v>
      </c>
      <c r="J107" s="432">
        <v>2412709</v>
      </c>
      <c r="K107" s="432">
        <v>0</v>
      </c>
      <c r="L107" s="44">
        <v>815495</v>
      </c>
      <c r="M107" s="44">
        <v>24127</v>
      </c>
      <c r="N107" s="432">
        <v>0</v>
      </c>
      <c r="O107" s="685">
        <v>3.5909</v>
      </c>
      <c r="P107" s="579">
        <f t="shared" si="67"/>
        <v>0</v>
      </c>
      <c r="Q107" s="434">
        <v>0</v>
      </c>
      <c r="R107" s="434">
        <v>0</v>
      </c>
      <c r="S107" s="434">
        <v>0</v>
      </c>
      <c r="T107" s="434">
        <v>0</v>
      </c>
      <c r="U107" s="434">
        <v>0</v>
      </c>
      <c r="V107" s="434">
        <v>0</v>
      </c>
      <c r="W107" s="434">
        <f t="shared" si="68"/>
        <v>0</v>
      </c>
      <c r="X107" s="434">
        <v>0</v>
      </c>
      <c r="Y107" s="434">
        <v>0</v>
      </c>
      <c r="Z107" s="434">
        <v>0</v>
      </c>
      <c r="AA107" s="434">
        <f t="shared" si="69"/>
        <v>0</v>
      </c>
      <c r="AB107" s="434">
        <f t="shared" si="70"/>
        <v>0</v>
      </c>
      <c r="AC107" s="435">
        <f t="shared" si="71"/>
        <v>0</v>
      </c>
      <c r="AD107" s="434">
        <v>0</v>
      </c>
      <c r="AE107" s="434">
        <f t="shared" si="72"/>
        <v>0</v>
      </c>
      <c r="AF107" s="435">
        <f t="shared" si="73"/>
        <v>0</v>
      </c>
      <c r="AG107" s="14">
        <v>0</v>
      </c>
      <c r="AH107" s="434">
        <f t="shared" ref="AH107:AH110" si="94">AB107+AE107+AF107+AG107</f>
        <v>0</v>
      </c>
      <c r="AI107" s="870">
        <v>0</v>
      </c>
      <c r="AJ107" s="433">
        <v>0</v>
      </c>
      <c r="AK107" s="433">
        <v>0</v>
      </c>
      <c r="AL107" s="433">
        <v>0</v>
      </c>
      <c r="AM107" s="433">
        <v>0</v>
      </c>
      <c r="AN107" s="433">
        <v>0</v>
      </c>
      <c r="AO107" s="535">
        <f t="shared" si="75"/>
        <v>0</v>
      </c>
      <c r="AP107" s="854">
        <f>I107+AH107</f>
        <v>3252331</v>
      </c>
      <c r="AQ107" s="434">
        <f>J107+W107</f>
        <v>2412709</v>
      </c>
      <c r="AR107" s="512">
        <f>K107+AA107</f>
        <v>0</v>
      </c>
      <c r="AS107" s="434">
        <f>L107+AE107</f>
        <v>815495</v>
      </c>
      <c r="AT107" s="434">
        <f t="shared" ref="AT107:AU110" si="95">M107+AF107</f>
        <v>24127</v>
      </c>
      <c r="AU107" s="434">
        <f t="shared" si="95"/>
        <v>0</v>
      </c>
      <c r="AV107" s="535">
        <f>O107+AO107</f>
        <v>3.5909</v>
      </c>
      <c r="AW107" s="517">
        <f t="shared" si="77"/>
        <v>0</v>
      </c>
      <c r="AX107" s="432">
        <v>0</v>
      </c>
      <c r="AY107" s="432">
        <v>0</v>
      </c>
      <c r="AZ107" s="432">
        <v>0</v>
      </c>
      <c r="BA107" s="432">
        <v>0</v>
      </c>
      <c r="BB107" s="432">
        <v>0</v>
      </c>
      <c r="BC107" s="600">
        <v>0</v>
      </c>
    </row>
    <row r="108" spans="1:55" ht="12.95" customHeight="1" x14ac:dyDescent="0.25">
      <c r="A108" s="589">
        <v>25</v>
      </c>
      <c r="B108" s="604">
        <v>5433</v>
      </c>
      <c r="C108" s="604">
        <v>600099253</v>
      </c>
      <c r="D108" s="590">
        <v>70695300</v>
      </c>
      <c r="E108" s="1045" t="s">
        <v>479</v>
      </c>
      <c r="F108" s="604">
        <v>3117</v>
      </c>
      <c r="G108" s="278" t="s">
        <v>864</v>
      </c>
      <c r="H108" s="606" t="s">
        <v>260</v>
      </c>
      <c r="I108" s="620">
        <v>0</v>
      </c>
      <c r="J108" s="587">
        <v>0</v>
      </c>
      <c r="K108" s="587">
        <v>0</v>
      </c>
      <c r="L108" s="1042">
        <v>0</v>
      </c>
      <c r="M108" s="1042">
        <v>0</v>
      </c>
      <c r="N108" s="587">
        <v>0</v>
      </c>
      <c r="O108" s="722">
        <v>0</v>
      </c>
      <c r="P108" s="579">
        <f t="shared" si="67"/>
        <v>0</v>
      </c>
      <c r="Q108" s="434">
        <v>0</v>
      </c>
      <c r="R108" s="434">
        <v>0</v>
      </c>
      <c r="S108" s="434">
        <v>0</v>
      </c>
      <c r="T108" s="434">
        <v>0</v>
      </c>
      <c r="U108" s="1028">
        <v>78557</v>
      </c>
      <c r="V108" s="434">
        <v>0</v>
      </c>
      <c r="W108" s="434">
        <f t="shared" si="68"/>
        <v>78557</v>
      </c>
      <c r="X108" s="434">
        <v>0</v>
      </c>
      <c r="Y108" s="434">
        <v>0</v>
      </c>
      <c r="Z108" s="434">
        <v>0</v>
      </c>
      <c r="AA108" s="434">
        <f t="shared" si="69"/>
        <v>0</v>
      </c>
      <c r="AB108" s="434">
        <f t="shared" si="70"/>
        <v>78557</v>
      </c>
      <c r="AC108" s="435">
        <f t="shared" si="71"/>
        <v>26552</v>
      </c>
      <c r="AD108" s="434">
        <v>0</v>
      </c>
      <c r="AE108" s="434">
        <f t="shared" si="72"/>
        <v>26552</v>
      </c>
      <c r="AF108" s="435">
        <f t="shared" si="73"/>
        <v>786</v>
      </c>
      <c r="AG108" s="14">
        <v>0</v>
      </c>
      <c r="AH108" s="434">
        <f t="shared" si="94"/>
        <v>105895</v>
      </c>
      <c r="AI108" s="870">
        <v>0</v>
      </c>
      <c r="AJ108" s="433">
        <v>0</v>
      </c>
      <c r="AK108" s="433">
        <v>0</v>
      </c>
      <c r="AL108" s="433">
        <v>0</v>
      </c>
      <c r="AM108" s="1039">
        <v>0.19</v>
      </c>
      <c r="AN108" s="433">
        <v>0</v>
      </c>
      <c r="AO108" s="535">
        <f t="shared" si="75"/>
        <v>0.19</v>
      </c>
      <c r="AP108" s="854">
        <f>I108+AH108</f>
        <v>105895</v>
      </c>
      <c r="AQ108" s="434">
        <f>J108+W108</f>
        <v>78557</v>
      </c>
      <c r="AR108" s="512">
        <f>K108+AA108</f>
        <v>0</v>
      </c>
      <c r="AS108" s="434">
        <f>L108+AE108</f>
        <v>26552</v>
      </c>
      <c r="AT108" s="434">
        <f t="shared" si="95"/>
        <v>786</v>
      </c>
      <c r="AU108" s="434">
        <f t="shared" si="95"/>
        <v>0</v>
      </c>
      <c r="AV108" s="535">
        <f>O108+AO108</f>
        <v>0.19</v>
      </c>
      <c r="AW108" s="517"/>
      <c r="AX108" s="432"/>
      <c r="AY108" s="432"/>
      <c r="AZ108" s="432"/>
      <c r="BA108" s="432"/>
      <c r="BB108" s="432"/>
      <c r="BC108" s="600"/>
    </row>
    <row r="109" spans="1:55" ht="12.95" customHeight="1" x14ac:dyDescent="0.25">
      <c r="A109" s="188">
        <v>25</v>
      </c>
      <c r="B109" s="126">
        <v>5433</v>
      </c>
      <c r="C109" s="126">
        <v>600099253</v>
      </c>
      <c r="D109" s="189">
        <v>70695300</v>
      </c>
      <c r="E109" s="277" t="s">
        <v>479</v>
      </c>
      <c r="F109" s="126">
        <v>3117</v>
      </c>
      <c r="G109" s="231" t="s">
        <v>276</v>
      </c>
      <c r="H109" s="193" t="s">
        <v>261</v>
      </c>
      <c r="I109" s="517">
        <v>35709</v>
      </c>
      <c r="J109" s="432">
        <v>26490</v>
      </c>
      <c r="K109" s="432">
        <v>0</v>
      </c>
      <c r="L109" s="44">
        <v>8954</v>
      </c>
      <c r="M109" s="44">
        <v>265</v>
      </c>
      <c r="N109" s="432">
        <v>0</v>
      </c>
      <c r="O109" s="685">
        <v>0.05</v>
      </c>
      <c r="P109" s="579">
        <f t="shared" si="67"/>
        <v>0</v>
      </c>
      <c r="Q109" s="434">
        <v>0</v>
      </c>
      <c r="R109" s="434">
        <v>0</v>
      </c>
      <c r="S109" s="434">
        <v>0</v>
      </c>
      <c r="T109" s="434">
        <v>0</v>
      </c>
      <c r="U109" s="434">
        <v>0</v>
      </c>
      <c r="V109" s="434">
        <v>0</v>
      </c>
      <c r="W109" s="434">
        <f t="shared" si="68"/>
        <v>0</v>
      </c>
      <c r="X109" s="434">
        <v>0</v>
      </c>
      <c r="Y109" s="434">
        <v>0</v>
      </c>
      <c r="Z109" s="434">
        <v>0</v>
      </c>
      <c r="AA109" s="434">
        <f t="shared" si="69"/>
        <v>0</v>
      </c>
      <c r="AB109" s="434">
        <f t="shared" si="70"/>
        <v>0</v>
      </c>
      <c r="AC109" s="435">
        <f t="shared" si="71"/>
        <v>0</v>
      </c>
      <c r="AD109" s="434">
        <v>0</v>
      </c>
      <c r="AE109" s="434">
        <f t="shared" si="72"/>
        <v>0</v>
      </c>
      <c r="AF109" s="435">
        <f t="shared" si="73"/>
        <v>0</v>
      </c>
      <c r="AG109" s="14">
        <v>0</v>
      </c>
      <c r="AH109" s="434">
        <f t="shared" si="94"/>
        <v>0</v>
      </c>
      <c r="AI109" s="870">
        <v>0</v>
      </c>
      <c r="AJ109" s="433">
        <v>0</v>
      </c>
      <c r="AK109" s="433">
        <v>0</v>
      </c>
      <c r="AL109" s="433">
        <v>0</v>
      </c>
      <c r="AM109" s="433">
        <v>0</v>
      </c>
      <c r="AN109" s="433">
        <v>0</v>
      </c>
      <c r="AO109" s="535">
        <f t="shared" si="75"/>
        <v>0</v>
      </c>
      <c r="AP109" s="854">
        <f>I109+AH109</f>
        <v>35709</v>
      </c>
      <c r="AQ109" s="434">
        <f>J109+W109</f>
        <v>26490</v>
      </c>
      <c r="AR109" s="512">
        <f>K109+AA109</f>
        <v>0</v>
      </c>
      <c r="AS109" s="434">
        <f>L109+AE109</f>
        <v>8954</v>
      </c>
      <c r="AT109" s="434">
        <f t="shared" si="95"/>
        <v>265</v>
      </c>
      <c r="AU109" s="434">
        <f t="shared" si="95"/>
        <v>0</v>
      </c>
      <c r="AV109" s="535">
        <f>O109+AO109</f>
        <v>0.05</v>
      </c>
      <c r="AW109" s="517">
        <f t="shared" si="77"/>
        <v>0</v>
      </c>
      <c r="AX109" s="432">
        <v>0</v>
      </c>
      <c r="AY109" s="432">
        <v>0</v>
      </c>
      <c r="AZ109" s="432">
        <v>0</v>
      </c>
      <c r="BA109" s="432">
        <v>0</v>
      </c>
      <c r="BB109" s="432">
        <v>0</v>
      </c>
      <c r="BC109" s="600">
        <v>0</v>
      </c>
    </row>
    <row r="110" spans="1:55" ht="12.95" customHeight="1" x14ac:dyDescent="0.25">
      <c r="A110" s="188">
        <v>25</v>
      </c>
      <c r="B110" s="126">
        <v>5433</v>
      </c>
      <c r="C110" s="126">
        <v>600099253</v>
      </c>
      <c r="D110" s="189">
        <v>70695300</v>
      </c>
      <c r="E110" s="277" t="s">
        <v>479</v>
      </c>
      <c r="F110" s="288">
        <v>3143</v>
      </c>
      <c r="G110" s="231" t="s">
        <v>784</v>
      </c>
      <c r="H110" s="193" t="s">
        <v>260</v>
      </c>
      <c r="I110" s="517">
        <v>710163</v>
      </c>
      <c r="J110" s="432">
        <v>526827</v>
      </c>
      <c r="K110" s="432">
        <v>0</v>
      </c>
      <c r="L110" s="44">
        <v>178068</v>
      </c>
      <c r="M110" s="44">
        <v>5268</v>
      </c>
      <c r="N110" s="432">
        <v>0</v>
      </c>
      <c r="O110" s="685">
        <v>1</v>
      </c>
      <c r="P110" s="579">
        <f t="shared" si="67"/>
        <v>0</v>
      </c>
      <c r="Q110" s="434">
        <v>0</v>
      </c>
      <c r="R110" s="434">
        <v>0</v>
      </c>
      <c r="S110" s="434">
        <v>0</v>
      </c>
      <c r="T110" s="434">
        <v>0</v>
      </c>
      <c r="U110" s="434">
        <v>0</v>
      </c>
      <c r="V110" s="434">
        <v>0</v>
      </c>
      <c r="W110" s="434">
        <f t="shared" si="68"/>
        <v>0</v>
      </c>
      <c r="X110" s="434">
        <v>0</v>
      </c>
      <c r="Y110" s="434">
        <v>0</v>
      </c>
      <c r="Z110" s="434">
        <v>0</v>
      </c>
      <c r="AA110" s="434">
        <f t="shared" si="69"/>
        <v>0</v>
      </c>
      <c r="AB110" s="434">
        <f t="shared" si="70"/>
        <v>0</v>
      </c>
      <c r="AC110" s="435">
        <f t="shared" si="71"/>
        <v>0</v>
      </c>
      <c r="AD110" s="434">
        <v>0</v>
      </c>
      <c r="AE110" s="434">
        <f t="shared" si="72"/>
        <v>0</v>
      </c>
      <c r="AF110" s="435">
        <f t="shared" si="73"/>
        <v>0</v>
      </c>
      <c r="AG110" s="14">
        <v>0</v>
      </c>
      <c r="AH110" s="434">
        <f t="shared" si="94"/>
        <v>0</v>
      </c>
      <c r="AI110" s="870">
        <v>0</v>
      </c>
      <c r="AJ110" s="433">
        <v>0</v>
      </c>
      <c r="AK110" s="433">
        <v>0</v>
      </c>
      <c r="AL110" s="433">
        <v>0</v>
      </c>
      <c r="AM110" s="433">
        <v>0</v>
      </c>
      <c r="AN110" s="433">
        <v>0</v>
      </c>
      <c r="AO110" s="535">
        <f t="shared" si="75"/>
        <v>0</v>
      </c>
      <c r="AP110" s="854">
        <f>I110+AH110</f>
        <v>710163</v>
      </c>
      <c r="AQ110" s="434">
        <f>J110+W110</f>
        <v>526827</v>
      </c>
      <c r="AR110" s="512">
        <f>K110+AA110</f>
        <v>0</v>
      </c>
      <c r="AS110" s="434">
        <f>L110+AE110</f>
        <v>178068</v>
      </c>
      <c r="AT110" s="434">
        <f t="shared" si="95"/>
        <v>5268</v>
      </c>
      <c r="AU110" s="434">
        <f t="shared" si="95"/>
        <v>0</v>
      </c>
      <c r="AV110" s="535">
        <f>O110+AO110</f>
        <v>1</v>
      </c>
      <c r="AW110" s="517">
        <f t="shared" si="77"/>
        <v>0</v>
      </c>
      <c r="AX110" s="432">
        <v>0</v>
      </c>
      <c r="AY110" s="432">
        <v>0</v>
      </c>
      <c r="AZ110" s="432">
        <v>0</v>
      </c>
      <c r="BA110" s="432">
        <v>0</v>
      </c>
      <c r="BB110" s="432">
        <v>0</v>
      </c>
      <c r="BC110" s="600">
        <v>0</v>
      </c>
    </row>
    <row r="111" spans="1:55" ht="12.95" customHeight="1" x14ac:dyDescent="0.25">
      <c r="A111" s="127">
        <v>25</v>
      </c>
      <c r="B111" s="30">
        <v>5433</v>
      </c>
      <c r="C111" s="30">
        <v>600099253</v>
      </c>
      <c r="D111" s="30">
        <v>70695300</v>
      </c>
      <c r="E111" s="289" t="s">
        <v>480</v>
      </c>
      <c r="F111" s="290"/>
      <c r="G111" s="289"/>
      <c r="H111" s="291"/>
      <c r="I111" s="563">
        <v>3998203</v>
      </c>
      <c r="J111" s="507">
        <v>2966026</v>
      </c>
      <c r="K111" s="507">
        <v>0</v>
      </c>
      <c r="L111" s="329">
        <v>1002517</v>
      </c>
      <c r="M111" s="329">
        <v>29660</v>
      </c>
      <c r="N111" s="507">
        <v>0</v>
      </c>
      <c r="O111" s="687">
        <v>4.6409000000000002</v>
      </c>
      <c r="P111" s="745">
        <f t="shared" ref="P111:BC111" si="96">SUM(P107:P110)</f>
        <v>0</v>
      </c>
      <c r="Q111" s="329">
        <f t="shared" si="96"/>
        <v>0</v>
      </c>
      <c r="R111" s="329">
        <f t="shared" si="96"/>
        <v>0</v>
      </c>
      <c r="S111" s="329">
        <f t="shared" si="96"/>
        <v>0</v>
      </c>
      <c r="T111" s="329">
        <f t="shared" si="96"/>
        <v>0</v>
      </c>
      <c r="U111" s="329">
        <f t="shared" si="96"/>
        <v>78557</v>
      </c>
      <c r="V111" s="329">
        <f t="shared" si="96"/>
        <v>0</v>
      </c>
      <c r="W111" s="329">
        <f t="shared" si="96"/>
        <v>78557</v>
      </c>
      <c r="X111" s="329">
        <v>0</v>
      </c>
      <c r="Y111" s="329">
        <f t="shared" si="96"/>
        <v>0</v>
      </c>
      <c r="Z111" s="329">
        <f t="shared" si="96"/>
        <v>0</v>
      </c>
      <c r="AA111" s="329">
        <f t="shared" si="96"/>
        <v>0</v>
      </c>
      <c r="AB111" s="329">
        <f t="shared" si="96"/>
        <v>78557</v>
      </c>
      <c r="AC111" s="329">
        <f t="shared" si="96"/>
        <v>26552</v>
      </c>
      <c r="AD111" s="329">
        <f t="shared" si="96"/>
        <v>0</v>
      </c>
      <c r="AE111" s="329">
        <f t="shared" si="96"/>
        <v>26552</v>
      </c>
      <c r="AF111" s="329">
        <f t="shared" si="96"/>
        <v>786</v>
      </c>
      <c r="AG111" s="329">
        <f t="shared" si="96"/>
        <v>0</v>
      </c>
      <c r="AH111" s="966">
        <f t="shared" si="96"/>
        <v>105895</v>
      </c>
      <c r="AI111" s="961">
        <v>0</v>
      </c>
      <c r="AJ111" s="741">
        <f t="shared" si="96"/>
        <v>0</v>
      </c>
      <c r="AK111" s="741">
        <f t="shared" si="96"/>
        <v>0</v>
      </c>
      <c r="AL111" s="741">
        <f t="shared" si="96"/>
        <v>0</v>
      </c>
      <c r="AM111" s="741">
        <f t="shared" si="96"/>
        <v>0.19</v>
      </c>
      <c r="AN111" s="741">
        <f t="shared" si="96"/>
        <v>0</v>
      </c>
      <c r="AO111" s="187">
        <f t="shared" si="96"/>
        <v>0.19</v>
      </c>
      <c r="AP111" s="411">
        <f t="shared" si="96"/>
        <v>4104098</v>
      </c>
      <c r="AQ111" s="411">
        <f t="shared" si="96"/>
        <v>3044583</v>
      </c>
      <c r="AR111" s="329">
        <f t="shared" si="96"/>
        <v>0</v>
      </c>
      <c r="AS111" s="329">
        <f t="shared" si="96"/>
        <v>1029069</v>
      </c>
      <c r="AT111" s="329">
        <f t="shared" si="96"/>
        <v>30446</v>
      </c>
      <c r="AU111" s="329">
        <f t="shared" si="96"/>
        <v>0</v>
      </c>
      <c r="AV111" s="187">
        <f t="shared" si="96"/>
        <v>4.8308999999999997</v>
      </c>
      <c r="AW111" s="772">
        <f t="shared" si="96"/>
        <v>0</v>
      </c>
      <c r="AX111" s="761">
        <f t="shared" si="96"/>
        <v>0</v>
      </c>
      <c r="AY111" s="761">
        <f t="shared" si="96"/>
        <v>0</v>
      </c>
      <c r="AZ111" s="761">
        <f t="shared" si="96"/>
        <v>0</v>
      </c>
      <c r="BA111" s="761">
        <f t="shared" si="96"/>
        <v>0</v>
      </c>
      <c r="BB111" s="761">
        <f t="shared" si="96"/>
        <v>0</v>
      </c>
      <c r="BC111" s="773">
        <f t="shared" si="96"/>
        <v>0</v>
      </c>
    </row>
    <row r="112" spans="1:55" ht="12.95" customHeight="1" x14ac:dyDescent="0.25">
      <c r="A112" s="188">
        <v>26</v>
      </c>
      <c r="B112" s="126">
        <v>5486</v>
      </c>
      <c r="C112" s="126">
        <v>600098711</v>
      </c>
      <c r="D112" s="189">
        <v>72744022</v>
      </c>
      <c r="E112" s="278" t="s">
        <v>481</v>
      </c>
      <c r="F112" s="126">
        <v>3111</v>
      </c>
      <c r="G112" s="279" t="s">
        <v>288</v>
      </c>
      <c r="H112" s="193" t="s">
        <v>260</v>
      </c>
      <c r="I112" s="517">
        <v>2943602</v>
      </c>
      <c r="J112" s="432">
        <v>2183681</v>
      </c>
      <c r="K112" s="432">
        <v>0</v>
      </c>
      <c r="L112" s="44">
        <v>738084</v>
      </c>
      <c r="M112" s="44">
        <v>21837</v>
      </c>
      <c r="N112" s="432">
        <v>0</v>
      </c>
      <c r="O112" s="685">
        <v>3.8938000000000001</v>
      </c>
      <c r="P112" s="579">
        <f t="shared" si="67"/>
        <v>0</v>
      </c>
      <c r="Q112" s="434">
        <v>0</v>
      </c>
      <c r="R112" s="434">
        <v>0</v>
      </c>
      <c r="S112" s="434">
        <v>0</v>
      </c>
      <c r="T112" s="434">
        <v>0</v>
      </c>
      <c r="U112" s="434">
        <v>0</v>
      </c>
      <c r="V112" s="434">
        <v>0</v>
      </c>
      <c r="W112" s="434">
        <f t="shared" si="68"/>
        <v>0</v>
      </c>
      <c r="X112" s="434">
        <v>0</v>
      </c>
      <c r="Y112" s="434">
        <v>0</v>
      </c>
      <c r="Z112" s="434">
        <v>0</v>
      </c>
      <c r="AA112" s="434">
        <f t="shared" si="69"/>
        <v>0</v>
      </c>
      <c r="AB112" s="434">
        <f t="shared" si="70"/>
        <v>0</v>
      </c>
      <c r="AC112" s="435">
        <f t="shared" si="71"/>
        <v>0</v>
      </c>
      <c r="AD112" s="434">
        <v>0</v>
      </c>
      <c r="AE112" s="434">
        <f t="shared" si="72"/>
        <v>0</v>
      </c>
      <c r="AF112" s="435">
        <f t="shared" si="73"/>
        <v>0</v>
      </c>
      <c r="AG112" s="14">
        <v>0</v>
      </c>
      <c r="AH112" s="434">
        <f t="shared" ref="AH112:AH113" si="97">AB112+AE112+AF112+AG112</f>
        <v>0</v>
      </c>
      <c r="AI112" s="870">
        <v>0</v>
      </c>
      <c r="AJ112" s="433">
        <v>0</v>
      </c>
      <c r="AK112" s="433">
        <v>0</v>
      </c>
      <c r="AL112" s="433">
        <v>0</v>
      </c>
      <c r="AM112" s="433">
        <v>0</v>
      </c>
      <c r="AN112" s="433">
        <v>0</v>
      </c>
      <c r="AO112" s="535">
        <f t="shared" si="75"/>
        <v>0</v>
      </c>
      <c r="AP112" s="854">
        <f>I112+AH112</f>
        <v>2943602</v>
      </c>
      <c r="AQ112" s="434">
        <f>J112+W112</f>
        <v>2183681</v>
      </c>
      <c r="AR112" s="512">
        <f>K112+AA112</f>
        <v>0</v>
      </c>
      <c r="AS112" s="434">
        <f t="shared" ref="AS112:AU113" si="98">L112+AE112</f>
        <v>738084</v>
      </c>
      <c r="AT112" s="434">
        <f t="shared" si="98"/>
        <v>21837</v>
      </c>
      <c r="AU112" s="434">
        <f t="shared" si="98"/>
        <v>0</v>
      </c>
      <c r="AV112" s="535">
        <f>O112+AO112</f>
        <v>3.8938000000000001</v>
      </c>
      <c r="AW112" s="517">
        <f t="shared" si="77"/>
        <v>0</v>
      </c>
      <c r="AX112" s="432">
        <v>0</v>
      </c>
      <c r="AY112" s="432">
        <v>0</v>
      </c>
      <c r="AZ112" s="432">
        <v>0</v>
      </c>
      <c r="BA112" s="432">
        <v>0</v>
      </c>
      <c r="BB112" s="432">
        <v>0</v>
      </c>
      <c r="BC112" s="600">
        <v>0</v>
      </c>
    </row>
    <row r="113" spans="1:55" ht="12.95" customHeight="1" x14ac:dyDescent="0.25">
      <c r="A113" s="188">
        <v>26</v>
      </c>
      <c r="B113" s="126">
        <v>5486</v>
      </c>
      <c r="C113" s="126">
        <v>600098711</v>
      </c>
      <c r="D113" s="189">
        <v>72744022</v>
      </c>
      <c r="E113" s="278" t="s">
        <v>481</v>
      </c>
      <c r="F113" s="126">
        <v>3111</v>
      </c>
      <c r="G113" s="279" t="s">
        <v>276</v>
      </c>
      <c r="H113" s="193" t="s">
        <v>261</v>
      </c>
      <c r="I113" s="517">
        <v>356635</v>
      </c>
      <c r="J113" s="432">
        <v>264566</v>
      </c>
      <c r="K113" s="432">
        <v>0</v>
      </c>
      <c r="L113" s="44">
        <v>89423</v>
      </c>
      <c r="M113" s="44">
        <v>2646</v>
      </c>
      <c r="N113" s="432">
        <v>0</v>
      </c>
      <c r="O113" s="685">
        <v>0.67</v>
      </c>
      <c r="P113" s="579">
        <f t="shared" si="67"/>
        <v>0</v>
      </c>
      <c r="Q113" s="434">
        <v>0</v>
      </c>
      <c r="R113" s="434">
        <v>-99212</v>
      </c>
      <c r="S113" s="434">
        <v>0</v>
      </c>
      <c r="T113" s="434">
        <v>0</v>
      </c>
      <c r="U113" s="434">
        <v>0</v>
      </c>
      <c r="V113" s="434">
        <v>0</v>
      </c>
      <c r="W113" s="434">
        <f t="shared" si="68"/>
        <v>-99212</v>
      </c>
      <c r="X113" s="434">
        <v>0</v>
      </c>
      <c r="Y113" s="434">
        <v>0</v>
      </c>
      <c r="Z113" s="434">
        <v>0</v>
      </c>
      <c r="AA113" s="434">
        <f t="shared" si="69"/>
        <v>0</v>
      </c>
      <c r="AB113" s="434">
        <f t="shared" si="70"/>
        <v>-99212</v>
      </c>
      <c r="AC113" s="435">
        <f t="shared" si="71"/>
        <v>-33534</v>
      </c>
      <c r="AD113" s="434">
        <v>0</v>
      </c>
      <c r="AE113" s="434">
        <f t="shared" si="72"/>
        <v>-33534</v>
      </c>
      <c r="AF113" s="435">
        <f t="shared" si="73"/>
        <v>-992</v>
      </c>
      <c r="AG113" s="14">
        <v>0</v>
      </c>
      <c r="AH113" s="434">
        <f t="shared" si="97"/>
        <v>-133738</v>
      </c>
      <c r="AI113" s="870">
        <v>0</v>
      </c>
      <c r="AJ113" s="433">
        <v>-0.25</v>
      </c>
      <c r="AK113" s="433">
        <v>0</v>
      </c>
      <c r="AL113" s="433">
        <v>0</v>
      </c>
      <c r="AM113" s="433">
        <v>0</v>
      </c>
      <c r="AN113" s="433">
        <v>0</v>
      </c>
      <c r="AO113" s="535">
        <f t="shared" si="75"/>
        <v>-0.25</v>
      </c>
      <c r="AP113" s="854">
        <f>I113+AH113</f>
        <v>222897</v>
      </c>
      <c r="AQ113" s="434">
        <f>J113+W113</f>
        <v>165354</v>
      </c>
      <c r="AR113" s="512">
        <f>K113+AA113</f>
        <v>0</v>
      </c>
      <c r="AS113" s="434">
        <f t="shared" si="98"/>
        <v>55889</v>
      </c>
      <c r="AT113" s="434">
        <f t="shared" si="98"/>
        <v>1654</v>
      </c>
      <c r="AU113" s="434">
        <f t="shared" si="98"/>
        <v>0</v>
      </c>
      <c r="AV113" s="535">
        <f>O113+AO113</f>
        <v>0.42000000000000004</v>
      </c>
      <c r="AW113" s="517">
        <f t="shared" si="77"/>
        <v>0</v>
      </c>
      <c r="AX113" s="432">
        <v>0</v>
      </c>
      <c r="AY113" s="432">
        <v>0</v>
      </c>
      <c r="AZ113" s="432">
        <v>0</v>
      </c>
      <c r="BA113" s="432">
        <v>0</v>
      </c>
      <c r="BB113" s="432">
        <v>0</v>
      </c>
      <c r="BC113" s="600">
        <v>0</v>
      </c>
    </row>
    <row r="114" spans="1:55" ht="12.95" customHeight="1" x14ac:dyDescent="0.25">
      <c r="A114" s="127">
        <v>26</v>
      </c>
      <c r="B114" s="30">
        <v>5486</v>
      </c>
      <c r="C114" s="30">
        <v>600098711</v>
      </c>
      <c r="D114" s="30">
        <v>72744022</v>
      </c>
      <c r="E114" s="280" t="s">
        <v>482</v>
      </c>
      <c r="F114" s="30"/>
      <c r="G114" s="280"/>
      <c r="H114" s="113"/>
      <c r="I114" s="564">
        <v>3300237</v>
      </c>
      <c r="J114" s="508">
        <v>2448247</v>
      </c>
      <c r="K114" s="508">
        <v>0</v>
      </c>
      <c r="L114" s="340">
        <v>827507</v>
      </c>
      <c r="M114" s="340">
        <v>24483</v>
      </c>
      <c r="N114" s="508">
        <v>0</v>
      </c>
      <c r="O114" s="688">
        <v>4.5638000000000005</v>
      </c>
      <c r="P114" s="746">
        <f t="shared" ref="P114:BC114" si="99">SUM(P112:P113)</f>
        <v>0</v>
      </c>
      <c r="Q114" s="340">
        <f t="shared" si="99"/>
        <v>0</v>
      </c>
      <c r="R114" s="340">
        <f t="shared" si="99"/>
        <v>-99212</v>
      </c>
      <c r="S114" s="340">
        <f t="shared" si="99"/>
        <v>0</v>
      </c>
      <c r="T114" s="340">
        <f t="shared" si="99"/>
        <v>0</v>
      </c>
      <c r="U114" s="340">
        <f t="shared" si="99"/>
        <v>0</v>
      </c>
      <c r="V114" s="340">
        <f t="shared" si="99"/>
        <v>0</v>
      </c>
      <c r="W114" s="340">
        <f t="shared" si="99"/>
        <v>-99212</v>
      </c>
      <c r="X114" s="340">
        <v>0</v>
      </c>
      <c r="Y114" s="340">
        <f t="shared" si="99"/>
        <v>0</v>
      </c>
      <c r="Z114" s="340">
        <f t="shared" si="99"/>
        <v>0</v>
      </c>
      <c r="AA114" s="340">
        <f t="shared" si="99"/>
        <v>0</v>
      </c>
      <c r="AB114" s="340">
        <f t="shared" si="99"/>
        <v>-99212</v>
      </c>
      <c r="AC114" s="340">
        <f t="shared" si="99"/>
        <v>-33534</v>
      </c>
      <c r="AD114" s="340">
        <f t="shared" si="99"/>
        <v>0</v>
      </c>
      <c r="AE114" s="340">
        <f t="shared" si="99"/>
        <v>-33534</v>
      </c>
      <c r="AF114" s="340">
        <f t="shared" si="99"/>
        <v>-992</v>
      </c>
      <c r="AG114" s="340">
        <f t="shared" si="99"/>
        <v>0</v>
      </c>
      <c r="AH114" s="967">
        <f t="shared" si="99"/>
        <v>-133738</v>
      </c>
      <c r="AI114" s="962">
        <v>0</v>
      </c>
      <c r="AJ114" s="742">
        <f t="shared" si="99"/>
        <v>-0.25</v>
      </c>
      <c r="AK114" s="742">
        <f t="shared" si="99"/>
        <v>0</v>
      </c>
      <c r="AL114" s="742">
        <f t="shared" si="99"/>
        <v>0</v>
      </c>
      <c r="AM114" s="742">
        <f t="shared" si="99"/>
        <v>0</v>
      </c>
      <c r="AN114" s="742">
        <f t="shared" si="99"/>
        <v>0</v>
      </c>
      <c r="AO114" s="285">
        <f t="shared" si="99"/>
        <v>-0.25</v>
      </c>
      <c r="AP114" s="412">
        <f t="shared" si="99"/>
        <v>3166499</v>
      </c>
      <c r="AQ114" s="412">
        <f t="shared" si="99"/>
        <v>2349035</v>
      </c>
      <c r="AR114" s="340">
        <f t="shared" si="99"/>
        <v>0</v>
      </c>
      <c r="AS114" s="340">
        <f t="shared" si="99"/>
        <v>793973</v>
      </c>
      <c r="AT114" s="340">
        <f t="shared" si="99"/>
        <v>23491</v>
      </c>
      <c r="AU114" s="340">
        <f t="shared" si="99"/>
        <v>0</v>
      </c>
      <c r="AV114" s="285">
        <f t="shared" si="99"/>
        <v>4.3138000000000005</v>
      </c>
      <c r="AW114" s="774">
        <f t="shared" si="99"/>
        <v>0</v>
      </c>
      <c r="AX114" s="762">
        <f t="shared" si="99"/>
        <v>0</v>
      </c>
      <c r="AY114" s="762">
        <f t="shared" si="99"/>
        <v>0</v>
      </c>
      <c r="AZ114" s="762">
        <f t="shared" si="99"/>
        <v>0</v>
      </c>
      <c r="BA114" s="762">
        <f t="shared" si="99"/>
        <v>0</v>
      </c>
      <c r="BB114" s="762">
        <f t="shared" si="99"/>
        <v>0</v>
      </c>
      <c r="BC114" s="775">
        <f t="shared" si="99"/>
        <v>0</v>
      </c>
    </row>
    <row r="115" spans="1:55" ht="12.95" customHeight="1" x14ac:dyDescent="0.25">
      <c r="A115" s="188">
        <v>27</v>
      </c>
      <c r="B115" s="282">
        <v>2440</v>
      </c>
      <c r="C115" s="282">
        <v>600079392</v>
      </c>
      <c r="D115" s="189">
        <v>70981183</v>
      </c>
      <c r="E115" s="278" t="s">
        <v>483</v>
      </c>
      <c r="F115" s="126">
        <v>3111</v>
      </c>
      <c r="G115" s="279" t="s">
        <v>288</v>
      </c>
      <c r="H115" s="193" t="s">
        <v>260</v>
      </c>
      <c r="I115" s="517">
        <v>2291237</v>
      </c>
      <c r="J115" s="432">
        <v>1699731</v>
      </c>
      <c r="K115" s="432">
        <v>0</v>
      </c>
      <c r="L115" s="44">
        <v>574509</v>
      </c>
      <c r="M115" s="44">
        <v>16997</v>
      </c>
      <c r="N115" s="432">
        <v>0</v>
      </c>
      <c r="O115" s="685">
        <v>3</v>
      </c>
      <c r="P115" s="579">
        <f t="shared" si="67"/>
        <v>0</v>
      </c>
      <c r="Q115" s="434">
        <v>0</v>
      </c>
      <c r="R115" s="434">
        <v>0</v>
      </c>
      <c r="S115" s="434">
        <v>0</v>
      </c>
      <c r="T115" s="434">
        <v>0</v>
      </c>
      <c r="U115" s="434">
        <v>0</v>
      </c>
      <c r="V115" s="434">
        <v>0</v>
      </c>
      <c r="W115" s="434">
        <f t="shared" si="68"/>
        <v>0</v>
      </c>
      <c r="X115" s="434">
        <v>0</v>
      </c>
      <c r="Y115" s="434">
        <v>0</v>
      </c>
      <c r="Z115" s="434">
        <v>0</v>
      </c>
      <c r="AA115" s="434">
        <f t="shared" si="69"/>
        <v>0</v>
      </c>
      <c r="AB115" s="434">
        <f t="shared" si="70"/>
        <v>0</v>
      </c>
      <c r="AC115" s="435">
        <f t="shared" si="71"/>
        <v>0</v>
      </c>
      <c r="AD115" s="434">
        <v>0</v>
      </c>
      <c r="AE115" s="434">
        <f t="shared" si="72"/>
        <v>0</v>
      </c>
      <c r="AF115" s="435">
        <f t="shared" si="73"/>
        <v>0</v>
      </c>
      <c r="AG115" s="14">
        <v>0</v>
      </c>
      <c r="AH115" s="434">
        <f t="shared" ref="AH115:AH116" si="100">AB115+AE115+AF115+AG115</f>
        <v>0</v>
      </c>
      <c r="AI115" s="870">
        <v>0</v>
      </c>
      <c r="AJ115" s="433">
        <v>0</v>
      </c>
      <c r="AK115" s="433">
        <v>0</v>
      </c>
      <c r="AL115" s="433">
        <v>0</v>
      </c>
      <c r="AM115" s="433">
        <v>0</v>
      </c>
      <c r="AN115" s="433">
        <v>0</v>
      </c>
      <c r="AO115" s="535">
        <f t="shared" si="75"/>
        <v>0</v>
      </c>
      <c r="AP115" s="854">
        <f>I115+AH115</f>
        <v>2291237</v>
      </c>
      <c r="AQ115" s="434">
        <f>J115+W115</f>
        <v>1699731</v>
      </c>
      <c r="AR115" s="512">
        <f>K115+AA115</f>
        <v>0</v>
      </c>
      <c r="AS115" s="434">
        <f t="shared" ref="AS115:AU116" si="101">L115+AE115</f>
        <v>574509</v>
      </c>
      <c r="AT115" s="434">
        <f t="shared" si="101"/>
        <v>16997</v>
      </c>
      <c r="AU115" s="434">
        <f t="shared" si="101"/>
        <v>0</v>
      </c>
      <c r="AV115" s="535">
        <f>O115+AO115</f>
        <v>3</v>
      </c>
      <c r="AW115" s="517">
        <f t="shared" si="77"/>
        <v>0</v>
      </c>
      <c r="AX115" s="432">
        <v>0</v>
      </c>
      <c r="AY115" s="432">
        <v>0</v>
      </c>
      <c r="AZ115" s="432">
        <v>0</v>
      </c>
      <c r="BA115" s="432">
        <v>0</v>
      </c>
      <c r="BB115" s="432">
        <v>0</v>
      </c>
      <c r="BC115" s="600">
        <v>0</v>
      </c>
    </row>
    <row r="116" spans="1:55" ht="12.95" customHeight="1" x14ac:dyDescent="0.25">
      <c r="A116" s="188">
        <v>27</v>
      </c>
      <c r="B116" s="282">
        <v>2440</v>
      </c>
      <c r="C116" s="282">
        <v>600079392</v>
      </c>
      <c r="D116" s="189">
        <v>70981183</v>
      </c>
      <c r="E116" s="278" t="s">
        <v>483</v>
      </c>
      <c r="F116" s="126">
        <v>3111</v>
      </c>
      <c r="G116" s="279" t="s">
        <v>276</v>
      </c>
      <c r="H116" s="193" t="s">
        <v>261</v>
      </c>
      <c r="I116" s="517">
        <v>17855</v>
      </c>
      <c r="J116" s="432">
        <v>13245</v>
      </c>
      <c r="K116" s="432">
        <v>0</v>
      </c>
      <c r="L116" s="44">
        <v>4477</v>
      </c>
      <c r="M116" s="44">
        <v>133</v>
      </c>
      <c r="N116" s="432">
        <v>0</v>
      </c>
      <c r="O116" s="685">
        <v>2.0000000000000004E-2</v>
      </c>
      <c r="P116" s="579">
        <f t="shared" si="67"/>
        <v>0</v>
      </c>
      <c r="Q116" s="434">
        <v>0</v>
      </c>
      <c r="R116" s="434">
        <v>0</v>
      </c>
      <c r="S116" s="434">
        <v>0</v>
      </c>
      <c r="T116" s="434">
        <v>0</v>
      </c>
      <c r="U116" s="434">
        <v>0</v>
      </c>
      <c r="V116" s="434">
        <v>0</v>
      </c>
      <c r="W116" s="434">
        <f t="shared" si="68"/>
        <v>0</v>
      </c>
      <c r="X116" s="434">
        <v>0</v>
      </c>
      <c r="Y116" s="434">
        <v>0</v>
      </c>
      <c r="Z116" s="434">
        <v>0</v>
      </c>
      <c r="AA116" s="434">
        <f t="shared" si="69"/>
        <v>0</v>
      </c>
      <c r="AB116" s="434">
        <f t="shared" si="70"/>
        <v>0</v>
      </c>
      <c r="AC116" s="435">
        <f t="shared" si="71"/>
        <v>0</v>
      </c>
      <c r="AD116" s="434">
        <v>0</v>
      </c>
      <c r="AE116" s="434">
        <f t="shared" si="72"/>
        <v>0</v>
      </c>
      <c r="AF116" s="435">
        <f t="shared" si="73"/>
        <v>0</v>
      </c>
      <c r="AG116" s="14">
        <v>0</v>
      </c>
      <c r="AH116" s="434">
        <f t="shared" si="100"/>
        <v>0</v>
      </c>
      <c r="AI116" s="870">
        <v>0</v>
      </c>
      <c r="AJ116" s="433">
        <v>0</v>
      </c>
      <c r="AK116" s="433">
        <v>0</v>
      </c>
      <c r="AL116" s="433">
        <v>0</v>
      </c>
      <c r="AM116" s="433">
        <v>0</v>
      </c>
      <c r="AN116" s="433">
        <v>0</v>
      </c>
      <c r="AO116" s="535">
        <f t="shared" si="75"/>
        <v>0</v>
      </c>
      <c r="AP116" s="854">
        <f>I116+AH116</f>
        <v>17855</v>
      </c>
      <c r="AQ116" s="434">
        <f>J116+W116</f>
        <v>13245</v>
      </c>
      <c r="AR116" s="512">
        <f>K116+AA116</f>
        <v>0</v>
      </c>
      <c r="AS116" s="434">
        <f t="shared" si="101"/>
        <v>4477</v>
      </c>
      <c r="AT116" s="434">
        <f t="shared" si="101"/>
        <v>133</v>
      </c>
      <c r="AU116" s="434">
        <f t="shared" si="101"/>
        <v>0</v>
      </c>
      <c r="AV116" s="535">
        <f>O116+AO116</f>
        <v>2.0000000000000004E-2</v>
      </c>
      <c r="AW116" s="517">
        <f t="shared" si="77"/>
        <v>0</v>
      </c>
      <c r="AX116" s="432">
        <v>0</v>
      </c>
      <c r="AY116" s="432">
        <v>0</v>
      </c>
      <c r="AZ116" s="432">
        <v>0</v>
      </c>
      <c r="BA116" s="432">
        <v>0</v>
      </c>
      <c r="BB116" s="432">
        <v>0</v>
      </c>
      <c r="BC116" s="600">
        <v>0</v>
      </c>
    </row>
    <row r="117" spans="1:55" ht="12.95" customHeight="1" x14ac:dyDescent="0.25">
      <c r="A117" s="127">
        <v>27</v>
      </c>
      <c r="B117" s="30">
        <v>2440</v>
      </c>
      <c r="C117" s="30">
        <v>600079392</v>
      </c>
      <c r="D117" s="30">
        <v>70981183</v>
      </c>
      <c r="E117" s="280" t="s">
        <v>484</v>
      </c>
      <c r="F117" s="30"/>
      <c r="G117" s="280"/>
      <c r="H117" s="113"/>
      <c r="I117" s="564">
        <v>2309092</v>
      </c>
      <c r="J117" s="508">
        <v>1712976</v>
      </c>
      <c r="K117" s="508">
        <v>0</v>
      </c>
      <c r="L117" s="340">
        <v>578986</v>
      </c>
      <c r="M117" s="340">
        <v>17130</v>
      </c>
      <c r="N117" s="508">
        <v>0</v>
      </c>
      <c r="O117" s="688">
        <v>3.02</v>
      </c>
      <c r="P117" s="746">
        <f t="shared" ref="P117:BC117" si="102">SUM(P115:P116)</f>
        <v>0</v>
      </c>
      <c r="Q117" s="340">
        <f t="shared" si="102"/>
        <v>0</v>
      </c>
      <c r="R117" s="340">
        <f t="shared" si="102"/>
        <v>0</v>
      </c>
      <c r="S117" s="340">
        <f t="shared" si="102"/>
        <v>0</v>
      </c>
      <c r="T117" s="340">
        <f t="shared" si="102"/>
        <v>0</v>
      </c>
      <c r="U117" s="340">
        <f t="shared" si="102"/>
        <v>0</v>
      </c>
      <c r="V117" s="340">
        <f t="shared" si="102"/>
        <v>0</v>
      </c>
      <c r="W117" s="340">
        <f t="shared" si="102"/>
        <v>0</v>
      </c>
      <c r="X117" s="340">
        <v>0</v>
      </c>
      <c r="Y117" s="340">
        <f t="shared" si="102"/>
        <v>0</v>
      </c>
      <c r="Z117" s="340">
        <f t="shared" si="102"/>
        <v>0</v>
      </c>
      <c r="AA117" s="340">
        <f t="shared" si="102"/>
        <v>0</v>
      </c>
      <c r="AB117" s="340">
        <f t="shared" si="102"/>
        <v>0</v>
      </c>
      <c r="AC117" s="340">
        <f t="shared" si="102"/>
        <v>0</v>
      </c>
      <c r="AD117" s="340">
        <f t="shared" si="102"/>
        <v>0</v>
      </c>
      <c r="AE117" s="340">
        <f t="shared" si="102"/>
        <v>0</v>
      </c>
      <c r="AF117" s="340">
        <f t="shared" si="102"/>
        <v>0</v>
      </c>
      <c r="AG117" s="340">
        <f t="shared" si="102"/>
        <v>0</v>
      </c>
      <c r="AH117" s="967">
        <f t="shared" si="102"/>
        <v>0</v>
      </c>
      <c r="AI117" s="962">
        <v>0</v>
      </c>
      <c r="AJ117" s="742">
        <f t="shared" si="102"/>
        <v>0</v>
      </c>
      <c r="AK117" s="742">
        <f t="shared" si="102"/>
        <v>0</v>
      </c>
      <c r="AL117" s="742">
        <f t="shared" si="102"/>
        <v>0</v>
      </c>
      <c r="AM117" s="742">
        <f t="shared" si="102"/>
        <v>0</v>
      </c>
      <c r="AN117" s="742">
        <f t="shared" si="102"/>
        <v>0</v>
      </c>
      <c r="AO117" s="285">
        <f t="shared" si="102"/>
        <v>0</v>
      </c>
      <c r="AP117" s="412">
        <f t="shared" si="102"/>
        <v>2309092</v>
      </c>
      <c r="AQ117" s="412">
        <f t="shared" si="102"/>
        <v>1712976</v>
      </c>
      <c r="AR117" s="340">
        <f t="shared" si="102"/>
        <v>0</v>
      </c>
      <c r="AS117" s="340">
        <f t="shared" si="102"/>
        <v>578986</v>
      </c>
      <c r="AT117" s="340">
        <f t="shared" si="102"/>
        <v>17130</v>
      </c>
      <c r="AU117" s="340">
        <f t="shared" si="102"/>
        <v>0</v>
      </c>
      <c r="AV117" s="285">
        <f t="shared" si="102"/>
        <v>3.02</v>
      </c>
      <c r="AW117" s="774">
        <f t="shared" si="102"/>
        <v>0</v>
      </c>
      <c r="AX117" s="762">
        <f t="shared" si="102"/>
        <v>0</v>
      </c>
      <c r="AY117" s="762">
        <f t="shared" si="102"/>
        <v>0</v>
      </c>
      <c r="AZ117" s="762">
        <f t="shared" si="102"/>
        <v>0</v>
      </c>
      <c r="BA117" s="762">
        <f t="shared" si="102"/>
        <v>0</v>
      </c>
      <c r="BB117" s="762">
        <f t="shared" si="102"/>
        <v>0</v>
      </c>
      <c r="BC117" s="775">
        <f t="shared" si="102"/>
        <v>0</v>
      </c>
    </row>
    <row r="118" spans="1:55" ht="12.95" customHeight="1" x14ac:dyDescent="0.25">
      <c r="A118" s="188">
        <v>28</v>
      </c>
      <c r="B118" s="276">
        <v>2303</v>
      </c>
      <c r="C118" s="276">
        <v>600080048</v>
      </c>
      <c r="D118" s="189">
        <v>72743689</v>
      </c>
      <c r="E118" s="277" t="s">
        <v>485</v>
      </c>
      <c r="F118" s="276">
        <v>3111</v>
      </c>
      <c r="G118" s="279" t="s">
        <v>288</v>
      </c>
      <c r="H118" s="193" t="s">
        <v>260</v>
      </c>
      <c r="I118" s="517">
        <v>3332607</v>
      </c>
      <c r="J118" s="432">
        <v>2442483</v>
      </c>
      <c r="K118" s="432">
        <v>30000</v>
      </c>
      <c r="L118" s="44">
        <v>835699</v>
      </c>
      <c r="M118" s="44">
        <v>24425</v>
      </c>
      <c r="N118" s="432">
        <v>0</v>
      </c>
      <c r="O118" s="685">
        <v>4</v>
      </c>
      <c r="P118" s="579">
        <f t="shared" si="67"/>
        <v>20000</v>
      </c>
      <c r="Q118" s="434">
        <v>0</v>
      </c>
      <c r="R118" s="434">
        <v>0</v>
      </c>
      <c r="S118" s="434">
        <v>0</v>
      </c>
      <c r="T118" s="434">
        <v>0</v>
      </c>
      <c r="U118" s="434">
        <v>0</v>
      </c>
      <c r="V118" s="434">
        <v>0</v>
      </c>
      <c r="W118" s="434">
        <f t="shared" si="68"/>
        <v>20000</v>
      </c>
      <c r="X118" s="434">
        <v>-20000</v>
      </c>
      <c r="Y118" s="434">
        <v>0</v>
      </c>
      <c r="Z118" s="434">
        <v>0</v>
      </c>
      <c r="AA118" s="434">
        <f t="shared" si="69"/>
        <v>-20000</v>
      </c>
      <c r="AB118" s="434">
        <f t="shared" si="70"/>
        <v>0</v>
      </c>
      <c r="AC118" s="435">
        <f t="shared" si="71"/>
        <v>0</v>
      </c>
      <c r="AD118" s="434">
        <v>0</v>
      </c>
      <c r="AE118" s="434">
        <f t="shared" si="72"/>
        <v>0</v>
      </c>
      <c r="AF118" s="435">
        <f t="shared" si="73"/>
        <v>200</v>
      </c>
      <c r="AG118" s="14">
        <v>0</v>
      </c>
      <c r="AH118" s="434">
        <f t="shared" ref="AH118:AH121" si="103">AB118+AE118+AF118+AG118</f>
        <v>200</v>
      </c>
      <c r="AI118" s="870">
        <v>0</v>
      </c>
      <c r="AJ118" s="433">
        <v>0</v>
      </c>
      <c r="AK118" s="433">
        <v>0</v>
      </c>
      <c r="AL118" s="433">
        <v>0</v>
      </c>
      <c r="AM118" s="433">
        <v>0</v>
      </c>
      <c r="AN118" s="433">
        <v>0</v>
      </c>
      <c r="AO118" s="535">
        <f t="shared" si="75"/>
        <v>0</v>
      </c>
      <c r="AP118" s="854">
        <f>I118+AH118</f>
        <v>3332807</v>
      </c>
      <c r="AQ118" s="434">
        <f>J118+W118</f>
        <v>2462483</v>
      </c>
      <c r="AR118" s="512">
        <f>K118+AA118</f>
        <v>10000</v>
      </c>
      <c r="AS118" s="434">
        <f>L118+AE118</f>
        <v>835699</v>
      </c>
      <c r="AT118" s="434">
        <f t="shared" ref="AT118:AU121" si="104">M118+AF118</f>
        <v>24625</v>
      </c>
      <c r="AU118" s="434">
        <f t="shared" si="104"/>
        <v>0</v>
      </c>
      <c r="AV118" s="535">
        <f>O118+AO118</f>
        <v>4</v>
      </c>
      <c r="AW118" s="517">
        <f t="shared" si="77"/>
        <v>0</v>
      </c>
      <c r="AX118" s="432">
        <v>0</v>
      </c>
      <c r="AY118" s="432">
        <v>0</v>
      </c>
      <c r="AZ118" s="432">
        <v>0</v>
      </c>
      <c r="BA118" s="432">
        <v>0</v>
      </c>
      <c r="BB118" s="432">
        <v>0</v>
      </c>
      <c r="BC118" s="600">
        <v>0</v>
      </c>
    </row>
    <row r="119" spans="1:55" ht="12.95" customHeight="1" x14ac:dyDescent="0.25">
      <c r="A119" s="188">
        <v>28</v>
      </c>
      <c r="B119" s="282">
        <v>2303</v>
      </c>
      <c r="C119" s="282">
        <v>600080048</v>
      </c>
      <c r="D119" s="189">
        <v>72743689</v>
      </c>
      <c r="E119" s="125" t="s">
        <v>485</v>
      </c>
      <c r="F119" s="282">
        <v>3117</v>
      </c>
      <c r="G119" s="278" t="s">
        <v>292</v>
      </c>
      <c r="H119" s="193" t="s">
        <v>260</v>
      </c>
      <c r="I119" s="517">
        <v>3442322</v>
      </c>
      <c r="J119" s="432">
        <v>2452897</v>
      </c>
      <c r="K119" s="432">
        <v>101507</v>
      </c>
      <c r="L119" s="44">
        <v>863389</v>
      </c>
      <c r="M119" s="44">
        <v>24529</v>
      </c>
      <c r="N119" s="432">
        <v>0</v>
      </c>
      <c r="O119" s="685">
        <v>3.8065000000000002</v>
      </c>
      <c r="P119" s="579">
        <f t="shared" si="67"/>
        <v>86507</v>
      </c>
      <c r="Q119" s="434">
        <v>0</v>
      </c>
      <c r="R119" s="434">
        <v>0</v>
      </c>
      <c r="S119" s="434">
        <v>0</v>
      </c>
      <c r="T119" s="434">
        <v>0</v>
      </c>
      <c r="U119" s="434">
        <v>0</v>
      </c>
      <c r="V119" s="434">
        <v>0</v>
      </c>
      <c r="W119" s="434">
        <f t="shared" si="68"/>
        <v>86507</v>
      </c>
      <c r="X119" s="434">
        <v>-86507</v>
      </c>
      <c r="Y119" s="434">
        <v>0</v>
      </c>
      <c r="Z119" s="434">
        <v>0</v>
      </c>
      <c r="AA119" s="434">
        <f t="shared" si="69"/>
        <v>-86507</v>
      </c>
      <c r="AB119" s="434">
        <f t="shared" si="70"/>
        <v>0</v>
      </c>
      <c r="AC119" s="435">
        <f t="shared" si="71"/>
        <v>0</v>
      </c>
      <c r="AD119" s="434">
        <v>0</v>
      </c>
      <c r="AE119" s="434">
        <f t="shared" si="72"/>
        <v>0</v>
      </c>
      <c r="AF119" s="435">
        <f t="shared" si="73"/>
        <v>865</v>
      </c>
      <c r="AG119" s="14">
        <v>0</v>
      </c>
      <c r="AH119" s="434">
        <f t="shared" si="103"/>
        <v>865</v>
      </c>
      <c r="AI119" s="870">
        <v>0.11</v>
      </c>
      <c r="AJ119" s="433">
        <v>0</v>
      </c>
      <c r="AK119" s="433">
        <v>0</v>
      </c>
      <c r="AL119" s="433">
        <v>0</v>
      </c>
      <c r="AM119" s="433">
        <v>0</v>
      </c>
      <c r="AN119" s="433">
        <v>0</v>
      </c>
      <c r="AO119" s="535">
        <f t="shared" si="75"/>
        <v>0.11</v>
      </c>
      <c r="AP119" s="854">
        <f>I119+AH119</f>
        <v>3443187</v>
      </c>
      <c r="AQ119" s="434">
        <f>J119+W119</f>
        <v>2539404</v>
      </c>
      <c r="AR119" s="512">
        <f>K119+AA119</f>
        <v>15000</v>
      </c>
      <c r="AS119" s="434">
        <f>L119+AE119</f>
        <v>863389</v>
      </c>
      <c r="AT119" s="434">
        <f t="shared" si="104"/>
        <v>25394</v>
      </c>
      <c r="AU119" s="434">
        <f t="shared" si="104"/>
        <v>0</v>
      </c>
      <c r="AV119" s="535">
        <f>O119+AO119</f>
        <v>3.9165000000000001</v>
      </c>
      <c r="AW119" s="517">
        <f t="shared" si="77"/>
        <v>0</v>
      </c>
      <c r="AX119" s="432">
        <v>0</v>
      </c>
      <c r="AY119" s="432">
        <v>0</v>
      </c>
      <c r="AZ119" s="432">
        <v>0</v>
      </c>
      <c r="BA119" s="432">
        <v>0</v>
      </c>
      <c r="BB119" s="432">
        <v>0</v>
      </c>
      <c r="BC119" s="600">
        <v>0</v>
      </c>
    </row>
    <row r="120" spans="1:55" ht="12.95" customHeight="1" x14ac:dyDescent="0.25">
      <c r="A120" s="188">
        <v>28</v>
      </c>
      <c r="B120" s="126">
        <v>2303</v>
      </c>
      <c r="C120" s="126">
        <v>600080048</v>
      </c>
      <c r="D120" s="189">
        <v>72743689</v>
      </c>
      <c r="E120" s="277" t="s">
        <v>485</v>
      </c>
      <c r="F120" s="282">
        <v>3117</v>
      </c>
      <c r="G120" s="231" t="s">
        <v>276</v>
      </c>
      <c r="H120" s="193" t="s">
        <v>261</v>
      </c>
      <c r="I120" s="517">
        <v>0</v>
      </c>
      <c r="J120" s="432">
        <v>0</v>
      </c>
      <c r="K120" s="432">
        <v>0</v>
      </c>
      <c r="L120" s="44">
        <v>0</v>
      </c>
      <c r="M120" s="44">
        <v>0</v>
      </c>
      <c r="N120" s="432">
        <v>0</v>
      </c>
      <c r="O120" s="685">
        <v>0</v>
      </c>
      <c r="P120" s="579">
        <f t="shared" si="67"/>
        <v>0</v>
      </c>
      <c r="Q120" s="434">
        <v>0</v>
      </c>
      <c r="R120" s="434">
        <v>0</v>
      </c>
      <c r="S120" s="434">
        <v>0</v>
      </c>
      <c r="T120" s="434">
        <v>0</v>
      </c>
      <c r="U120" s="434">
        <v>0</v>
      </c>
      <c r="V120" s="434">
        <v>0</v>
      </c>
      <c r="W120" s="434">
        <f t="shared" si="68"/>
        <v>0</v>
      </c>
      <c r="X120" s="434">
        <v>0</v>
      </c>
      <c r="Y120" s="434">
        <v>0</v>
      </c>
      <c r="Z120" s="434">
        <v>0</v>
      </c>
      <c r="AA120" s="434">
        <f t="shared" si="69"/>
        <v>0</v>
      </c>
      <c r="AB120" s="434">
        <f t="shared" si="70"/>
        <v>0</v>
      </c>
      <c r="AC120" s="435">
        <f t="shared" si="71"/>
        <v>0</v>
      </c>
      <c r="AD120" s="434">
        <v>0</v>
      </c>
      <c r="AE120" s="434">
        <f t="shared" si="72"/>
        <v>0</v>
      </c>
      <c r="AF120" s="435">
        <f t="shared" si="73"/>
        <v>0</v>
      </c>
      <c r="AG120" s="14">
        <v>0</v>
      </c>
      <c r="AH120" s="434">
        <f t="shared" si="103"/>
        <v>0</v>
      </c>
      <c r="AI120" s="870">
        <v>0</v>
      </c>
      <c r="AJ120" s="433">
        <v>0</v>
      </c>
      <c r="AK120" s="433">
        <v>0</v>
      </c>
      <c r="AL120" s="433">
        <v>0</v>
      </c>
      <c r="AM120" s="433">
        <v>0</v>
      </c>
      <c r="AN120" s="433">
        <v>0</v>
      </c>
      <c r="AO120" s="535">
        <f t="shared" si="75"/>
        <v>0</v>
      </c>
      <c r="AP120" s="854">
        <f>I120+AH120</f>
        <v>0</v>
      </c>
      <c r="AQ120" s="434">
        <f>J120+W120</f>
        <v>0</v>
      </c>
      <c r="AR120" s="512">
        <f>K120+AA120</f>
        <v>0</v>
      </c>
      <c r="AS120" s="434">
        <f>L120+AE120</f>
        <v>0</v>
      </c>
      <c r="AT120" s="434">
        <f t="shared" si="104"/>
        <v>0</v>
      </c>
      <c r="AU120" s="434">
        <f t="shared" si="104"/>
        <v>0</v>
      </c>
      <c r="AV120" s="535">
        <f>O120+AO120</f>
        <v>0</v>
      </c>
      <c r="AW120" s="517">
        <f t="shared" si="77"/>
        <v>0</v>
      </c>
      <c r="AX120" s="432">
        <v>0</v>
      </c>
      <c r="AY120" s="432">
        <v>0</v>
      </c>
      <c r="AZ120" s="432">
        <v>0</v>
      </c>
      <c r="BA120" s="432">
        <v>0</v>
      </c>
      <c r="BB120" s="432">
        <v>0</v>
      </c>
      <c r="BC120" s="600">
        <v>0</v>
      </c>
    </row>
    <row r="121" spans="1:55" ht="12.95" customHeight="1" x14ac:dyDescent="0.25">
      <c r="A121" s="188">
        <v>28</v>
      </c>
      <c r="B121" s="126">
        <v>2303</v>
      </c>
      <c r="C121" s="126">
        <v>600080048</v>
      </c>
      <c r="D121" s="189">
        <v>72743689</v>
      </c>
      <c r="E121" s="277" t="s">
        <v>485</v>
      </c>
      <c r="F121" s="288">
        <v>3143</v>
      </c>
      <c r="G121" s="231" t="s">
        <v>784</v>
      </c>
      <c r="H121" s="193" t="s">
        <v>260</v>
      </c>
      <c r="I121" s="517">
        <v>1038996</v>
      </c>
      <c r="J121" s="432">
        <v>765806</v>
      </c>
      <c r="K121" s="432">
        <v>5000</v>
      </c>
      <c r="L121" s="44">
        <v>260532</v>
      </c>
      <c r="M121" s="44">
        <v>7658</v>
      </c>
      <c r="N121" s="432">
        <v>0</v>
      </c>
      <c r="O121" s="685">
        <v>1.5</v>
      </c>
      <c r="P121" s="579">
        <f t="shared" si="67"/>
        <v>5000</v>
      </c>
      <c r="Q121" s="434">
        <v>0</v>
      </c>
      <c r="R121" s="434">
        <v>0</v>
      </c>
      <c r="S121" s="434">
        <v>0</v>
      </c>
      <c r="T121" s="434">
        <v>0</v>
      </c>
      <c r="U121" s="434">
        <v>0</v>
      </c>
      <c r="V121" s="434">
        <v>0</v>
      </c>
      <c r="W121" s="434">
        <f t="shared" si="68"/>
        <v>5000</v>
      </c>
      <c r="X121" s="434">
        <v>-5000</v>
      </c>
      <c r="Y121" s="434">
        <v>0</v>
      </c>
      <c r="Z121" s="434">
        <v>0</v>
      </c>
      <c r="AA121" s="434">
        <f t="shared" si="69"/>
        <v>-5000</v>
      </c>
      <c r="AB121" s="434">
        <f t="shared" si="70"/>
        <v>0</v>
      </c>
      <c r="AC121" s="435">
        <f t="shared" si="71"/>
        <v>0</v>
      </c>
      <c r="AD121" s="434">
        <v>0</v>
      </c>
      <c r="AE121" s="434">
        <f t="shared" si="72"/>
        <v>0</v>
      </c>
      <c r="AF121" s="435">
        <f t="shared" si="73"/>
        <v>50</v>
      </c>
      <c r="AG121" s="14">
        <v>0</v>
      </c>
      <c r="AH121" s="434">
        <f t="shared" si="103"/>
        <v>50</v>
      </c>
      <c r="AI121" s="870">
        <v>0</v>
      </c>
      <c r="AJ121" s="433">
        <v>0</v>
      </c>
      <c r="AK121" s="433">
        <v>0</v>
      </c>
      <c r="AL121" s="433">
        <v>0</v>
      </c>
      <c r="AM121" s="433">
        <v>0</v>
      </c>
      <c r="AN121" s="433">
        <v>0</v>
      </c>
      <c r="AO121" s="535">
        <f t="shared" si="75"/>
        <v>0</v>
      </c>
      <c r="AP121" s="854">
        <f>I121+AH121</f>
        <v>1039046</v>
      </c>
      <c r="AQ121" s="434">
        <f>J121+W121</f>
        <v>770806</v>
      </c>
      <c r="AR121" s="512">
        <f>K121+AA121</f>
        <v>0</v>
      </c>
      <c r="AS121" s="434">
        <f>L121+AE121</f>
        <v>260532</v>
      </c>
      <c r="AT121" s="434">
        <f t="shared" si="104"/>
        <v>7708</v>
      </c>
      <c r="AU121" s="434">
        <f t="shared" si="104"/>
        <v>0</v>
      </c>
      <c r="AV121" s="535">
        <f>O121+AO121</f>
        <v>1.5</v>
      </c>
      <c r="AW121" s="517">
        <f t="shared" si="77"/>
        <v>0</v>
      </c>
      <c r="AX121" s="432">
        <v>0</v>
      </c>
      <c r="AY121" s="432">
        <v>0</v>
      </c>
      <c r="AZ121" s="432">
        <v>0</v>
      </c>
      <c r="BA121" s="432">
        <v>0</v>
      </c>
      <c r="BB121" s="432">
        <v>0</v>
      </c>
      <c r="BC121" s="600">
        <v>0</v>
      </c>
    </row>
    <row r="122" spans="1:55" ht="12.95" customHeight="1" x14ac:dyDescent="0.25">
      <c r="A122" s="127">
        <v>28</v>
      </c>
      <c r="B122" s="30">
        <v>2303</v>
      </c>
      <c r="C122" s="30">
        <v>600080048</v>
      </c>
      <c r="D122" s="30">
        <v>72743689</v>
      </c>
      <c r="E122" s="289" t="s">
        <v>486</v>
      </c>
      <c r="F122" s="290"/>
      <c r="G122" s="289"/>
      <c r="H122" s="291"/>
      <c r="I122" s="564">
        <v>7813925</v>
      </c>
      <c r="J122" s="508">
        <v>5661186</v>
      </c>
      <c r="K122" s="508">
        <v>136507</v>
      </c>
      <c r="L122" s="340">
        <v>1959620</v>
      </c>
      <c r="M122" s="340">
        <v>56612</v>
      </c>
      <c r="N122" s="508">
        <v>0</v>
      </c>
      <c r="O122" s="688">
        <v>9.3064999999999998</v>
      </c>
      <c r="P122" s="746">
        <f t="shared" ref="P122:BC122" si="105">SUM(P118:P121)</f>
        <v>111507</v>
      </c>
      <c r="Q122" s="340">
        <f t="shared" si="105"/>
        <v>0</v>
      </c>
      <c r="R122" s="340">
        <f t="shared" si="105"/>
        <v>0</v>
      </c>
      <c r="S122" s="340">
        <f t="shared" si="105"/>
        <v>0</v>
      </c>
      <c r="T122" s="340">
        <f t="shared" si="105"/>
        <v>0</v>
      </c>
      <c r="U122" s="340">
        <f t="shared" si="105"/>
        <v>0</v>
      </c>
      <c r="V122" s="340">
        <f t="shared" si="105"/>
        <v>0</v>
      </c>
      <c r="W122" s="340">
        <f t="shared" si="105"/>
        <v>111507</v>
      </c>
      <c r="X122" s="340">
        <v>-111507</v>
      </c>
      <c r="Y122" s="340">
        <f t="shared" si="105"/>
        <v>0</v>
      </c>
      <c r="Z122" s="340">
        <f t="shared" si="105"/>
        <v>0</v>
      </c>
      <c r="AA122" s="340">
        <f t="shared" si="105"/>
        <v>-111507</v>
      </c>
      <c r="AB122" s="340">
        <f t="shared" si="105"/>
        <v>0</v>
      </c>
      <c r="AC122" s="340">
        <f t="shared" si="105"/>
        <v>0</v>
      </c>
      <c r="AD122" s="340">
        <f t="shared" si="105"/>
        <v>0</v>
      </c>
      <c r="AE122" s="340">
        <f t="shared" si="105"/>
        <v>0</v>
      </c>
      <c r="AF122" s="340">
        <f t="shared" si="105"/>
        <v>1115</v>
      </c>
      <c r="AG122" s="340">
        <f t="shared" si="105"/>
        <v>0</v>
      </c>
      <c r="AH122" s="967">
        <f t="shared" si="105"/>
        <v>1115</v>
      </c>
      <c r="AI122" s="962">
        <v>0.11</v>
      </c>
      <c r="AJ122" s="742">
        <f t="shared" si="105"/>
        <v>0</v>
      </c>
      <c r="AK122" s="742">
        <f t="shared" si="105"/>
        <v>0</v>
      </c>
      <c r="AL122" s="742">
        <f t="shared" si="105"/>
        <v>0</v>
      </c>
      <c r="AM122" s="742">
        <f t="shared" si="105"/>
        <v>0</v>
      </c>
      <c r="AN122" s="742">
        <f t="shared" si="105"/>
        <v>0</v>
      </c>
      <c r="AO122" s="285">
        <f t="shared" si="105"/>
        <v>0.11</v>
      </c>
      <c r="AP122" s="412">
        <f t="shared" si="105"/>
        <v>7815040</v>
      </c>
      <c r="AQ122" s="412">
        <f t="shared" si="105"/>
        <v>5772693</v>
      </c>
      <c r="AR122" s="340">
        <f t="shared" si="105"/>
        <v>25000</v>
      </c>
      <c r="AS122" s="340">
        <f t="shared" si="105"/>
        <v>1959620</v>
      </c>
      <c r="AT122" s="340">
        <f t="shared" si="105"/>
        <v>57727</v>
      </c>
      <c r="AU122" s="340">
        <f t="shared" si="105"/>
        <v>0</v>
      </c>
      <c r="AV122" s="285">
        <f t="shared" si="105"/>
        <v>9.4164999999999992</v>
      </c>
      <c r="AW122" s="774">
        <f t="shared" si="105"/>
        <v>0</v>
      </c>
      <c r="AX122" s="762">
        <f t="shared" si="105"/>
        <v>0</v>
      </c>
      <c r="AY122" s="762">
        <f t="shared" si="105"/>
        <v>0</v>
      </c>
      <c r="AZ122" s="762">
        <f t="shared" si="105"/>
        <v>0</v>
      </c>
      <c r="BA122" s="762">
        <f t="shared" si="105"/>
        <v>0</v>
      </c>
      <c r="BB122" s="762">
        <f t="shared" si="105"/>
        <v>0</v>
      </c>
      <c r="BC122" s="775">
        <f t="shared" si="105"/>
        <v>0</v>
      </c>
    </row>
    <row r="123" spans="1:55" ht="12.95" customHeight="1" x14ac:dyDescent="0.25">
      <c r="A123" s="188">
        <v>29</v>
      </c>
      <c r="B123" s="126">
        <v>5437</v>
      </c>
      <c r="C123" s="126">
        <v>600098931</v>
      </c>
      <c r="D123" s="189">
        <v>72742135</v>
      </c>
      <c r="E123" s="278" t="s">
        <v>487</v>
      </c>
      <c r="F123" s="126">
        <v>3111</v>
      </c>
      <c r="G123" s="279" t="s">
        <v>288</v>
      </c>
      <c r="H123" s="193" t="s">
        <v>260</v>
      </c>
      <c r="I123" s="517">
        <v>4830198</v>
      </c>
      <c r="J123" s="432">
        <v>3583233</v>
      </c>
      <c r="K123" s="432">
        <v>0</v>
      </c>
      <c r="L123" s="44">
        <v>1211133</v>
      </c>
      <c r="M123" s="44">
        <v>35832</v>
      </c>
      <c r="N123" s="432">
        <v>0</v>
      </c>
      <c r="O123" s="685">
        <v>6.24</v>
      </c>
      <c r="P123" s="579">
        <f t="shared" si="67"/>
        <v>-30000</v>
      </c>
      <c r="Q123" s="434">
        <v>0</v>
      </c>
      <c r="R123" s="434">
        <v>0</v>
      </c>
      <c r="S123" s="434">
        <v>0</v>
      </c>
      <c r="T123" s="434">
        <v>0</v>
      </c>
      <c r="U123" s="434">
        <v>0</v>
      </c>
      <c r="V123" s="434">
        <v>0</v>
      </c>
      <c r="W123" s="434">
        <f t="shared" si="68"/>
        <v>-30000</v>
      </c>
      <c r="X123" s="434">
        <v>30000</v>
      </c>
      <c r="Y123" s="434">
        <v>0</v>
      </c>
      <c r="Z123" s="434">
        <v>0</v>
      </c>
      <c r="AA123" s="434">
        <f t="shared" si="69"/>
        <v>30000</v>
      </c>
      <c r="AB123" s="434">
        <f t="shared" si="70"/>
        <v>0</v>
      </c>
      <c r="AC123" s="435">
        <f t="shared" si="71"/>
        <v>0</v>
      </c>
      <c r="AD123" s="434">
        <v>0</v>
      </c>
      <c r="AE123" s="434">
        <f t="shared" si="72"/>
        <v>0</v>
      </c>
      <c r="AF123" s="435">
        <f t="shared" si="73"/>
        <v>-300</v>
      </c>
      <c r="AG123" s="14">
        <v>0</v>
      </c>
      <c r="AH123" s="1046">
        <f>AB123+AE123+AF123+AG123</f>
        <v>-300</v>
      </c>
      <c r="AI123" s="433">
        <v>0</v>
      </c>
      <c r="AJ123" s="433">
        <v>0</v>
      </c>
      <c r="AK123" s="433">
        <v>0</v>
      </c>
      <c r="AL123" s="433">
        <v>0</v>
      </c>
      <c r="AM123" s="433">
        <v>0</v>
      </c>
      <c r="AN123" s="433">
        <v>0</v>
      </c>
      <c r="AO123" s="433">
        <f t="shared" si="75"/>
        <v>0</v>
      </c>
      <c r="AP123" s="854">
        <f>I123+AH123</f>
        <v>4829898</v>
      </c>
      <c r="AQ123" s="434">
        <f>J123+W123</f>
        <v>3553233</v>
      </c>
      <c r="AR123" s="512">
        <f>K123+AA123</f>
        <v>30000</v>
      </c>
      <c r="AS123" s="434">
        <f t="shared" ref="AS123:AU124" si="106">L123+AE123</f>
        <v>1211133</v>
      </c>
      <c r="AT123" s="434">
        <f t="shared" si="106"/>
        <v>35532</v>
      </c>
      <c r="AU123" s="434">
        <f t="shared" si="106"/>
        <v>0</v>
      </c>
      <c r="AV123" s="535">
        <f>O123+AO123</f>
        <v>6.24</v>
      </c>
      <c r="AW123" s="517">
        <f t="shared" si="77"/>
        <v>0</v>
      </c>
      <c r="AX123" s="432">
        <v>0</v>
      </c>
      <c r="AY123" s="432">
        <v>0</v>
      </c>
      <c r="AZ123" s="432">
        <v>0</v>
      </c>
      <c r="BA123" s="432">
        <v>0</v>
      </c>
      <c r="BB123" s="432">
        <v>0</v>
      </c>
      <c r="BC123" s="600">
        <v>0</v>
      </c>
    </row>
    <row r="124" spans="1:55" ht="12.95" customHeight="1" x14ac:dyDescent="0.25">
      <c r="A124" s="188">
        <v>29</v>
      </c>
      <c r="B124" s="126">
        <v>5437</v>
      </c>
      <c r="C124" s="126">
        <v>600098931</v>
      </c>
      <c r="D124" s="189">
        <v>72742135</v>
      </c>
      <c r="E124" s="278" t="s">
        <v>487</v>
      </c>
      <c r="F124" s="126">
        <v>3111</v>
      </c>
      <c r="G124" s="279" t="s">
        <v>276</v>
      </c>
      <c r="H124" s="193" t="s">
        <v>261</v>
      </c>
      <c r="I124" s="1007">
        <v>0</v>
      </c>
      <c r="J124" s="1000">
        <v>0</v>
      </c>
      <c r="K124" s="1000">
        <v>0</v>
      </c>
      <c r="L124" s="44">
        <v>0</v>
      </c>
      <c r="M124" s="44">
        <v>0</v>
      </c>
      <c r="N124" s="1000">
        <v>0</v>
      </c>
      <c r="O124" s="1047">
        <v>0</v>
      </c>
      <c r="P124" s="579">
        <f t="shared" si="67"/>
        <v>0</v>
      </c>
      <c r="Q124" s="434">
        <v>0</v>
      </c>
      <c r="R124" s="434">
        <v>66141</v>
      </c>
      <c r="S124" s="434">
        <v>0</v>
      </c>
      <c r="T124" s="434">
        <v>0</v>
      </c>
      <c r="U124" s="434">
        <v>0</v>
      </c>
      <c r="V124" s="434">
        <v>0</v>
      </c>
      <c r="W124" s="434">
        <f t="shared" si="68"/>
        <v>66141</v>
      </c>
      <c r="X124" s="434">
        <v>0</v>
      </c>
      <c r="Y124" s="434">
        <v>0</v>
      </c>
      <c r="Z124" s="434">
        <v>0</v>
      </c>
      <c r="AA124" s="434">
        <f t="shared" si="69"/>
        <v>0</v>
      </c>
      <c r="AB124" s="434">
        <f t="shared" si="70"/>
        <v>66141</v>
      </c>
      <c r="AC124" s="435">
        <f t="shared" si="71"/>
        <v>22356</v>
      </c>
      <c r="AD124" s="434">
        <v>0</v>
      </c>
      <c r="AE124" s="434">
        <f t="shared" si="72"/>
        <v>22356</v>
      </c>
      <c r="AF124" s="435">
        <f t="shared" si="73"/>
        <v>661</v>
      </c>
      <c r="AG124" s="14">
        <v>0</v>
      </c>
      <c r="AH124" s="1046">
        <f>AB124+AE124+AF124+AG124</f>
        <v>89158</v>
      </c>
      <c r="AI124" s="433">
        <v>0</v>
      </c>
      <c r="AJ124" s="433">
        <v>0.17</v>
      </c>
      <c r="AK124" s="433">
        <v>0</v>
      </c>
      <c r="AL124" s="433">
        <v>0</v>
      </c>
      <c r="AM124" s="433">
        <v>0</v>
      </c>
      <c r="AN124" s="433">
        <v>0</v>
      </c>
      <c r="AO124" s="433">
        <f t="shared" si="75"/>
        <v>0.17</v>
      </c>
      <c r="AP124" s="854">
        <f>I124+AH124</f>
        <v>89158</v>
      </c>
      <c r="AQ124" s="854">
        <f>J124+W124</f>
        <v>66141</v>
      </c>
      <c r="AR124" s="512">
        <f>K124+AA124</f>
        <v>0</v>
      </c>
      <c r="AS124" s="434">
        <f t="shared" si="106"/>
        <v>22356</v>
      </c>
      <c r="AT124" s="434">
        <f t="shared" si="106"/>
        <v>661</v>
      </c>
      <c r="AU124" s="434">
        <f t="shared" si="106"/>
        <v>0</v>
      </c>
      <c r="AV124" s="535">
        <f>O124+AO124</f>
        <v>0.17</v>
      </c>
      <c r="AW124" s="1048"/>
      <c r="AX124" s="1049"/>
      <c r="AY124" s="1049"/>
      <c r="AZ124" s="1049"/>
      <c r="BA124" s="1049"/>
      <c r="BB124" s="1049"/>
      <c r="BC124" s="600"/>
    </row>
    <row r="125" spans="1:55" ht="12.95" customHeight="1" x14ac:dyDescent="0.25">
      <c r="A125" s="127">
        <v>29</v>
      </c>
      <c r="B125" s="30">
        <v>5437</v>
      </c>
      <c r="C125" s="30">
        <v>600098931</v>
      </c>
      <c r="D125" s="30">
        <v>72742135</v>
      </c>
      <c r="E125" s="280" t="s">
        <v>488</v>
      </c>
      <c r="F125" s="30"/>
      <c r="G125" s="280"/>
      <c r="H125" s="113"/>
      <c r="I125" s="564">
        <v>4830198</v>
      </c>
      <c r="J125" s="508">
        <v>3583233</v>
      </c>
      <c r="K125" s="508">
        <v>0</v>
      </c>
      <c r="L125" s="340">
        <v>1211133</v>
      </c>
      <c r="M125" s="340">
        <v>35832</v>
      </c>
      <c r="N125" s="508">
        <v>0</v>
      </c>
      <c r="O125" s="688">
        <v>6.24</v>
      </c>
      <c r="P125" s="746">
        <f>SUM(P123:P124)</f>
        <v>-30000</v>
      </c>
      <c r="Q125" s="746">
        <f t="shared" ref="Q125:AH125" si="107">SUM(Q123:Q124)</f>
        <v>0</v>
      </c>
      <c r="R125" s="746">
        <f t="shared" si="107"/>
        <v>66141</v>
      </c>
      <c r="S125" s="746">
        <f t="shared" si="107"/>
        <v>0</v>
      </c>
      <c r="T125" s="746">
        <f t="shared" si="107"/>
        <v>0</v>
      </c>
      <c r="U125" s="746">
        <f t="shared" si="107"/>
        <v>0</v>
      </c>
      <c r="V125" s="746">
        <f t="shared" si="107"/>
        <v>0</v>
      </c>
      <c r="W125" s="746">
        <f t="shared" si="107"/>
        <v>36141</v>
      </c>
      <c r="X125" s="746">
        <v>30000</v>
      </c>
      <c r="Y125" s="746">
        <f t="shared" si="107"/>
        <v>0</v>
      </c>
      <c r="Z125" s="746">
        <f t="shared" si="107"/>
        <v>0</v>
      </c>
      <c r="AA125" s="746">
        <f t="shared" si="107"/>
        <v>30000</v>
      </c>
      <c r="AB125" s="746">
        <f t="shared" si="107"/>
        <v>66141</v>
      </c>
      <c r="AC125" s="746">
        <f t="shared" si="107"/>
        <v>22356</v>
      </c>
      <c r="AD125" s="746">
        <f t="shared" si="107"/>
        <v>0</v>
      </c>
      <c r="AE125" s="746">
        <f t="shared" si="107"/>
        <v>22356</v>
      </c>
      <c r="AF125" s="746">
        <f t="shared" si="107"/>
        <v>361</v>
      </c>
      <c r="AG125" s="746">
        <f t="shared" si="107"/>
        <v>0</v>
      </c>
      <c r="AH125" s="1050">
        <f t="shared" si="107"/>
        <v>88858</v>
      </c>
      <c r="AI125" s="742">
        <v>0</v>
      </c>
      <c r="AJ125" s="742">
        <f t="shared" ref="AJ125:AV125" si="108">SUM(AJ123:AJ124)</f>
        <v>0.17</v>
      </c>
      <c r="AK125" s="742">
        <f t="shared" si="108"/>
        <v>0</v>
      </c>
      <c r="AL125" s="742">
        <f t="shared" si="108"/>
        <v>0</v>
      </c>
      <c r="AM125" s="742">
        <f t="shared" si="108"/>
        <v>0</v>
      </c>
      <c r="AN125" s="742">
        <f t="shared" si="108"/>
        <v>0</v>
      </c>
      <c r="AO125" s="742">
        <f t="shared" si="108"/>
        <v>0.17</v>
      </c>
      <c r="AP125" s="340">
        <f t="shared" si="108"/>
        <v>4919056</v>
      </c>
      <c r="AQ125" s="340">
        <f t="shared" si="108"/>
        <v>3619374</v>
      </c>
      <c r="AR125" s="340">
        <f t="shared" si="108"/>
        <v>30000</v>
      </c>
      <c r="AS125" s="340">
        <f t="shared" si="108"/>
        <v>1233489</v>
      </c>
      <c r="AT125" s="340">
        <f t="shared" si="108"/>
        <v>36193</v>
      </c>
      <c r="AU125" s="340">
        <f t="shared" si="108"/>
        <v>0</v>
      </c>
      <c r="AV125" s="742">
        <f t="shared" si="108"/>
        <v>6.41</v>
      </c>
      <c r="AW125" s="774">
        <f t="shared" ref="AW125:BC125" si="109">SUM(AW123:AW123)</f>
        <v>0</v>
      </c>
      <c r="AX125" s="762">
        <f t="shared" si="109"/>
        <v>0</v>
      </c>
      <c r="AY125" s="762">
        <f t="shared" si="109"/>
        <v>0</v>
      </c>
      <c r="AZ125" s="762">
        <f t="shared" si="109"/>
        <v>0</v>
      </c>
      <c r="BA125" s="762">
        <f t="shared" si="109"/>
        <v>0</v>
      </c>
      <c r="BB125" s="762">
        <f t="shared" si="109"/>
        <v>0</v>
      </c>
      <c r="BC125" s="775">
        <f t="shared" si="109"/>
        <v>0</v>
      </c>
    </row>
    <row r="126" spans="1:55" ht="12.95" customHeight="1" x14ac:dyDescent="0.25">
      <c r="A126" s="188">
        <v>30</v>
      </c>
      <c r="B126" s="282">
        <v>5438</v>
      </c>
      <c r="C126" s="282">
        <v>600099032</v>
      </c>
      <c r="D126" s="189">
        <v>72742054</v>
      </c>
      <c r="E126" s="125" t="s">
        <v>489</v>
      </c>
      <c r="F126" s="126">
        <v>3117</v>
      </c>
      <c r="G126" s="278" t="s">
        <v>292</v>
      </c>
      <c r="H126" s="193" t="s">
        <v>260</v>
      </c>
      <c r="I126" s="517">
        <v>3464558</v>
      </c>
      <c r="J126" s="432">
        <v>2570147</v>
      </c>
      <c r="K126" s="432">
        <v>0</v>
      </c>
      <c r="L126" s="44">
        <v>868709</v>
      </c>
      <c r="M126" s="44">
        <v>25702</v>
      </c>
      <c r="N126" s="432">
        <v>0</v>
      </c>
      <c r="O126" s="685">
        <v>3.6589999999999998</v>
      </c>
      <c r="P126" s="579">
        <f t="shared" si="67"/>
        <v>0</v>
      </c>
      <c r="Q126" s="434">
        <v>0</v>
      </c>
      <c r="R126" s="434">
        <v>0</v>
      </c>
      <c r="S126" s="434">
        <v>0</v>
      </c>
      <c r="T126" s="434">
        <v>0</v>
      </c>
      <c r="U126" s="434">
        <v>0</v>
      </c>
      <c r="V126" s="434">
        <v>0</v>
      </c>
      <c r="W126" s="434">
        <f t="shared" si="68"/>
        <v>0</v>
      </c>
      <c r="X126" s="434">
        <v>0</v>
      </c>
      <c r="Y126" s="434">
        <v>0</v>
      </c>
      <c r="Z126" s="434">
        <v>0</v>
      </c>
      <c r="AA126" s="434">
        <f t="shared" si="69"/>
        <v>0</v>
      </c>
      <c r="AB126" s="434">
        <f t="shared" si="70"/>
        <v>0</v>
      </c>
      <c r="AC126" s="435">
        <f t="shared" si="71"/>
        <v>0</v>
      </c>
      <c r="AD126" s="434">
        <v>0</v>
      </c>
      <c r="AE126" s="434">
        <f t="shared" si="72"/>
        <v>0</v>
      </c>
      <c r="AF126" s="435">
        <f t="shared" si="73"/>
        <v>0</v>
      </c>
      <c r="AG126" s="14">
        <v>0</v>
      </c>
      <c r="AH126" s="434">
        <f t="shared" ref="AH126:AH128" si="110">AB126+AE126+AF126+AG126</f>
        <v>0</v>
      </c>
      <c r="AI126" s="870">
        <v>0</v>
      </c>
      <c r="AJ126" s="433">
        <v>0</v>
      </c>
      <c r="AK126" s="433">
        <v>0</v>
      </c>
      <c r="AL126" s="433">
        <v>0</v>
      </c>
      <c r="AM126" s="433">
        <v>0</v>
      </c>
      <c r="AN126" s="433">
        <v>0</v>
      </c>
      <c r="AO126" s="535">
        <f t="shared" si="75"/>
        <v>0</v>
      </c>
      <c r="AP126" s="854">
        <f>I126+AH126</f>
        <v>3464558</v>
      </c>
      <c r="AQ126" s="434">
        <f>J126+W126</f>
        <v>2570147</v>
      </c>
      <c r="AR126" s="512">
        <f>K126+AA126</f>
        <v>0</v>
      </c>
      <c r="AS126" s="434">
        <f>L126+AE126</f>
        <v>868709</v>
      </c>
      <c r="AT126" s="434">
        <f t="shared" ref="AT126:AU128" si="111">M126+AF126</f>
        <v>25702</v>
      </c>
      <c r="AU126" s="434">
        <f t="shared" si="111"/>
        <v>0</v>
      </c>
      <c r="AV126" s="535">
        <f>O126+AO126</f>
        <v>3.6589999999999998</v>
      </c>
      <c r="AW126" s="517">
        <f t="shared" si="77"/>
        <v>0</v>
      </c>
      <c r="AX126" s="432">
        <v>0</v>
      </c>
      <c r="AY126" s="432">
        <v>0</v>
      </c>
      <c r="AZ126" s="432">
        <v>0</v>
      </c>
      <c r="BA126" s="432">
        <v>0</v>
      </c>
      <c r="BB126" s="432">
        <v>0</v>
      </c>
      <c r="BC126" s="600">
        <v>0</v>
      </c>
    </row>
    <row r="127" spans="1:55" ht="12.95" customHeight="1" x14ac:dyDescent="0.25">
      <c r="A127" s="188">
        <v>30</v>
      </c>
      <c r="B127" s="126">
        <v>5438</v>
      </c>
      <c r="C127" s="126">
        <v>600099032</v>
      </c>
      <c r="D127" s="189">
        <v>72742054</v>
      </c>
      <c r="E127" s="277" t="s">
        <v>489</v>
      </c>
      <c r="F127" s="126">
        <v>3117</v>
      </c>
      <c r="G127" s="231" t="s">
        <v>276</v>
      </c>
      <c r="H127" s="193" t="s">
        <v>261</v>
      </c>
      <c r="I127" s="517">
        <v>0</v>
      </c>
      <c r="J127" s="432">
        <v>0</v>
      </c>
      <c r="K127" s="432">
        <v>0</v>
      </c>
      <c r="L127" s="44">
        <v>0</v>
      </c>
      <c r="M127" s="44">
        <v>0</v>
      </c>
      <c r="N127" s="432">
        <v>0</v>
      </c>
      <c r="O127" s="685">
        <v>0</v>
      </c>
      <c r="P127" s="579">
        <f t="shared" si="67"/>
        <v>0</v>
      </c>
      <c r="Q127" s="434">
        <v>0</v>
      </c>
      <c r="R127" s="434">
        <v>66141</v>
      </c>
      <c r="S127" s="434">
        <v>0</v>
      </c>
      <c r="T127" s="434">
        <v>0</v>
      </c>
      <c r="U127" s="434">
        <v>0</v>
      </c>
      <c r="V127" s="434">
        <v>0</v>
      </c>
      <c r="W127" s="434">
        <f t="shared" si="68"/>
        <v>66141</v>
      </c>
      <c r="X127" s="434">
        <v>0</v>
      </c>
      <c r="Y127" s="434">
        <v>0</v>
      </c>
      <c r="Z127" s="434">
        <v>0</v>
      </c>
      <c r="AA127" s="434">
        <f t="shared" si="69"/>
        <v>0</v>
      </c>
      <c r="AB127" s="434">
        <f t="shared" si="70"/>
        <v>66141</v>
      </c>
      <c r="AC127" s="435">
        <f t="shared" si="71"/>
        <v>22356</v>
      </c>
      <c r="AD127" s="434">
        <v>0</v>
      </c>
      <c r="AE127" s="434">
        <f t="shared" si="72"/>
        <v>22356</v>
      </c>
      <c r="AF127" s="435">
        <f t="shared" si="73"/>
        <v>661</v>
      </c>
      <c r="AG127" s="14">
        <v>0</v>
      </c>
      <c r="AH127" s="434">
        <f t="shared" si="110"/>
        <v>89158</v>
      </c>
      <c r="AI127" s="870">
        <v>0</v>
      </c>
      <c r="AJ127" s="433">
        <v>0.17</v>
      </c>
      <c r="AK127" s="433">
        <v>0</v>
      </c>
      <c r="AL127" s="433">
        <v>0</v>
      </c>
      <c r="AM127" s="433">
        <v>0</v>
      </c>
      <c r="AN127" s="433">
        <v>0</v>
      </c>
      <c r="AO127" s="535">
        <f t="shared" si="75"/>
        <v>0.17</v>
      </c>
      <c r="AP127" s="854">
        <f>I127+AH127</f>
        <v>89158</v>
      </c>
      <c r="AQ127" s="434">
        <f>J127+W127</f>
        <v>66141</v>
      </c>
      <c r="AR127" s="512">
        <f>K127+AA127</f>
        <v>0</v>
      </c>
      <c r="AS127" s="434">
        <f>L127+AE127</f>
        <v>22356</v>
      </c>
      <c r="AT127" s="434">
        <f t="shared" si="111"/>
        <v>661</v>
      </c>
      <c r="AU127" s="434">
        <f t="shared" si="111"/>
        <v>0</v>
      </c>
      <c r="AV127" s="535">
        <f>O127+AO127</f>
        <v>0.17</v>
      </c>
      <c r="AW127" s="517">
        <f t="shared" si="77"/>
        <v>0</v>
      </c>
      <c r="AX127" s="432">
        <v>0</v>
      </c>
      <c r="AY127" s="432">
        <v>0</v>
      </c>
      <c r="AZ127" s="432">
        <v>0</v>
      </c>
      <c r="BA127" s="432">
        <v>0</v>
      </c>
      <c r="BB127" s="432">
        <v>0</v>
      </c>
      <c r="BC127" s="600">
        <v>0</v>
      </c>
    </row>
    <row r="128" spans="1:55" ht="12.95" customHeight="1" x14ac:dyDescent="0.25">
      <c r="A128" s="188">
        <v>30</v>
      </c>
      <c r="B128" s="126">
        <v>5438</v>
      </c>
      <c r="C128" s="126">
        <v>600099032</v>
      </c>
      <c r="D128" s="189">
        <v>72742054</v>
      </c>
      <c r="E128" s="277" t="s">
        <v>489</v>
      </c>
      <c r="F128" s="288">
        <v>3143</v>
      </c>
      <c r="G128" s="231" t="s">
        <v>784</v>
      </c>
      <c r="H128" s="193" t="s">
        <v>260</v>
      </c>
      <c r="I128" s="517">
        <v>831882</v>
      </c>
      <c r="J128" s="432">
        <v>617123</v>
      </c>
      <c r="K128" s="432">
        <v>0</v>
      </c>
      <c r="L128" s="44">
        <v>208588</v>
      </c>
      <c r="M128" s="44">
        <v>6171</v>
      </c>
      <c r="N128" s="432">
        <v>0</v>
      </c>
      <c r="O128" s="685">
        <v>1.125</v>
      </c>
      <c r="P128" s="579">
        <f t="shared" si="67"/>
        <v>0</v>
      </c>
      <c r="Q128" s="434">
        <v>0</v>
      </c>
      <c r="R128" s="434">
        <v>0</v>
      </c>
      <c r="S128" s="434">
        <v>0</v>
      </c>
      <c r="T128" s="434">
        <v>0</v>
      </c>
      <c r="U128" s="434">
        <v>0</v>
      </c>
      <c r="V128" s="434">
        <v>0</v>
      </c>
      <c r="W128" s="434">
        <f t="shared" si="68"/>
        <v>0</v>
      </c>
      <c r="X128" s="434">
        <v>0</v>
      </c>
      <c r="Y128" s="434">
        <v>0</v>
      </c>
      <c r="Z128" s="434">
        <v>0</v>
      </c>
      <c r="AA128" s="434">
        <f t="shared" si="69"/>
        <v>0</v>
      </c>
      <c r="AB128" s="434">
        <f t="shared" si="70"/>
        <v>0</v>
      </c>
      <c r="AC128" s="435">
        <f t="shared" si="71"/>
        <v>0</v>
      </c>
      <c r="AD128" s="434">
        <v>0</v>
      </c>
      <c r="AE128" s="434">
        <f t="shared" si="72"/>
        <v>0</v>
      </c>
      <c r="AF128" s="435">
        <f t="shared" si="73"/>
        <v>0</v>
      </c>
      <c r="AG128" s="14">
        <v>0</v>
      </c>
      <c r="AH128" s="434">
        <f t="shared" si="110"/>
        <v>0</v>
      </c>
      <c r="AI128" s="870">
        <v>0</v>
      </c>
      <c r="AJ128" s="433">
        <v>0</v>
      </c>
      <c r="AK128" s="433">
        <v>0</v>
      </c>
      <c r="AL128" s="433">
        <v>0</v>
      </c>
      <c r="AM128" s="433">
        <v>0</v>
      </c>
      <c r="AN128" s="433">
        <v>0</v>
      </c>
      <c r="AO128" s="535">
        <f t="shared" si="75"/>
        <v>0</v>
      </c>
      <c r="AP128" s="854">
        <f>I128+AH128</f>
        <v>831882</v>
      </c>
      <c r="AQ128" s="434">
        <f>J128+W128</f>
        <v>617123</v>
      </c>
      <c r="AR128" s="512">
        <f>K128+AA128</f>
        <v>0</v>
      </c>
      <c r="AS128" s="434">
        <f>L128+AE128</f>
        <v>208588</v>
      </c>
      <c r="AT128" s="434">
        <f t="shared" si="111"/>
        <v>6171</v>
      </c>
      <c r="AU128" s="434">
        <f t="shared" si="111"/>
        <v>0</v>
      </c>
      <c r="AV128" s="535">
        <f>O128+AO128</f>
        <v>1.125</v>
      </c>
      <c r="AW128" s="517">
        <f t="shared" si="77"/>
        <v>0</v>
      </c>
      <c r="AX128" s="432">
        <v>0</v>
      </c>
      <c r="AY128" s="432">
        <v>0</v>
      </c>
      <c r="AZ128" s="432">
        <v>0</v>
      </c>
      <c r="BA128" s="432">
        <v>0</v>
      </c>
      <c r="BB128" s="432">
        <v>0</v>
      </c>
      <c r="BC128" s="600">
        <v>0</v>
      </c>
    </row>
    <row r="129" spans="1:55" ht="12.95" customHeight="1" x14ac:dyDescent="0.25">
      <c r="A129" s="127">
        <v>30</v>
      </c>
      <c r="B129" s="30">
        <v>5438</v>
      </c>
      <c r="C129" s="30">
        <v>600099032</v>
      </c>
      <c r="D129" s="30">
        <v>72742054</v>
      </c>
      <c r="E129" s="289" t="s">
        <v>490</v>
      </c>
      <c r="F129" s="290"/>
      <c r="G129" s="289"/>
      <c r="H129" s="291"/>
      <c r="I129" s="564">
        <v>4296440</v>
      </c>
      <c r="J129" s="508">
        <v>3187270</v>
      </c>
      <c r="K129" s="508">
        <v>0</v>
      </c>
      <c r="L129" s="340">
        <v>1077297</v>
      </c>
      <c r="M129" s="340">
        <v>31873</v>
      </c>
      <c r="N129" s="508">
        <v>0</v>
      </c>
      <c r="O129" s="688">
        <v>4.7839999999999998</v>
      </c>
      <c r="P129" s="746">
        <f t="shared" ref="P129:BC129" si="112">SUM(P126:P128)</f>
        <v>0</v>
      </c>
      <c r="Q129" s="340">
        <f t="shared" si="112"/>
        <v>0</v>
      </c>
      <c r="R129" s="340">
        <f t="shared" si="112"/>
        <v>66141</v>
      </c>
      <c r="S129" s="340">
        <f t="shared" si="112"/>
        <v>0</v>
      </c>
      <c r="T129" s="340">
        <f t="shared" si="112"/>
        <v>0</v>
      </c>
      <c r="U129" s="340">
        <f t="shared" si="112"/>
        <v>0</v>
      </c>
      <c r="V129" s="340">
        <f t="shared" si="112"/>
        <v>0</v>
      </c>
      <c r="W129" s="340">
        <f t="shared" si="112"/>
        <v>66141</v>
      </c>
      <c r="X129" s="340">
        <v>0</v>
      </c>
      <c r="Y129" s="340">
        <f t="shared" si="112"/>
        <v>0</v>
      </c>
      <c r="Z129" s="340">
        <f t="shared" si="112"/>
        <v>0</v>
      </c>
      <c r="AA129" s="340">
        <f t="shared" si="112"/>
        <v>0</v>
      </c>
      <c r="AB129" s="340">
        <f t="shared" si="112"/>
        <v>66141</v>
      </c>
      <c r="AC129" s="340">
        <f t="shared" si="112"/>
        <v>22356</v>
      </c>
      <c r="AD129" s="340">
        <f t="shared" si="112"/>
        <v>0</v>
      </c>
      <c r="AE129" s="340">
        <f t="shared" si="112"/>
        <v>22356</v>
      </c>
      <c r="AF129" s="340">
        <f t="shared" si="112"/>
        <v>661</v>
      </c>
      <c r="AG129" s="340">
        <f t="shared" si="112"/>
        <v>0</v>
      </c>
      <c r="AH129" s="967">
        <f t="shared" si="112"/>
        <v>89158</v>
      </c>
      <c r="AI129" s="962">
        <v>0</v>
      </c>
      <c r="AJ129" s="742">
        <f t="shared" si="112"/>
        <v>0.17</v>
      </c>
      <c r="AK129" s="742">
        <f t="shared" si="112"/>
        <v>0</v>
      </c>
      <c r="AL129" s="742">
        <f t="shared" si="112"/>
        <v>0</v>
      </c>
      <c r="AM129" s="742">
        <f t="shared" si="112"/>
        <v>0</v>
      </c>
      <c r="AN129" s="742">
        <f t="shared" si="112"/>
        <v>0</v>
      </c>
      <c r="AO129" s="285">
        <f t="shared" si="112"/>
        <v>0.17</v>
      </c>
      <c r="AP129" s="412">
        <f t="shared" si="112"/>
        <v>4385598</v>
      </c>
      <c r="AQ129" s="412">
        <f t="shared" si="112"/>
        <v>3253411</v>
      </c>
      <c r="AR129" s="340">
        <f t="shared" si="112"/>
        <v>0</v>
      </c>
      <c r="AS129" s="340">
        <f t="shared" si="112"/>
        <v>1099653</v>
      </c>
      <c r="AT129" s="340">
        <f t="shared" si="112"/>
        <v>32534</v>
      </c>
      <c r="AU129" s="340">
        <f t="shared" si="112"/>
        <v>0</v>
      </c>
      <c r="AV129" s="285">
        <f t="shared" si="112"/>
        <v>4.9539999999999997</v>
      </c>
      <c r="AW129" s="774">
        <f t="shared" si="112"/>
        <v>0</v>
      </c>
      <c r="AX129" s="762">
        <f t="shared" si="112"/>
        <v>0</v>
      </c>
      <c r="AY129" s="762">
        <f t="shared" si="112"/>
        <v>0</v>
      </c>
      <c r="AZ129" s="762">
        <f t="shared" si="112"/>
        <v>0</v>
      </c>
      <c r="BA129" s="762">
        <f t="shared" si="112"/>
        <v>0</v>
      </c>
      <c r="BB129" s="762">
        <f t="shared" si="112"/>
        <v>0</v>
      </c>
      <c r="BC129" s="775">
        <f t="shared" si="112"/>
        <v>0</v>
      </c>
    </row>
    <row r="130" spans="1:55" ht="12.95" customHeight="1" x14ac:dyDescent="0.25">
      <c r="A130" s="188">
        <v>31</v>
      </c>
      <c r="B130" s="126">
        <v>2441</v>
      </c>
      <c r="C130" s="126">
        <v>600079406</v>
      </c>
      <c r="D130" s="189">
        <v>70695920</v>
      </c>
      <c r="E130" s="278" t="s">
        <v>817</v>
      </c>
      <c r="F130" s="126">
        <v>3111</v>
      </c>
      <c r="G130" s="279" t="s">
        <v>288</v>
      </c>
      <c r="H130" s="193" t="s">
        <v>260</v>
      </c>
      <c r="I130" s="517">
        <v>1615259</v>
      </c>
      <c r="J130" s="432">
        <v>1198264</v>
      </c>
      <c r="K130" s="432">
        <v>0</v>
      </c>
      <c r="L130" s="44">
        <v>405013</v>
      </c>
      <c r="M130" s="44">
        <v>11982</v>
      </c>
      <c r="N130" s="432">
        <v>0</v>
      </c>
      <c r="O130" s="685">
        <v>1.931</v>
      </c>
      <c r="P130" s="579">
        <f t="shared" si="67"/>
        <v>0</v>
      </c>
      <c r="Q130" s="434">
        <v>0</v>
      </c>
      <c r="R130" s="434">
        <v>0</v>
      </c>
      <c r="S130" s="434">
        <v>0</v>
      </c>
      <c r="T130" s="434">
        <v>0</v>
      </c>
      <c r="U130" s="434">
        <v>0</v>
      </c>
      <c r="V130" s="434">
        <v>0</v>
      </c>
      <c r="W130" s="434">
        <f t="shared" si="68"/>
        <v>0</v>
      </c>
      <c r="X130" s="434">
        <v>0</v>
      </c>
      <c r="Y130" s="434">
        <v>0</v>
      </c>
      <c r="Z130" s="434">
        <v>0</v>
      </c>
      <c r="AA130" s="434">
        <f t="shared" si="69"/>
        <v>0</v>
      </c>
      <c r="AB130" s="434">
        <f t="shared" si="70"/>
        <v>0</v>
      </c>
      <c r="AC130" s="435">
        <f t="shared" si="71"/>
        <v>0</v>
      </c>
      <c r="AD130" s="434">
        <v>0</v>
      </c>
      <c r="AE130" s="434">
        <f t="shared" si="72"/>
        <v>0</v>
      </c>
      <c r="AF130" s="435">
        <f t="shared" si="73"/>
        <v>0</v>
      </c>
      <c r="AG130" s="14">
        <v>0</v>
      </c>
      <c r="AH130" s="434">
        <f>AB130+AE130+AF130+AG130</f>
        <v>0</v>
      </c>
      <c r="AI130" s="870">
        <v>0</v>
      </c>
      <c r="AJ130" s="433">
        <v>0</v>
      </c>
      <c r="AK130" s="433">
        <v>0</v>
      </c>
      <c r="AL130" s="433">
        <v>0</v>
      </c>
      <c r="AM130" s="433">
        <v>0</v>
      </c>
      <c r="AN130" s="433">
        <v>0</v>
      </c>
      <c r="AO130" s="535">
        <f t="shared" si="75"/>
        <v>0</v>
      </c>
      <c r="AP130" s="854">
        <f>I130+AH130</f>
        <v>1615259</v>
      </c>
      <c r="AQ130" s="434">
        <f>J130+W130</f>
        <v>1198264</v>
      </c>
      <c r="AR130" s="512">
        <f>K130+AA130</f>
        <v>0</v>
      </c>
      <c r="AS130" s="434">
        <f>L130+AE130</f>
        <v>405013</v>
      </c>
      <c r="AT130" s="434">
        <f>M130+AF130</f>
        <v>11982</v>
      </c>
      <c r="AU130" s="434">
        <f>N130+AG130</f>
        <v>0</v>
      </c>
      <c r="AV130" s="535">
        <f>O130+AO130</f>
        <v>1.931</v>
      </c>
      <c r="AW130" s="517">
        <f t="shared" si="77"/>
        <v>0</v>
      </c>
      <c r="AX130" s="432">
        <v>0</v>
      </c>
      <c r="AY130" s="432">
        <v>0</v>
      </c>
      <c r="AZ130" s="432">
        <v>0</v>
      </c>
      <c r="BA130" s="432">
        <v>0</v>
      </c>
      <c r="BB130" s="432">
        <v>0</v>
      </c>
      <c r="BC130" s="600">
        <v>0</v>
      </c>
    </row>
    <row r="131" spans="1:55" ht="12.95" customHeight="1" x14ac:dyDescent="0.25">
      <c r="A131" s="127">
        <v>31</v>
      </c>
      <c r="B131" s="31">
        <v>2441</v>
      </c>
      <c r="C131" s="31">
        <v>600079406</v>
      </c>
      <c r="D131" s="31">
        <v>70695920</v>
      </c>
      <c r="E131" s="280" t="s">
        <v>491</v>
      </c>
      <c r="F131" s="33"/>
      <c r="G131" s="293"/>
      <c r="H131" s="116"/>
      <c r="I131" s="564">
        <v>1615259</v>
      </c>
      <c r="J131" s="508">
        <v>1198264</v>
      </c>
      <c r="K131" s="508">
        <v>0</v>
      </c>
      <c r="L131" s="340">
        <v>405013</v>
      </c>
      <c r="M131" s="340">
        <v>11982</v>
      </c>
      <c r="N131" s="508">
        <v>0</v>
      </c>
      <c r="O131" s="688">
        <v>1.931</v>
      </c>
      <c r="P131" s="746">
        <f t="shared" ref="P131:BC131" si="113">SUM(P130:P130)</f>
        <v>0</v>
      </c>
      <c r="Q131" s="340">
        <f t="shared" si="113"/>
        <v>0</v>
      </c>
      <c r="R131" s="340">
        <f t="shared" si="113"/>
        <v>0</v>
      </c>
      <c r="S131" s="340">
        <f t="shared" si="113"/>
        <v>0</v>
      </c>
      <c r="T131" s="340">
        <f t="shared" si="113"/>
        <v>0</v>
      </c>
      <c r="U131" s="340">
        <f t="shared" si="113"/>
        <v>0</v>
      </c>
      <c r="V131" s="340">
        <f t="shared" si="113"/>
        <v>0</v>
      </c>
      <c r="W131" s="340">
        <f t="shared" si="113"/>
        <v>0</v>
      </c>
      <c r="X131" s="340">
        <v>0</v>
      </c>
      <c r="Y131" s="340">
        <f t="shared" si="113"/>
        <v>0</v>
      </c>
      <c r="Z131" s="340">
        <f t="shared" si="113"/>
        <v>0</v>
      </c>
      <c r="AA131" s="340">
        <f t="shared" si="113"/>
        <v>0</v>
      </c>
      <c r="AB131" s="340">
        <f t="shared" si="113"/>
        <v>0</v>
      </c>
      <c r="AC131" s="340">
        <f t="shared" si="113"/>
        <v>0</v>
      </c>
      <c r="AD131" s="340">
        <f t="shared" si="113"/>
        <v>0</v>
      </c>
      <c r="AE131" s="340">
        <f t="shared" si="113"/>
        <v>0</v>
      </c>
      <c r="AF131" s="340">
        <f t="shared" si="113"/>
        <v>0</v>
      </c>
      <c r="AG131" s="340">
        <f t="shared" si="113"/>
        <v>0</v>
      </c>
      <c r="AH131" s="967">
        <f t="shared" si="113"/>
        <v>0</v>
      </c>
      <c r="AI131" s="962">
        <v>0</v>
      </c>
      <c r="AJ131" s="742">
        <f t="shared" si="113"/>
        <v>0</v>
      </c>
      <c r="AK131" s="742">
        <f t="shared" si="113"/>
        <v>0</v>
      </c>
      <c r="AL131" s="742">
        <f t="shared" si="113"/>
        <v>0</v>
      </c>
      <c r="AM131" s="742">
        <f t="shared" si="113"/>
        <v>0</v>
      </c>
      <c r="AN131" s="742">
        <f t="shared" si="113"/>
        <v>0</v>
      </c>
      <c r="AO131" s="285">
        <f t="shared" si="113"/>
        <v>0</v>
      </c>
      <c r="AP131" s="412">
        <f t="shared" si="113"/>
        <v>1615259</v>
      </c>
      <c r="AQ131" s="412">
        <f t="shared" si="113"/>
        <v>1198264</v>
      </c>
      <c r="AR131" s="340">
        <f t="shared" si="113"/>
        <v>0</v>
      </c>
      <c r="AS131" s="340">
        <f t="shared" si="113"/>
        <v>405013</v>
      </c>
      <c r="AT131" s="340">
        <f t="shared" si="113"/>
        <v>11982</v>
      </c>
      <c r="AU131" s="340">
        <f t="shared" si="113"/>
        <v>0</v>
      </c>
      <c r="AV131" s="285">
        <f t="shared" si="113"/>
        <v>1.931</v>
      </c>
      <c r="AW131" s="774">
        <f t="shared" si="113"/>
        <v>0</v>
      </c>
      <c r="AX131" s="762">
        <f t="shared" si="113"/>
        <v>0</v>
      </c>
      <c r="AY131" s="762">
        <f t="shared" si="113"/>
        <v>0</v>
      </c>
      <c r="AZ131" s="762">
        <f t="shared" si="113"/>
        <v>0</v>
      </c>
      <c r="BA131" s="762">
        <f t="shared" si="113"/>
        <v>0</v>
      </c>
      <c r="BB131" s="762">
        <f t="shared" si="113"/>
        <v>0</v>
      </c>
      <c r="BC131" s="775">
        <f t="shared" si="113"/>
        <v>0</v>
      </c>
    </row>
    <row r="132" spans="1:55" ht="12.95" customHeight="1" x14ac:dyDescent="0.25">
      <c r="A132" s="188">
        <v>32</v>
      </c>
      <c r="B132" s="126">
        <v>2496</v>
      </c>
      <c r="C132" s="126">
        <v>600080251</v>
      </c>
      <c r="D132" s="189">
        <v>70695938</v>
      </c>
      <c r="E132" s="278" t="s">
        <v>869</v>
      </c>
      <c r="F132" s="126">
        <v>3111</v>
      </c>
      <c r="G132" s="279" t="s">
        <v>288</v>
      </c>
      <c r="H132" s="193" t="s">
        <v>260</v>
      </c>
      <c r="I132" s="517">
        <v>1615260</v>
      </c>
      <c r="J132" s="432">
        <v>1198264</v>
      </c>
      <c r="K132" s="432">
        <v>0</v>
      </c>
      <c r="L132" s="44">
        <v>405013</v>
      </c>
      <c r="M132" s="44">
        <v>11983</v>
      </c>
      <c r="N132" s="432">
        <v>0</v>
      </c>
      <c r="O132" s="685">
        <v>1.94</v>
      </c>
      <c r="P132" s="579">
        <f t="shared" si="67"/>
        <v>0</v>
      </c>
      <c r="Q132" s="434">
        <v>0</v>
      </c>
      <c r="R132" s="434">
        <v>0</v>
      </c>
      <c r="S132" s="434">
        <v>0</v>
      </c>
      <c r="T132" s="434">
        <v>0</v>
      </c>
      <c r="U132" s="434">
        <v>0</v>
      </c>
      <c r="V132" s="434">
        <v>0</v>
      </c>
      <c r="W132" s="434">
        <f t="shared" si="68"/>
        <v>0</v>
      </c>
      <c r="X132" s="434">
        <v>0</v>
      </c>
      <c r="Y132" s="434">
        <v>0</v>
      </c>
      <c r="Z132" s="434">
        <v>0</v>
      </c>
      <c r="AA132" s="434">
        <f t="shared" si="69"/>
        <v>0</v>
      </c>
      <c r="AB132" s="434">
        <f t="shared" si="70"/>
        <v>0</v>
      </c>
      <c r="AC132" s="435">
        <f t="shared" si="71"/>
        <v>0</v>
      </c>
      <c r="AD132" s="434">
        <v>0</v>
      </c>
      <c r="AE132" s="434">
        <f t="shared" si="72"/>
        <v>0</v>
      </c>
      <c r="AF132" s="435">
        <f t="shared" si="73"/>
        <v>0</v>
      </c>
      <c r="AG132" s="14">
        <v>0</v>
      </c>
      <c r="AH132" s="434">
        <f t="shared" ref="AH132:AH136" si="114">AB132+AE132+AF132+AG132</f>
        <v>0</v>
      </c>
      <c r="AI132" s="870">
        <v>0</v>
      </c>
      <c r="AJ132" s="433">
        <v>0</v>
      </c>
      <c r="AK132" s="433">
        <v>0</v>
      </c>
      <c r="AL132" s="433">
        <v>0</v>
      </c>
      <c r="AM132" s="433">
        <v>0</v>
      </c>
      <c r="AN132" s="433">
        <v>0</v>
      </c>
      <c r="AO132" s="535">
        <f t="shared" si="75"/>
        <v>0</v>
      </c>
      <c r="AP132" s="854">
        <f>I132+AH132</f>
        <v>1615260</v>
      </c>
      <c r="AQ132" s="434">
        <f>J132+W132</f>
        <v>1198264</v>
      </c>
      <c r="AR132" s="512">
        <f>K132+AA132</f>
        <v>0</v>
      </c>
      <c r="AS132" s="434">
        <f>L132+AE132</f>
        <v>405013</v>
      </c>
      <c r="AT132" s="434">
        <f t="shared" ref="AT132:AU136" si="115">M132+AF132</f>
        <v>11983</v>
      </c>
      <c r="AU132" s="434">
        <f t="shared" si="115"/>
        <v>0</v>
      </c>
      <c r="AV132" s="535">
        <f>O132+AO132</f>
        <v>1.94</v>
      </c>
      <c r="AW132" s="852">
        <v>0</v>
      </c>
      <c r="AX132" s="850">
        <v>0</v>
      </c>
      <c r="AY132" s="850">
        <v>0</v>
      </c>
      <c r="AZ132" s="850">
        <v>0</v>
      </c>
      <c r="BA132" s="850">
        <v>0</v>
      </c>
      <c r="BB132" s="850">
        <v>0</v>
      </c>
      <c r="BC132" s="851">
        <v>0</v>
      </c>
    </row>
    <row r="133" spans="1:55" ht="12.95" customHeight="1" x14ac:dyDescent="0.25">
      <c r="A133" s="188">
        <v>32</v>
      </c>
      <c r="B133" s="126">
        <v>2496</v>
      </c>
      <c r="C133" s="126">
        <v>600080251</v>
      </c>
      <c r="D133" s="189">
        <v>70695938</v>
      </c>
      <c r="E133" s="278" t="s">
        <v>870</v>
      </c>
      <c r="F133" s="126">
        <v>3117</v>
      </c>
      <c r="G133" s="278" t="s">
        <v>292</v>
      </c>
      <c r="H133" s="193" t="s">
        <v>260</v>
      </c>
      <c r="I133" s="517">
        <v>5792326</v>
      </c>
      <c r="J133" s="432">
        <v>4296978</v>
      </c>
      <c r="K133" s="432">
        <v>0</v>
      </c>
      <c r="L133" s="44">
        <v>1452378</v>
      </c>
      <c r="M133" s="44">
        <v>42970</v>
      </c>
      <c r="N133" s="432">
        <v>0</v>
      </c>
      <c r="O133" s="685">
        <v>6</v>
      </c>
      <c r="P133" s="579">
        <f t="shared" si="67"/>
        <v>-9000</v>
      </c>
      <c r="Q133" s="434">
        <v>0</v>
      </c>
      <c r="R133" s="434">
        <v>0</v>
      </c>
      <c r="S133" s="434">
        <v>0</v>
      </c>
      <c r="T133" s="434">
        <v>0</v>
      </c>
      <c r="U133" s="434">
        <v>0</v>
      </c>
      <c r="V133" s="434">
        <v>0</v>
      </c>
      <c r="W133" s="434">
        <f t="shared" si="68"/>
        <v>-9000</v>
      </c>
      <c r="X133" s="434">
        <v>9000</v>
      </c>
      <c r="Y133" s="434">
        <v>0</v>
      </c>
      <c r="Z133" s="434">
        <v>0</v>
      </c>
      <c r="AA133" s="434">
        <f t="shared" si="69"/>
        <v>9000</v>
      </c>
      <c r="AB133" s="434">
        <f t="shared" si="70"/>
        <v>0</v>
      </c>
      <c r="AC133" s="435">
        <f t="shared" si="71"/>
        <v>0</v>
      </c>
      <c r="AD133" s="434">
        <v>0</v>
      </c>
      <c r="AE133" s="434">
        <f t="shared" si="72"/>
        <v>0</v>
      </c>
      <c r="AF133" s="435">
        <f t="shared" si="73"/>
        <v>-90</v>
      </c>
      <c r="AG133" s="14">
        <v>0</v>
      </c>
      <c r="AH133" s="434">
        <f t="shared" si="114"/>
        <v>-90</v>
      </c>
      <c r="AI133" s="870">
        <v>-0.01</v>
      </c>
      <c r="AJ133" s="433">
        <v>0</v>
      </c>
      <c r="AK133" s="433">
        <v>0</v>
      </c>
      <c r="AL133" s="433">
        <v>0</v>
      </c>
      <c r="AM133" s="433">
        <v>0</v>
      </c>
      <c r="AN133" s="433">
        <v>0</v>
      </c>
      <c r="AO133" s="535">
        <f t="shared" si="75"/>
        <v>-0.01</v>
      </c>
      <c r="AP133" s="854">
        <f>I133+AH133</f>
        <v>5792236</v>
      </c>
      <c r="AQ133" s="434">
        <f>J133+W133</f>
        <v>4287978</v>
      </c>
      <c r="AR133" s="512">
        <f>K133+AA133</f>
        <v>9000</v>
      </c>
      <c r="AS133" s="434">
        <f>L133+AE133</f>
        <v>1452378</v>
      </c>
      <c r="AT133" s="434">
        <f t="shared" si="115"/>
        <v>42880</v>
      </c>
      <c r="AU133" s="434">
        <f t="shared" si="115"/>
        <v>0</v>
      </c>
      <c r="AV133" s="535">
        <f>O133+AO133</f>
        <v>5.99</v>
      </c>
      <c r="AW133" s="517">
        <f t="shared" si="77"/>
        <v>0</v>
      </c>
      <c r="AX133" s="432">
        <v>0</v>
      </c>
      <c r="AY133" s="432">
        <v>0</v>
      </c>
      <c r="AZ133" s="432">
        <v>0</v>
      </c>
      <c r="BA133" s="432">
        <v>0</v>
      </c>
      <c r="BB133" s="432">
        <v>0</v>
      </c>
      <c r="BC133" s="600">
        <v>0</v>
      </c>
    </row>
    <row r="134" spans="1:55" ht="12.95" customHeight="1" x14ac:dyDescent="0.25">
      <c r="A134" s="589">
        <v>32</v>
      </c>
      <c r="B134" s="604">
        <v>2496</v>
      </c>
      <c r="C134" s="604">
        <v>600080251</v>
      </c>
      <c r="D134" s="590">
        <v>70695938</v>
      </c>
      <c r="E134" s="605" t="s">
        <v>870</v>
      </c>
      <c r="F134" s="604">
        <v>3117</v>
      </c>
      <c r="G134" s="278" t="s">
        <v>864</v>
      </c>
      <c r="H134" s="606" t="s">
        <v>260</v>
      </c>
      <c r="I134" s="620">
        <v>0</v>
      </c>
      <c r="J134" s="587">
        <v>0</v>
      </c>
      <c r="K134" s="587">
        <v>0</v>
      </c>
      <c r="L134" s="1042">
        <v>0</v>
      </c>
      <c r="M134" s="1042">
        <v>0</v>
      </c>
      <c r="N134" s="587">
        <v>0</v>
      </c>
      <c r="O134" s="722">
        <v>0</v>
      </c>
      <c r="P134" s="579">
        <f t="shared" si="67"/>
        <v>0</v>
      </c>
      <c r="Q134" s="434">
        <v>0</v>
      </c>
      <c r="R134" s="434">
        <v>0</v>
      </c>
      <c r="S134" s="434">
        <v>0</v>
      </c>
      <c r="T134" s="434">
        <v>0</v>
      </c>
      <c r="U134" s="1028">
        <v>78557</v>
      </c>
      <c r="V134" s="434">
        <v>0</v>
      </c>
      <c r="W134" s="434">
        <f t="shared" si="68"/>
        <v>78557</v>
      </c>
      <c r="X134" s="434">
        <v>0</v>
      </c>
      <c r="Y134" s="434">
        <v>0</v>
      </c>
      <c r="Z134" s="434">
        <v>0</v>
      </c>
      <c r="AA134" s="434">
        <f t="shared" si="69"/>
        <v>0</v>
      </c>
      <c r="AB134" s="434">
        <f t="shared" si="70"/>
        <v>78557</v>
      </c>
      <c r="AC134" s="435">
        <f t="shared" si="71"/>
        <v>26552</v>
      </c>
      <c r="AD134" s="434">
        <v>0</v>
      </c>
      <c r="AE134" s="434">
        <f t="shared" si="72"/>
        <v>26552</v>
      </c>
      <c r="AF134" s="435">
        <f t="shared" si="73"/>
        <v>786</v>
      </c>
      <c r="AG134" s="14">
        <v>0</v>
      </c>
      <c r="AH134" s="434">
        <f t="shared" si="114"/>
        <v>105895</v>
      </c>
      <c r="AI134" s="870">
        <v>0</v>
      </c>
      <c r="AJ134" s="433">
        <v>0</v>
      </c>
      <c r="AK134" s="433">
        <v>0</v>
      </c>
      <c r="AL134" s="433">
        <v>0</v>
      </c>
      <c r="AM134" s="1039">
        <v>0.19</v>
      </c>
      <c r="AN134" s="433">
        <v>0</v>
      </c>
      <c r="AO134" s="535">
        <f t="shared" si="75"/>
        <v>0.19</v>
      </c>
      <c r="AP134" s="854">
        <f>I134+AH134</f>
        <v>105895</v>
      </c>
      <c r="AQ134" s="434">
        <f>J134+W134</f>
        <v>78557</v>
      </c>
      <c r="AR134" s="512">
        <f>K134+AA134</f>
        <v>0</v>
      </c>
      <c r="AS134" s="434">
        <f>L134+AE134</f>
        <v>26552</v>
      </c>
      <c r="AT134" s="434">
        <f t="shared" si="115"/>
        <v>786</v>
      </c>
      <c r="AU134" s="434">
        <f t="shared" si="115"/>
        <v>0</v>
      </c>
      <c r="AV134" s="535">
        <f>O134+AO134</f>
        <v>0.19</v>
      </c>
      <c r="AW134" s="517">
        <f t="shared" si="77"/>
        <v>0</v>
      </c>
      <c r="AX134" s="432">
        <v>0</v>
      </c>
      <c r="AY134" s="432">
        <v>0</v>
      </c>
      <c r="AZ134" s="432">
        <v>0</v>
      </c>
      <c r="BA134" s="432">
        <v>0</v>
      </c>
      <c r="BB134" s="432">
        <v>0</v>
      </c>
      <c r="BC134" s="600">
        <v>0</v>
      </c>
    </row>
    <row r="135" spans="1:55" ht="12.95" customHeight="1" x14ac:dyDescent="0.25">
      <c r="A135" s="188">
        <v>32</v>
      </c>
      <c r="B135" s="126">
        <v>2496</v>
      </c>
      <c r="C135" s="126">
        <v>600080251</v>
      </c>
      <c r="D135" s="189">
        <v>70695938</v>
      </c>
      <c r="E135" s="278" t="s">
        <v>870</v>
      </c>
      <c r="F135" s="126">
        <v>3117</v>
      </c>
      <c r="G135" s="231" t="s">
        <v>276</v>
      </c>
      <c r="H135" s="193" t="s">
        <v>261</v>
      </c>
      <c r="I135" s="517">
        <v>0</v>
      </c>
      <c r="J135" s="432">
        <v>0</v>
      </c>
      <c r="K135" s="432">
        <v>0</v>
      </c>
      <c r="L135" s="44">
        <v>0</v>
      </c>
      <c r="M135" s="44">
        <v>0</v>
      </c>
      <c r="N135" s="432">
        <v>0</v>
      </c>
      <c r="O135" s="685">
        <v>0</v>
      </c>
      <c r="P135" s="579">
        <f t="shared" si="67"/>
        <v>0</v>
      </c>
      <c r="Q135" s="434">
        <v>0</v>
      </c>
      <c r="R135" s="434">
        <v>0</v>
      </c>
      <c r="S135" s="434">
        <v>0</v>
      </c>
      <c r="T135" s="434">
        <v>0</v>
      </c>
      <c r="U135" s="434">
        <v>0</v>
      </c>
      <c r="V135" s="434">
        <v>0</v>
      </c>
      <c r="W135" s="434">
        <f t="shared" si="68"/>
        <v>0</v>
      </c>
      <c r="X135" s="434">
        <v>0</v>
      </c>
      <c r="Y135" s="434">
        <v>0</v>
      </c>
      <c r="Z135" s="434">
        <v>0</v>
      </c>
      <c r="AA135" s="434">
        <f t="shared" si="69"/>
        <v>0</v>
      </c>
      <c r="AB135" s="434">
        <f t="shared" si="70"/>
        <v>0</v>
      </c>
      <c r="AC135" s="435">
        <f t="shared" si="71"/>
        <v>0</v>
      </c>
      <c r="AD135" s="434">
        <v>0</v>
      </c>
      <c r="AE135" s="434">
        <f t="shared" si="72"/>
        <v>0</v>
      </c>
      <c r="AF135" s="435">
        <f t="shared" si="73"/>
        <v>0</v>
      </c>
      <c r="AG135" s="14">
        <v>0</v>
      </c>
      <c r="AH135" s="434">
        <f t="shared" si="114"/>
        <v>0</v>
      </c>
      <c r="AI135" s="870">
        <v>0</v>
      </c>
      <c r="AJ135" s="433">
        <v>0</v>
      </c>
      <c r="AK135" s="433">
        <v>0</v>
      </c>
      <c r="AL135" s="433">
        <v>0</v>
      </c>
      <c r="AM135" s="433">
        <v>0</v>
      </c>
      <c r="AN135" s="433">
        <v>0</v>
      </c>
      <c r="AO135" s="535">
        <f t="shared" si="75"/>
        <v>0</v>
      </c>
      <c r="AP135" s="854">
        <f>I135+AH135</f>
        <v>0</v>
      </c>
      <c r="AQ135" s="434">
        <f>J135+W135</f>
        <v>0</v>
      </c>
      <c r="AR135" s="512">
        <f>K135+AA135</f>
        <v>0</v>
      </c>
      <c r="AS135" s="434">
        <f>L135+AE135</f>
        <v>0</v>
      </c>
      <c r="AT135" s="434">
        <f t="shared" si="115"/>
        <v>0</v>
      </c>
      <c r="AU135" s="434">
        <f t="shared" si="115"/>
        <v>0</v>
      </c>
      <c r="AV135" s="535">
        <f>O135+AO135</f>
        <v>0</v>
      </c>
      <c r="AW135" s="517">
        <f t="shared" si="77"/>
        <v>0</v>
      </c>
      <c r="AX135" s="432">
        <v>0</v>
      </c>
      <c r="AY135" s="432">
        <v>0</v>
      </c>
      <c r="AZ135" s="432">
        <v>0</v>
      </c>
      <c r="BA135" s="432">
        <v>0</v>
      </c>
      <c r="BB135" s="432">
        <v>0</v>
      </c>
      <c r="BC135" s="600">
        <v>0</v>
      </c>
    </row>
    <row r="136" spans="1:55" ht="12.95" customHeight="1" x14ac:dyDescent="0.25">
      <c r="A136" s="188">
        <v>32</v>
      </c>
      <c r="B136" s="126">
        <v>2496</v>
      </c>
      <c r="C136" s="126">
        <v>600080251</v>
      </c>
      <c r="D136" s="189">
        <v>70695938</v>
      </c>
      <c r="E136" s="278" t="s">
        <v>870</v>
      </c>
      <c r="F136" s="126">
        <v>3143</v>
      </c>
      <c r="G136" s="231" t="s">
        <v>784</v>
      </c>
      <c r="H136" s="193" t="s">
        <v>260</v>
      </c>
      <c r="I136" s="517">
        <v>1373457</v>
      </c>
      <c r="J136" s="432">
        <v>1015907</v>
      </c>
      <c r="K136" s="432">
        <v>3000</v>
      </c>
      <c r="L136" s="44">
        <v>344391</v>
      </c>
      <c r="M136" s="44">
        <v>10159</v>
      </c>
      <c r="N136" s="432">
        <v>0</v>
      </c>
      <c r="O136" s="685">
        <v>1.8</v>
      </c>
      <c r="P136" s="579">
        <f t="shared" si="67"/>
        <v>3000</v>
      </c>
      <c r="Q136" s="434">
        <v>0</v>
      </c>
      <c r="R136" s="434">
        <v>0</v>
      </c>
      <c r="S136" s="434">
        <v>0</v>
      </c>
      <c r="T136" s="434">
        <v>0</v>
      </c>
      <c r="U136" s="434">
        <v>0</v>
      </c>
      <c r="V136" s="434">
        <v>0</v>
      </c>
      <c r="W136" s="434">
        <f t="shared" si="68"/>
        <v>3000</v>
      </c>
      <c r="X136" s="434">
        <v>-3000</v>
      </c>
      <c r="Y136" s="434">
        <v>0</v>
      </c>
      <c r="Z136" s="434">
        <v>0</v>
      </c>
      <c r="AA136" s="434">
        <f t="shared" si="69"/>
        <v>-3000</v>
      </c>
      <c r="AB136" s="434">
        <f t="shared" si="70"/>
        <v>0</v>
      </c>
      <c r="AC136" s="435">
        <f t="shared" si="71"/>
        <v>0</v>
      </c>
      <c r="AD136" s="434">
        <v>0</v>
      </c>
      <c r="AE136" s="434">
        <f t="shared" si="72"/>
        <v>0</v>
      </c>
      <c r="AF136" s="435">
        <f t="shared" si="73"/>
        <v>30</v>
      </c>
      <c r="AG136" s="14">
        <v>0</v>
      </c>
      <c r="AH136" s="434">
        <f t="shared" si="114"/>
        <v>30</v>
      </c>
      <c r="AI136" s="870">
        <v>0</v>
      </c>
      <c r="AJ136" s="433">
        <v>0</v>
      </c>
      <c r="AK136" s="433">
        <v>0</v>
      </c>
      <c r="AL136" s="433">
        <v>0</v>
      </c>
      <c r="AM136" s="433">
        <v>0</v>
      </c>
      <c r="AN136" s="433">
        <v>0</v>
      </c>
      <c r="AO136" s="535">
        <f t="shared" si="75"/>
        <v>0</v>
      </c>
      <c r="AP136" s="854">
        <f>I136+AH136</f>
        <v>1373487</v>
      </c>
      <c r="AQ136" s="434">
        <f>J136+W136</f>
        <v>1018907</v>
      </c>
      <c r="AR136" s="512">
        <f>K136+AA136</f>
        <v>0</v>
      </c>
      <c r="AS136" s="434">
        <f>L136+AE136</f>
        <v>344391</v>
      </c>
      <c r="AT136" s="434">
        <f t="shared" si="115"/>
        <v>10189</v>
      </c>
      <c r="AU136" s="434">
        <f t="shared" si="115"/>
        <v>0</v>
      </c>
      <c r="AV136" s="535">
        <f>O136+AO136</f>
        <v>1.8</v>
      </c>
      <c r="AW136" s="517">
        <f t="shared" si="77"/>
        <v>0</v>
      </c>
      <c r="AX136" s="432">
        <v>0</v>
      </c>
      <c r="AY136" s="432">
        <v>0</v>
      </c>
      <c r="AZ136" s="432">
        <v>0</v>
      </c>
      <c r="BA136" s="432">
        <v>0</v>
      </c>
      <c r="BB136" s="432">
        <v>0</v>
      </c>
      <c r="BC136" s="600">
        <v>0</v>
      </c>
    </row>
    <row r="137" spans="1:55" ht="12.95" customHeight="1" x14ac:dyDescent="0.25">
      <c r="A137" s="127">
        <v>32</v>
      </c>
      <c r="B137" s="30">
        <v>2496</v>
      </c>
      <c r="C137" s="30">
        <v>600080251</v>
      </c>
      <c r="D137" s="30">
        <v>70695938</v>
      </c>
      <c r="E137" s="280" t="s">
        <v>492</v>
      </c>
      <c r="F137" s="30"/>
      <c r="G137" s="280"/>
      <c r="H137" s="113"/>
      <c r="I137" s="564">
        <v>8781043</v>
      </c>
      <c r="J137" s="508">
        <v>6511149</v>
      </c>
      <c r="K137" s="508">
        <v>3000</v>
      </c>
      <c r="L137" s="340">
        <v>2201782</v>
      </c>
      <c r="M137" s="340">
        <v>65112</v>
      </c>
      <c r="N137" s="508">
        <v>0</v>
      </c>
      <c r="O137" s="688">
        <v>9.74</v>
      </c>
      <c r="P137" s="746">
        <f t="shared" ref="P137:BC137" si="116">SUM(P132:P136)</f>
        <v>-6000</v>
      </c>
      <c r="Q137" s="340">
        <f t="shared" si="116"/>
        <v>0</v>
      </c>
      <c r="R137" s="340">
        <f t="shared" si="116"/>
        <v>0</v>
      </c>
      <c r="S137" s="340">
        <f t="shared" si="116"/>
        <v>0</v>
      </c>
      <c r="T137" s="340">
        <f t="shared" si="116"/>
        <v>0</v>
      </c>
      <c r="U137" s="340">
        <f t="shared" si="116"/>
        <v>78557</v>
      </c>
      <c r="V137" s="340">
        <f t="shared" si="116"/>
        <v>0</v>
      </c>
      <c r="W137" s="340">
        <f t="shared" si="116"/>
        <v>72557</v>
      </c>
      <c r="X137" s="340">
        <v>6000</v>
      </c>
      <c r="Y137" s="340">
        <f t="shared" si="116"/>
        <v>0</v>
      </c>
      <c r="Z137" s="340">
        <f t="shared" si="116"/>
        <v>0</v>
      </c>
      <c r="AA137" s="340">
        <f t="shared" si="116"/>
        <v>6000</v>
      </c>
      <c r="AB137" s="340">
        <f t="shared" si="116"/>
        <v>78557</v>
      </c>
      <c r="AC137" s="340">
        <f t="shared" si="116"/>
        <v>26552</v>
      </c>
      <c r="AD137" s="340">
        <f t="shared" si="116"/>
        <v>0</v>
      </c>
      <c r="AE137" s="340">
        <f t="shared" si="116"/>
        <v>26552</v>
      </c>
      <c r="AF137" s="340">
        <f t="shared" si="116"/>
        <v>726</v>
      </c>
      <c r="AG137" s="340">
        <f t="shared" si="116"/>
        <v>0</v>
      </c>
      <c r="AH137" s="967">
        <f t="shared" si="116"/>
        <v>105835</v>
      </c>
      <c r="AI137" s="962">
        <v>-0.01</v>
      </c>
      <c r="AJ137" s="742">
        <f t="shared" si="116"/>
        <v>0</v>
      </c>
      <c r="AK137" s="742">
        <f t="shared" si="116"/>
        <v>0</v>
      </c>
      <c r="AL137" s="742">
        <f t="shared" si="116"/>
        <v>0</v>
      </c>
      <c r="AM137" s="742">
        <f t="shared" si="116"/>
        <v>0.19</v>
      </c>
      <c r="AN137" s="742">
        <f t="shared" si="116"/>
        <v>0</v>
      </c>
      <c r="AO137" s="285">
        <f t="shared" si="116"/>
        <v>0.18</v>
      </c>
      <c r="AP137" s="412">
        <f t="shared" si="116"/>
        <v>8886878</v>
      </c>
      <c r="AQ137" s="746">
        <f t="shared" si="116"/>
        <v>6583706</v>
      </c>
      <c r="AR137" s="746">
        <f t="shared" si="116"/>
        <v>9000</v>
      </c>
      <c r="AS137" s="746">
        <f t="shared" si="116"/>
        <v>2228334</v>
      </c>
      <c r="AT137" s="746">
        <f t="shared" si="116"/>
        <v>65838</v>
      </c>
      <c r="AU137" s="746">
        <f t="shared" si="116"/>
        <v>0</v>
      </c>
      <c r="AV137" s="746">
        <f t="shared" si="116"/>
        <v>9.92</v>
      </c>
      <c r="AW137" s="871">
        <f t="shared" si="116"/>
        <v>0</v>
      </c>
      <c r="AX137" s="871">
        <f t="shared" si="116"/>
        <v>0</v>
      </c>
      <c r="AY137" s="871">
        <f t="shared" si="116"/>
        <v>0</v>
      </c>
      <c r="AZ137" s="871">
        <f t="shared" si="116"/>
        <v>0</v>
      </c>
      <c r="BA137" s="871">
        <f t="shared" si="116"/>
        <v>0</v>
      </c>
      <c r="BB137" s="871">
        <f t="shared" si="116"/>
        <v>0</v>
      </c>
      <c r="BC137" s="943">
        <f t="shared" si="116"/>
        <v>0</v>
      </c>
    </row>
    <row r="138" spans="1:55" ht="12.95" customHeight="1" x14ac:dyDescent="0.25">
      <c r="A138" s="188">
        <v>33</v>
      </c>
      <c r="B138" s="126">
        <v>5440</v>
      </c>
      <c r="C138" s="126">
        <v>600098559</v>
      </c>
      <c r="D138" s="189">
        <v>70998108</v>
      </c>
      <c r="E138" s="278" t="s">
        <v>493</v>
      </c>
      <c r="F138" s="126">
        <v>3111</v>
      </c>
      <c r="G138" s="279" t="s">
        <v>288</v>
      </c>
      <c r="H138" s="193" t="s">
        <v>260</v>
      </c>
      <c r="I138" s="517">
        <v>4433384</v>
      </c>
      <c r="J138" s="432">
        <v>3288860</v>
      </c>
      <c r="K138" s="432">
        <v>0</v>
      </c>
      <c r="L138" s="44">
        <v>1111635</v>
      </c>
      <c r="M138" s="44">
        <v>32889</v>
      </c>
      <c r="N138" s="432">
        <v>0</v>
      </c>
      <c r="O138" s="685">
        <v>6</v>
      </c>
      <c r="P138" s="579">
        <f t="shared" si="67"/>
        <v>0</v>
      </c>
      <c r="Q138" s="434">
        <v>0</v>
      </c>
      <c r="R138" s="434">
        <v>0</v>
      </c>
      <c r="S138" s="434">
        <v>0</v>
      </c>
      <c r="T138" s="434">
        <v>0</v>
      </c>
      <c r="U138" s="434">
        <v>0</v>
      </c>
      <c r="V138" s="434">
        <v>0</v>
      </c>
      <c r="W138" s="434">
        <f t="shared" ref="W138" si="117">SUM(P138:V138)</f>
        <v>0</v>
      </c>
      <c r="X138" s="434">
        <v>0</v>
      </c>
      <c r="Y138" s="434">
        <v>0</v>
      </c>
      <c r="Z138" s="434">
        <v>0</v>
      </c>
      <c r="AA138" s="434">
        <f t="shared" ref="AA138" si="118">X138+Y138+Z138</f>
        <v>0</v>
      </c>
      <c r="AB138" s="434">
        <f t="shared" ref="AB138" si="119">W138+AA138</f>
        <v>0</v>
      </c>
      <c r="AC138" s="435">
        <f t="shared" ref="AC138" si="120">ROUND((W138+X138+Y138)*33.8%,0)</f>
        <v>0</v>
      </c>
      <c r="AD138" s="434">
        <v>0</v>
      </c>
      <c r="AE138" s="434">
        <f t="shared" si="72"/>
        <v>0</v>
      </c>
      <c r="AF138" s="435">
        <f t="shared" si="73"/>
        <v>0</v>
      </c>
      <c r="AG138" s="14">
        <v>0</v>
      </c>
      <c r="AH138" s="434">
        <f t="shared" ref="AH138:AH139" si="121">AB138+AE138+AF138+AG138</f>
        <v>0</v>
      </c>
      <c r="AI138" s="870">
        <v>0</v>
      </c>
      <c r="AJ138" s="433">
        <v>0</v>
      </c>
      <c r="AK138" s="433">
        <v>0</v>
      </c>
      <c r="AL138" s="433">
        <v>0</v>
      </c>
      <c r="AM138" s="433">
        <v>0</v>
      </c>
      <c r="AN138" s="433">
        <v>0</v>
      </c>
      <c r="AO138" s="535">
        <f t="shared" si="75"/>
        <v>0</v>
      </c>
      <c r="AP138" s="854">
        <f>I138+AH138</f>
        <v>4433384</v>
      </c>
      <c r="AQ138" s="434">
        <f>J138+W138</f>
        <v>3288860</v>
      </c>
      <c r="AR138" s="512">
        <f>K138+AA138</f>
        <v>0</v>
      </c>
      <c r="AS138" s="434">
        <f t="shared" ref="AS138:AU139" si="122">L138+AE138</f>
        <v>1111635</v>
      </c>
      <c r="AT138" s="434">
        <f t="shared" si="122"/>
        <v>32889</v>
      </c>
      <c r="AU138" s="434">
        <f t="shared" si="122"/>
        <v>0</v>
      </c>
      <c r="AV138" s="535">
        <f>O138+AO138</f>
        <v>6</v>
      </c>
      <c r="AW138" s="517">
        <f t="shared" si="77"/>
        <v>0</v>
      </c>
      <c r="AX138" s="432">
        <v>0</v>
      </c>
      <c r="AY138" s="432">
        <v>0</v>
      </c>
      <c r="AZ138" s="432">
        <v>0</v>
      </c>
      <c r="BA138" s="432">
        <v>0</v>
      </c>
      <c r="BB138" s="432">
        <v>0</v>
      </c>
      <c r="BC138" s="600">
        <v>0</v>
      </c>
    </row>
    <row r="139" spans="1:55" ht="12.95" customHeight="1" x14ac:dyDescent="0.25">
      <c r="A139" s="188">
        <v>33</v>
      </c>
      <c r="B139" s="126">
        <v>5440</v>
      </c>
      <c r="C139" s="126">
        <v>600098559</v>
      </c>
      <c r="D139" s="189">
        <v>70998108</v>
      </c>
      <c r="E139" s="278" t="s">
        <v>493</v>
      </c>
      <c r="F139" s="126">
        <v>3111</v>
      </c>
      <c r="G139" s="279" t="s">
        <v>276</v>
      </c>
      <c r="H139" s="193" t="s">
        <v>261</v>
      </c>
      <c r="I139" s="517">
        <v>0</v>
      </c>
      <c r="J139" s="432">
        <v>0</v>
      </c>
      <c r="K139" s="432">
        <v>0</v>
      </c>
      <c r="L139" s="44">
        <v>0</v>
      </c>
      <c r="M139" s="44">
        <v>0</v>
      </c>
      <c r="N139" s="432">
        <v>0</v>
      </c>
      <c r="O139" s="685">
        <v>0</v>
      </c>
      <c r="P139" s="579">
        <f t="shared" si="67"/>
        <v>0</v>
      </c>
      <c r="Q139" s="434">
        <v>0</v>
      </c>
      <c r="R139" s="434">
        <v>0</v>
      </c>
      <c r="S139" s="434">
        <v>0</v>
      </c>
      <c r="T139" s="434">
        <v>0</v>
      </c>
      <c r="U139" s="434">
        <v>0</v>
      </c>
      <c r="V139" s="434">
        <v>0</v>
      </c>
      <c r="W139" s="434">
        <f t="shared" si="68"/>
        <v>0</v>
      </c>
      <c r="X139" s="434">
        <v>0</v>
      </c>
      <c r="Y139" s="434">
        <v>0</v>
      </c>
      <c r="Z139" s="434">
        <v>0</v>
      </c>
      <c r="AA139" s="434">
        <f t="shared" si="69"/>
        <v>0</v>
      </c>
      <c r="AB139" s="434">
        <f t="shared" si="70"/>
        <v>0</v>
      </c>
      <c r="AC139" s="435">
        <f t="shared" si="71"/>
        <v>0</v>
      </c>
      <c r="AD139" s="434">
        <v>0</v>
      </c>
      <c r="AE139" s="434">
        <f t="shared" si="72"/>
        <v>0</v>
      </c>
      <c r="AF139" s="435">
        <f t="shared" si="73"/>
        <v>0</v>
      </c>
      <c r="AG139" s="14">
        <v>0</v>
      </c>
      <c r="AH139" s="434">
        <f t="shared" si="121"/>
        <v>0</v>
      </c>
      <c r="AI139" s="870">
        <v>0</v>
      </c>
      <c r="AJ139" s="433">
        <v>0</v>
      </c>
      <c r="AK139" s="433">
        <v>0</v>
      </c>
      <c r="AL139" s="433">
        <v>0</v>
      </c>
      <c r="AM139" s="433">
        <v>0</v>
      </c>
      <c r="AN139" s="433">
        <v>0</v>
      </c>
      <c r="AO139" s="535">
        <f t="shared" si="75"/>
        <v>0</v>
      </c>
      <c r="AP139" s="854">
        <f>I139+AH139</f>
        <v>0</v>
      </c>
      <c r="AQ139" s="434">
        <f>J139+W139</f>
        <v>0</v>
      </c>
      <c r="AR139" s="512">
        <f>K139+AA139</f>
        <v>0</v>
      </c>
      <c r="AS139" s="434">
        <f t="shared" si="122"/>
        <v>0</v>
      </c>
      <c r="AT139" s="434">
        <f t="shared" si="122"/>
        <v>0</v>
      </c>
      <c r="AU139" s="434">
        <f t="shared" si="122"/>
        <v>0</v>
      </c>
      <c r="AV139" s="535">
        <f>O139+AO139</f>
        <v>0</v>
      </c>
      <c r="AW139" s="517">
        <f t="shared" si="77"/>
        <v>0</v>
      </c>
      <c r="AX139" s="432">
        <v>0</v>
      </c>
      <c r="AY139" s="432">
        <v>0</v>
      </c>
      <c r="AZ139" s="432">
        <v>0</v>
      </c>
      <c r="BA139" s="432">
        <v>0</v>
      </c>
      <c r="BB139" s="432">
        <v>0</v>
      </c>
      <c r="BC139" s="600">
        <v>0</v>
      </c>
    </row>
    <row r="140" spans="1:55" ht="12.95" customHeight="1" x14ac:dyDescent="0.25">
      <c r="A140" s="127">
        <v>33</v>
      </c>
      <c r="B140" s="31">
        <v>5440</v>
      </c>
      <c r="C140" s="31">
        <v>600098559</v>
      </c>
      <c r="D140" s="31">
        <v>70998108</v>
      </c>
      <c r="E140" s="280" t="s">
        <v>494</v>
      </c>
      <c r="F140" s="30"/>
      <c r="G140" s="280"/>
      <c r="H140" s="113"/>
      <c r="I140" s="562">
        <v>4433384</v>
      </c>
      <c r="J140" s="506">
        <v>3288860</v>
      </c>
      <c r="K140" s="506">
        <v>0</v>
      </c>
      <c r="L140" s="339">
        <v>1111635</v>
      </c>
      <c r="M140" s="339">
        <v>32889</v>
      </c>
      <c r="N140" s="506">
        <v>0</v>
      </c>
      <c r="O140" s="686">
        <v>6</v>
      </c>
      <c r="P140" s="744">
        <f t="shared" ref="P140:BC140" si="123">SUM(P138:P139)</f>
        <v>0</v>
      </c>
      <c r="Q140" s="339">
        <f t="shared" si="123"/>
        <v>0</v>
      </c>
      <c r="R140" s="339">
        <f t="shared" si="123"/>
        <v>0</v>
      </c>
      <c r="S140" s="339">
        <f t="shared" si="123"/>
        <v>0</v>
      </c>
      <c r="T140" s="339">
        <f t="shared" si="123"/>
        <v>0</v>
      </c>
      <c r="U140" s="339">
        <f t="shared" si="123"/>
        <v>0</v>
      </c>
      <c r="V140" s="339">
        <f t="shared" si="123"/>
        <v>0</v>
      </c>
      <c r="W140" s="339">
        <f t="shared" si="123"/>
        <v>0</v>
      </c>
      <c r="X140" s="339">
        <v>0</v>
      </c>
      <c r="Y140" s="339">
        <f t="shared" si="123"/>
        <v>0</v>
      </c>
      <c r="Z140" s="339">
        <f t="shared" si="123"/>
        <v>0</v>
      </c>
      <c r="AA140" s="339">
        <f t="shared" si="123"/>
        <v>0</v>
      </c>
      <c r="AB140" s="339">
        <f t="shared" si="123"/>
        <v>0</v>
      </c>
      <c r="AC140" s="339">
        <f t="shared" si="123"/>
        <v>0</v>
      </c>
      <c r="AD140" s="339">
        <f t="shared" si="123"/>
        <v>0</v>
      </c>
      <c r="AE140" s="339">
        <f t="shared" si="123"/>
        <v>0</v>
      </c>
      <c r="AF140" s="339">
        <f t="shared" si="123"/>
        <v>0</v>
      </c>
      <c r="AG140" s="339">
        <f t="shared" si="123"/>
        <v>0</v>
      </c>
      <c r="AH140" s="965">
        <f t="shared" si="123"/>
        <v>0</v>
      </c>
      <c r="AI140" s="960">
        <v>0</v>
      </c>
      <c r="AJ140" s="740">
        <f t="shared" si="123"/>
        <v>0</v>
      </c>
      <c r="AK140" s="740">
        <f t="shared" si="123"/>
        <v>0</v>
      </c>
      <c r="AL140" s="740">
        <f t="shared" si="123"/>
        <v>0</v>
      </c>
      <c r="AM140" s="740">
        <f t="shared" si="123"/>
        <v>0</v>
      </c>
      <c r="AN140" s="740">
        <f t="shared" si="123"/>
        <v>0</v>
      </c>
      <c r="AO140" s="281">
        <f t="shared" si="123"/>
        <v>0</v>
      </c>
      <c r="AP140" s="410">
        <f t="shared" si="123"/>
        <v>4433384</v>
      </c>
      <c r="AQ140" s="410">
        <f t="shared" si="123"/>
        <v>3288860</v>
      </c>
      <c r="AR140" s="339">
        <f t="shared" si="123"/>
        <v>0</v>
      </c>
      <c r="AS140" s="339">
        <f t="shared" si="123"/>
        <v>1111635</v>
      </c>
      <c r="AT140" s="339">
        <f t="shared" si="123"/>
        <v>32889</v>
      </c>
      <c r="AU140" s="339">
        <f t="shared" si="123"/>
        <v>0</v>
      </c>
      <c r="AV140" s="281">
        <f t="shared" si="123"/>
        <v>6</v>
      </c>
      <c r="AW140" s="770">
        <f t="shared" si="123"/>
        <v>0</v>
      </c>
      <c r="AX140" s="760">
        <f t="shared" si="123"/>
        <v>0</v>
      </c>
      <c r="AY140" s="760">
        <f t="shared" si="123"/>
        <v>0</v>
      </c>
      <c r="AZ140" s="760">
        <f t="shared" si="123"/>
        <v>0</v>
      </c>
      <c r="BA140" s="760">
        <f t="shared" si="123"/>
        <v>0</v>
      </c>
      <c r="BB140" s="760">
        <f t="shared" si="123"/>
        <v>0</v>
      </c>
      <c r="BC140" s="771">
        <f t="shared" si="123"/>
        <v>0</v>
      </c>
    </row>
    <row r="141" spans="1:55" ht="12.95" customHeight="1" x14ac:dyDescent="0.25">
      <c r="A141" s="188">
        <v>34</v>
      </c>
      <c r="B141" s="126">
        <v>5441</v>
      </c>
      <c r="C141" s="126">
        <v>600099270</v>
      </c>
      <c r="D141" s="189">
        <v>856118</v>
      </c>
      <c r="E141" s="278" t="s">
        <v>495</v>
      </c>
      <c r="F141" s="126">
        <v>3113</v>
      </c>
      <c r="G141" s="278" t="s">
        <v>292</v>
      </c>
      <c r="H141" s="193" t="s">
        <v>260</v>
      </c>
      <c r="I141" s="517">
        <v>12889195</v>
      </c>
      <c r="J141" s="432">
        <v>9486281</v>
      </c>
      <c r="K141" s="432">
        <v>76000</v>
      </c>
      <c r="L141" s="44">
        <v>3232051</v>
      </c>
      <c r="M141" s="44">
        <v>94863</v>
      </c>
      <c r="N141" s="432">
        <v>0</v>
      </c>
      <c r="O141" s="685">
        <v>13.257700000000002</v>
      </c>
      <c r="P141" s="579">
        <f t="shared" si="67"/>
        <v>42195</v>
      </c>
      <c r="Q141" s="434">
        <v>0</v>
      </c>
      <c r="R141" s="434">
        <v>0</v>
      </c>
      <c r="S141" s="434">
        <v>0</v>
      </c>
      <c r="T141" s="434">
        <v>0</v>
      </c>
      <c r="U141" s="434">
        <v>0</v>
      </c>
      <c r="V141" s="434">
        <v>0</v>
      </c>
      <c r="W141" s="434">
        <f t="shared" si="68"/>
        <v>42195</v>
      </c>
      <c r="X141" s="434">
        <v>-42195</v>
      </c>
      <c r="Y141" s="434">
        <v>0</v>
      </c>
      <c r="Z141" s="434">
        <v>0</v>
      </c>
      <c r="AA141" s="434">
        <f t="shared" si="69"/>
        <v>-42195</v>
      </c>
      <c r="AB141" s="434">
        <f t="shared" si="70"/>
        <v>0</v>
      </c>
      <c r="AC141" s="435">
        <f t="shared" si="71"/>
        <v>0</v>
      </c>
      <c r="AD141" s="434">
        <v>0</v>
      </c>
      <c r="AE141" s="434">
        <f t="shared" si="72"/>
        <v>0</v>
      </c>
      <c r="AF141" s="435">
        <f t="shared" si="73"/>
        <v>422</v>
      </c>
      <c r="AG141" s="14">
        <v>0</v>
      </c>
      <c r="AH141" s="434">
        <f t="shared" ref="AH141:AH144" si="124">AB141+AE141+AF141+AG141</f>
        <v>422</v>
      </c>
      <c r="AI141" s="870">
        <v>0.05</v>
      </c>
      <c r="AJ141" s="433">
        <v>0</v>
      </c>
      <c r="AK141" s="433">
        <v>0</v>
      </c>
      <c r="AL141" s="433">
        <v>0</v>
      </c>
      <c r="AM141" s="433">
        <v>0</v>
      </c>
      <c r="AN141" s="433">
        <v>0</v>
      </c>
      <c r="AO141" s="535">
        <f t="shared" si="75"/>
        <v>0.05</v>
      </c>
      <c r="AP141" s="854">
        <f>I141+AH141</f>
        <v>12889617</v>
      </c>
      <c r="AQ141" s="434">
        <f>J141+W141</f>
        <v>9528476</v>
      </c>
      <c r="AR141" s="512">
        <f>K141+AA141</f>
        <v>33805</v>
      </c>
      <c r="AS141" s="434">
        <f>L141+AE141</f>
        <v>3232051</v>
      </c>
      <c r="AT141" s="434">
        <f t="shared" ref="AT141:AU144" si="125">M141+AF141</f>
        <v>95285</v>
      </c>
      <c r="AU141" s="434">
        <f t="shared" si="125"/>
        <v>0</v>
      </c>
      <c r="AV141" s="535">
        <f>O141+AO141</f>
        <v>13.307700000000002</v>
      </c>
      <c r="AW141" s="517">
        <f t="shared" si="77"/>
        <v>0</v>
      </c>
      <c r="AX141" s="432">
        <v>0</v>
      </c>
      <c r="AY141" s="432">
        <v>0</v>
      </c>
      <c r="AZ141" s="432">
        <v>0</v>
      </c>
      <c r="BA141" s="432">
        <v>0</v>
      </c>
      <c r="BB141" s="432">
        <v>0</v>
      </c>
      <c r="BC141" s="600">
        <v>0</v>
      </c>
    </row>
    <row r="142" spans="1:55" ht="12.95" customHeight="1" x14ac:dyDescent="0.25">
      <c r="A142" s="188">
        <v>34</v>
      </c>
      <c r="B142" s="126">
        <v>5441</v>
      </c>
      <c r="C142" s="126">
        <v>600099270</v>
      </c>
      <c r="D142" s="189">
        <v>856118</v>
      </c>
      <c r="E142" s="278" t="s">
        <v>495</v>
      </c>
      <c r="F142" s="126">
        <v>3113</v>
      </c>
      <c r="G142" s="278" t="s">
        <v>292</v>
      </c>
      <c r="H142" s="193" t="s">
        <v>260</v>
      </c>
      <c r="I142" s="517">
        <v>0</v>
      </c>
      <c r="J142" s="432">
        <v>0</v>
      </c>
      <c r="K142" s="432">
        <v>0</v>
      </c>
      <c r="L142" s="44">
        <v>0</v>
      </c>
      <c r="M142" s="44">
        <v>0</v>
      </c>
      <c r="N142" s="432">
        <v>0</v>
      </c>
      <c r="O142" s="685">
        <v>0</v>
      </c>
      <c r="P142" s="579">
        <f t="shared" si="67"/>
        <v>0</v>
      </c>
      <c r="Q142" s="434">
        <v>0</v>
      </c>
      <c r="R142" s="434">
        <v>0</v>
      </c>
      <c r="S142" s="434">
        <v>0</v>
      </c>
      <c r="T142" s="434">
        <v>0</v>
      </c>
      <c r="U142" s="434">
        <v>78557</v>
      </c>
      <c r="V142" s="434">
        <v>0</v>
      </c>
      <c r="W142" s="434">
        <f t="shared" si="68"/>
        <v>78557</v>
      </c>
      <c r="X142" s="434">
        <v>0</v>
      </c>
      <c r="Y142" s="434">
        <v>0</v>
      </c>
      <c r="Z142" s="434">
        <v>0</v>
      </c>
      <c r="AA142" s="434">
        <f t="shared" si="69"/>
        <v>0</v>
      </c>
      <c r="AB142" s="434">
        <f t="shared" si="70"/>
        <v>78557</v>
      </c>
      <c r="AC142" s="435">
        <f t="shared" si="71"/>
        <v>26552</v>
      </c>
      <c r="AD142" s="434">
        <v>0</v>
      </c>
      <c r="AE142" s="434">
        <f t="shared" si="72"/>
        <v>26552</v>
      </c>
      <c r="AF142" s="435">
        <f t="shared" si="73"/>
        <v>786</v>
      </c>
      <c r="AG142" s="14">
        <v>0</v>
      </c>
      <c r="AH142" s="434">
        <f t="shared" si="124"/>
        <v>105895</v>
      </c>
      <c r="AI142" s="870">
        <v>0</v>
      </c>
      <c r="AJ142" s="433">
        <v>0</v>
      </c>
      <c r="AK142" s="433">
        <v>0</v>
      </c>
      <c r="AL142" s="433">
        <v>0</v>
      </c>
      <c r="AM142" s="433">
        <v>0.19</v>
      </c>
      <c r="AN142" s="433">
        <v>0</v>
      </c>
      <c r="AO142" s="535">
        <f t="shared" si="75"/>
        <v>0.19</v>
      </c>
      <c r="AP142" s="854">
        <f>I142+AH142</f>
        <v>105895</v>
      </c>
      <c r="AQ142" s="434">
        <f>J142+W142</f>
        <v>78557</v>
      </c>
      <c r="AR142" s="512">
        <f>K142+AA142</f>
        <v>0</v>
      </c>
      <c r="AS142" s="434">
        <f>L142+AE142</f>
        <v>26552</v>
      </c>
      <c r="AT142" s="434">
        <f t="shared" si="125"/>
        <v>786</v>
      </c>
      <c r="AU142" s="434"/>
      <c r="AV142" s="535">
        <f>O142+AO142</f>
        <v>0.19</v>
      </c>
      <c r="AW142" s="517">
        <v>0</v>
      </c>
      <c r="AX142" s="432">
        <v>0</v>
      </c>
      <c r="AY142" s="432">
        <v>0</v>
      </c>
      <c r="AZ142" s="432">
        <v>0</v>
      </c>
      <c r="BA142" s="432">
        <v>0</v>
      </c>
      <c r="BB142" s="432">
        <v>0</v>
      </c>
      <c r="BC142" s="600">
        <v>0</v>
      </c>
    </row>
    <row r="143" spans="1:55" ht="12.95" customHeight="1" x14ac:dyDescent="0.25">
      <c r="A143" s="188">
        <v>34</v>
      </c>
      <c r="B143" s="126">
        <v>5441</v>
      </c>
      <c r="C143" s="126">
        <v>600099270</v>
      </c>
      <c r="D143" s="189">
        <v>856118</v>
      </c>
      <c r="E143" s="278" t="s">
        <v>495</v>
      </c>
      <c r="F143" s="126">
        <v>3113</v>
      </c>
      <c r="G143" s="231" t="s">
        <v>276</v>
      </c>
      <c r="H143" s="193" t="s">
        <v>261</v>
      </c>
      <c r="I143" s="517">
        <v>2370371</v>
      </c>
      <c r="J143" s="432">
        <v>1758436</v>
      </c>
      <c r="K143" s="432">
        <v>0</v>
      </c>
      <c r="L143" s="44">
        <v>594351</v>
      </c>
      <c r="M143" s="44">
        <v>17584</v>
      </c>
      <c r="N143" s="432">
        <v>0</v>
      </c>
      <c r="O143" s="685">
        <v>4.22</v>
      </c>
      <c r="P143" s="579">
        <f t="shared" si="67"/>
        <v>0</v>
      </c>
      <c r="Q143" s="434">
        <v>0</v>
      </c>
      <c r="R143" s="434">
        <v>-51444</v>
      </c>
      <c r="S143" s="434">
        <v>0</v>
      </c>
      <c r="T143" s="434">
        <v>0</v>
      </c>
      <c r="U143" s="434">
        <v>0</v>
      </c>
      <c r="V143" s="434">
        <v>0</v>
      </c>
      <c r="W143" s="434">
        <f t="shared" si="68"/>
        <v>-51444</v>
      </c>
      <c r="X143" s="434">
        <v>0</v>
      </c>
      <c r="Y143" s="434">
        <v>0</v>
      </c>
      <c r="Z143" s="434">
        <v>0</v>
      </c>
      <c r="AA143" s="434">
        <f t="shared" si="69"/>
        <v>0</v>
      </c>
      <c r="AB143" s="434">
        <f t="shared" si="70"/>
        <v>-51444</v>
      </c>
      <c r="AC143" s="435">
        <f t="shared" si="71"/>
        <v>-17388</v>
      </c>
      <c r="AD143" s="434">
        <v>0</v>
      </c>
      <c r="AE143" s="434">
        <f t="shared" si="72"/>
        <v>-17388</v>
      </c>
      <c r="AF143" s="435">
        <f t="shared" si="73"/>
        <v>-514</v>
      </c>
      <c r="AG143" s="14">
        <v>0</v>
      </c>
      <c r="AH143" s="434">
        <f t="shared" si="124"/>
        <v>-69346</v>
      </c>
      <c r="AI143" s="870">
        <v>0</v>
      </c>
      <c r="AJ143" s="433">
        <v>-0.13</v>
      </c>
      <c r="AK143" s="433">
        <v>0</v>
      </c>
      <c r="AL143" s="433">
        <v>0</v>
      </c>
      <c r="AM143" s="433">
        <v>0</v>
      </c>
      <c r="AN143" s="433">
        <v>0</v>
      </c>
      <c r="AO143" s="535">
        <f t="shared" si="75"/>
        <v>-0.13</v>
      </c>
      <c r="AP143" s="854">
        <f>I143+AH143</f>
        <v>2301025</v>
      </c>
      <c r="AQ143" s="434">
        <f>J143+W143</f>
        <v>1706992</v>
      </c>
      <c r="AR143" s="512">
        <f>K143+AA143</f>
        <v>0</v>
      </c>
      <c r="AS143" s="434">
        <f>L143+AE143</f>
        <v>576963</v>
      </c>
      <c r="AT143" s="434">
        <f t="shared" si="125"/>
        <v>17070</v>
      </c>
      <c r="AU143" s="434">
        <f t="shared" si="125"/>
        <v>0</v>
      </c>
      <c r="AV143" s="535">
        <f>O143+AO143</f>
        <v>4.09</v>
      </c>
      <c r="AW143" s="517">
        <f t="shared" si="77"/>
        <v>0</v>
      </c>
      <c r="AX143" s="432">
        <v>0</v>
      </c>
      <c r="AY143" s="432">
        <v>0</v>
      </c>
      <c r="AZ143" s="432">
        <v>0</v>
      </c>
      <c r="BA143" s="432">
        <v>0</v>
      </c>
      <c r="BB143" s="432">
        <v>0</v>
      </c>
      <c r="BC143" s="600">
        <v>0</v>
      </c>
    </row>
    <row r="144" spans="1:55" ht="12.95" customHeight="1" x14ac:dyDescent="0.25">
      <c r="A144" s="188">
        <v>34</v>
      </c>
      <c r="B144" s="126">
        <v>5441</v>
      </c>
      <c r="C144" s="126">
        <v>600099270</v>
      </c>
      <c r="D144" s="189">
        <v>856118</v>
      </c>
      <c r="E144" s="278" t="s">
        <v>495</v>
      </c>
      <c r="F144" s="126">
        <v>3143</v>
      </c>
      <c r="G144" s="231" t="s">
        <v>784</v>
      </c>
      <c r="H144" s="193" t="s">
        <v>260</v>
      </c>
      <c r="I144" s="517">
        <v>1386031</v>
      </c>
      <c r="J144" s="432">
        <v>1024640</v>
      </c>
      <c r="K144" s="432">
        <v>3600</v>
      </c>
      <c r="L144" s="44">
        <v>347545</v>
      </c>
      <c r="M144" s="44">
        <v>10246</v>
      </c>
      <c r="N144" s="432">
        <v>0</v>
      </c>
      <c r="O144" s="685">
        <v>1.9</v>
      </c>
      <c r="P144" s="579">
        <f t="shared" si="67"/>
        <v>2700</v>
      </c>
      <c r="Q144" s="434">
        <v>0</v>
      </c>
      <c r="R144" s="434">
        <v>0</v>
      </c>
      <c r="S144" s="434">
        <v>0</v>
      </c>
      <c r="T144" s="434">
        <v>0</v>
      </c>
      <c r="U144" s="434">
        <v>0</v>
      </c>
      <c r="V144" s="434">
        <v>0</v>
      </c>
      <c r="W144" s="434">
        <f t="shared" si="68"/>
        <v>2700</v>
      </c>
      <c r="X144" s="434">
        <v>-2700</v>
      </c>
      <c r="Y144" s="434">
        <v>0</v>
      </c>
      <c r="Z144" s="434">
        <v>0</v>
      </c>
      <c r="AA144" s="434">
        <f t="shared" si="69"/>
        <v>-2700</v>
      </c>
      <c r="AB144" s="434">
        <f t="shared" si="70"/>
        <v>0</v>
      </c>
      <c r="AC144" s="435">
        <f t="shared" si="71"/>
        <v>0</v>
      </c>
      <c r="AD144" s="434">
        <v>0</v>
      </c>
      <c r="AE144" s="434">
        <f t="shared" si="72"/>
        <v>0</v>
      </c>
      <c r="AF144" s="435">
        <f t="shared" si="73"/>
        <v>27</v>
      </c>
      <c r="AG144" s="14">
        <v>0</v>
      </c>
      <c r="AH144" s="434">
        <f t="shared" si="124"/>
        <v>27</v>
      </c>
      <c r="AI144" s="870">
        <v>0</v>
      </c>
      <c r="AJ144" s="433">
        <v>0</v>
      </c>
      <c r="AK144" s="433">
        <v>0</v>
      </c>
      <c r="AL144" s="433">
        <v>0</v>
      </c>
      <c r="AM144" s="433">
        <v>0</v>
      </c>
      <c r="AN144" s="433">
        <v>0</v>
      </c>
      <c r="AO144" s="535">
        <f t="shared" si="75"/>
        <v>0</v>
      </c>
      <c r="AP144" s="854">
        <f>I144+AH144</f>
        <v>1386058</v>
      </c>
      <c r="AQ144" s="434">
        <f>J144+W144</f>
        <v>1027340</v>
      </c>
      <c r="AR144" s="512">
        <f>K144+AA144</f>
        <v>900</v>
      </c>
      <c r="AS144" s="434">
        <f>L144+AE144</f>
        <v>347545</v>
      </c>
      <c r="AT144" s="434">
        <f t="shared" si="125"/>
        <v>10273</v>
      </c>
      <c r="AU144" s="434">
        <f t="shared" si="125"/>
        <v>0</v>
      </c>
      <c r="AV144" s="535">
        <f>O144+AO144</f>
        <v>1.9</v>
      </c>
      <c r="AW144" s="517">
        <f t="shared" si="77"/>
        <v>0</v>
      </c>
      <c r="AX144" s="432">
        <v>0</v>
      </c>
      <c r="AY144" s="432">
        <v>0</v>
      </c>
      <c r="AZ144" s="432">
        <v>0</v>
      </c>
      <c r="BA144" s="432">
        <v>0</v>
      </c>
      <c r="BB144" s="432">
        <v>0</v>
      </c>
      <c r="BC144" s="600">
        <v>0</v>
      </c>
    </row>
    <row r="145" spans="1:55" ht="12.95" customHeight="1" x14ac:dyDescent="0.25">
      <c r="A145" s="127">
        <v>34</v>
      </c>
      <c r="B145" s="30">
        <v>5441</v>
      </c>
      <c r="C145" s="30">
        <v>600099270</v>
      </c>
      <c r="D145" s="30">
        <v>856118</v>
      </c>
      <c r="E145" s="280" t="s">
        <v>496</v>
      </c>
      <c r="F145" s="30"/>
      <c r="G145" s="280"/>
      <c r="H145" s="113"/>
      <c r="I145" s="564">
        <v>16645597</v>
      </c>
      <c r="J145" s="508">
        <v>12269357</v>
      </c>
      <c r="K145" s="508">
        <v>79600</v>
      </c>
      <c r="L145" s="340">
        <v>4173947</v>
      </c>
      <c r="M145" s="340">
        <v>122693</v>
      </c>
      <c r="N145" s="508">
        <v>0</v>
      </c>
      <c r="O145" s="688">
        <v>19.377700000000001</v>
      </c>
      <c r="P145" s="746">
        <f t="shared" ref="P145:W145" si="126">SUM(P141:P144)</f>
        <v>44895</v>
      </c>
      <c r="Q145" s="340">
        <f t="shared" si="126"/>
        <v>0</v>
      </c>
      <c r="R145" s="340">
        <f t="shared" si="126"/>
        <v>-51444</v>
      </c>
      <c r="S145" s="340">
        <f t="shared" si="126"/>
        <v>0</v>
      </c>
      <c r="T145" s="340">
        <f t="shared" si="126"/>
        <v>0</v>
      </c>
      <c r="U145" s="340">
        <f t="shared" si="126"/>
        <v>78557</v>
      </c>
      <c r="V145" s="340">
        <f t="shared" si="126"/>
        <v>0</v>
      </c>
      <c r="W145" s="340">
        <f t="shared" si="126"/>
        <v>72008</v>
      </c>
      <c r="X145" s="340">
        <v>-44895</v>
      </c>
      <c r="Y145" s="340">
        <f t="shared" ref="Y145:AH145" si="127">SUM(Y141:Y144)</f>
        <v>0</v>
      </c>
      <c r="Z145" s="340">
        <f t="shared" si="127"/>
        <v>0</v>
      </c>
      <c r="AA145" s="340">
        <f t="shared" si="127"/>
        <v>-44895</v>
      </c>
      <c r="AB145" s="340">
        <f t="shared" si="127"/>
        <v>27113</v>
      </c>
      <c r="AC145" s="340">
        <f t="shared" si="127"/>
        <v>9164</v>
      </c>
      <c r="AD145" s="340">
        <f t="shared" si="127"/>
        <v>0</v>
      </c>
      <c r="AE145" s="340">
        <f t="shared" si="127"/>
        <v>9164</v>
      </c>
      <c r="AF145" s="340">
        <f t="shared" si="127"/>
        <v>721</v>
      </c>
      <c r="AG145" s="340">
        <f t="shared" si="127"/>
        <v>0</v>
      </c>
      <c r="AH145" s="967">
        <f t="shared" si="127"/>
        <v>36998</v>
      </c>
      <c r="AI145" s="962">
        <v>0.05</v>
      </c>
      <c r="AJ145" s="742">
        <f t="shared" ref="AJ145:BC145" si="128">SUM(AJ141:AJ144)</f>
        <v>-0.13</v>
      </c>
      <c r="AK145" s="742">
        <f t="shared" si="128"/>
        <v>0</v>
      </c>
      <c r="AL145" s="742">
        <f t="shared" si="128"/>
        <v>0</v>
      </c>
      <c r="AM145" s="742">
        <f t="shared" si="128"/>
        <v>0.19</v>
      </c>
      <c r="AN145" s="742">
        <f t="shared" si="128"/>
        <v>0</v>
      </c>
      <c r="AO145" s="285">
        <f t="shared" si="128"/>
        <v>0.10999999999999999</v>
      </c>
      <c r="AP145" s="412">
        <f t="shared" si="128"/>
        <v>16682595</v>
      </c>
      <c r="AQ145" s="412">
        <f t="shared" si="128"/>
        <v>12341365</v>
      </c>
      <c r="AR145" s="340">
        <f t="shared" si="128"/>
        <v>34705</v>
      </c>
      <c r="AS145" s="340">
        <f t="shared" si="128"/>
        <v>4183111</v>
      </c>
      <c r="AT145" s="340">
        <f t="shared" si="128"/>
        <v>123414</v>
      </c>
      <c r="AU145" s="340">
        <f t="shared" si="128"/>
        <v>0</v>
      </c>
      <c r="AV145" s="285">
        <f t="shared" si="128"/>
        <v>19.4877</v>
      </c>
      <c r="AW145" s="774">
        <f t="shared" si="128"/>
        <v>0</v>
      </c>
      <c r="AX145" s="762">
        <f t="shared" si="128"/>
        <v>0</v>
      </c>
      <c r="AY145" s="762">
        <f t="shared" si="128"/>
        <v>0</v>
      </c>
      <c r="AZ145" s="762">
        <f t="shared" si="128"/>
        <v>0</v>
      </c>
      <c r="BA145" s="762">
        <f t="shared" si="128"/>
        <v>0</v>
      </c>
      <c r="BB145" s="762">
        <f t="shared" si="128"/>
        <v>0</v>
      </c>
      <c r="BC145" s="775">
        <f t="shared" si="128"/>
        <v>0</v>
      </c>
    </row>
    <row r="146" spans="1:55" ht="12.95" customHeight="1" x14ac:dyDescent="0.25">
      <c r="A146" s="188">
        <v>35</v>
      </c>
      <c r="B146" s="282">
        <v>2306</v>
      </c>
      <c r="C146" s="282">
        <v>650025873</v>
      </c>
      <c r="D146" s="189">
        <v>70695946</v>
      </c>
      <c r="E146" s="278" t="s">
        <v>497</v>
      </c>
      <c r="F146" s="126">
        <v>3111</v>
      </c>
      <c r="G146" s="279" t="s">
        <v>288</v>
      </c>
      <c r="H146" s="193" t="s">
        <v>260</v>
      </c>
      <c r="I146" s="517">
        <v>2992926</v>
      </c>
      <c r="J146" s="432">
        <v>2220271</v>
      </c>
      <c r="K146" s="432">
        <v>0</v>
      </c>
      <c r="L146" s="44">
        <v>750452</v>
      </c>
      <c r="M146" s="44">
        <v>22203</v>
      </c>
      <c r="N146" s="432">
        <v>0</v>
      </c>
      <c r="O146" s="685">
        <v>3.7258</v>
      </c>
      <c r="P146" s="579">
        <f t="shared" si="67"/>
        <v>0</v>
      </c>
      <c r="Q146" s="434">
        <v>0</v>
      </c>
      <c r="R146" s="434">
        <v>0</v>
      </c>
      <c r="S146" s="434">
        <v>0</v>
      </c>
      <c r="T146" s="434">
        <v>0</v>
      </c>
      <c r="U146" s="434">
        <v>0</v>
      </c>
      <c r="V146" s="434">
        <v>0</v>
      </c>
      <c r="W146" s="434">
        <f t="shared" si="68"/>
        <v>0</v>
      </c>
      <c r="X146" s="434">
        <v>0</v>
      </c>
      <c r="Y146" s="434">
        <v>0</v>
      </c>
      <c r="Z146" s="434">
        <v>0</v>
      </c>
      <c r="AA146" s="434">
        <f t="shared" si="69"/>
        <v>0</v>
      </c>
      <c r="AB146" s="434">
        <f t="shared" si="70"/>
        <v>0</v>
      </c>
      <c r="AC146" s="435">
        <f t="shared" si="71"/>
        <v>0</v>
      </c>
      <c r="AD146" s="434">
        <v>0</v>
      </c>
      <c r="AE146" s="434">
        <f t="shared" si="72"/>
        <v>0</v>
      </c>
      <c r="AF146" s="435">
        <f t="shared" si="73"/>
        <v>0</v>
      </c>
      <c r="AG146" s="14">
        <v>0</v>
      </c>
      <c r="AH146" s="434">
        <f t="shared" ref="AH146:AH149" si="129">AB146+AE146+AF146+AG146</f>
        <v>0</v>
      </c>
      <c r="AI146" s="870">
        <v>0</v>
      </c>
      <c r="AJ146" s="433">
        <v>0</v>
      </c>
      <c r="AK146" s="433">
        <v>0</v>
      </c>
      <c r="AL146" s="433">
        <v>0</v>
      </c>
      <c r="AM146" s="433">
        <v>0</v>
      </c>
      <c r="AN146" s="433">
        <v>0</v>
      </c>
      <c r="AO146" s="535">
        <f t="shared" si="75"/>
        <v>0</v>
      </c>
      <c r="AP146" s="854">
        <f>I146+AH146</f>
        <v>2992926</v>
      </c>
      <c r="AQ146" s="434">
        <f>J146+W146</f>
        <v>2220271</v>
      </c>
      <c r="AR146" s="512">
        <f>K146+AA146</f>
        <v>0</v>
      </c>
      <c r="AS146" s="434">
        <f>L146+AE146</f>
        <v>750452</v>
      </c>
      <c r="AT146" s="434">
        <f t="shared" ref="AT146:AU149" si="130">M146+AF146</f>
        <v>22203</v>
      </c>
      <c r="AU146" s="434">
        <f t="shared" si="130"/>
        <v>0</v>
      </c>
      <c r="AV146" s="535">
        <f>O146+AO146</f>
        <v>3.7258</v>
      </c>
      <c r="AW146" s="517">
        <f t="shared" si="77"/>
        <v>0</v>
      </c>
      <c r="AX146" s="432">
        <v>0</v>
      </c>
      <c r="AY146" s="432">
        <v>0</v>
      </c>
      <c r="AZ146" s="432">
        <v>0</v>
      </c>
      <c r="BA146" s="432">
        <v>0</v>
      </c>
      <c r="BB146" s="432">
        <v>0</v>
      </c>
      <c r="BC146" s="600">
        <v>0</v>
      </c>
    </row>
    <row r="147" spans="1:55" ht="12.95" customHeight="1" x14ac:dyDescent="0.25">
      <c r="A147" s="188">
        <v>35</v>
      </c>
      <c r="B147" s="282">
        <v>2306</v>
      </c>
      <c r="C147" s="282">
        <v>650025873</v>
      </c>
      <c r="D147" s="189">
        <v>70695946</v>
      </c>
      <c r="E147" s="125" t="s">
        <v>497</v>
      </c>
      <c r="F147" s="282">
        <v>3117</v>
      </c>
      <c r="G147" s="278" t="s">
        <v>292</v>
      </c>
      <c r="H147" s="193" t="s">
        <v>260</v>
      </c>
      <c r="I147" s="517">
        <v>2528359</v>
      </c>
      <c r="J147" s="432">
        <v>1875638</v>
      </c>
      <c r="K147" s="432">
        <v>0</v>
      </c>
      <c r="L147" s="44">
        <v>633965</v>
      </c>
      <c r="M147" s="44">
        <v>18756</v>
      </c>
      <c r="N147" s="432">
        <v>0</v>
      </c>
      <c r="O147" s="685">
        <v>2.9091</v>
      </c>
      <c r="P147" s="579">
        <f t="shared" si="67"/>
        <v>0</v>
      </c>
      <c r="Q147" s="434">
        <v>0</v>
      </c>
      <c r="R147" s="434">
        <v>0</v>
      </c>
      <c r="S147" s="434">
        <v>0</v>
      </c>
      <c r="T147" s="434">
        <v>0</v>
      </c>
      <c r="U147" s="434">
        <v>0</v>
      </c>
      <c r="V147" s="434">
        <v>0</v>
      </c>
      <c r="W147" s="434">
        <f t="shared" si="68"/>
        <v>0</v>
      </c>
      <c r="X147" s="434">
        <v>0</v>
      </c>
      <c r="Y147" s="434">
        <v>0</v>
      </c>
      <c r="Z147" s="434">
        <v>0</v>
      </c>
      <c r="AA147" s="434">
        <f t="shared" si="69"/>
        <v>0</v>
      </c>
      <c r="AB147" s="434">
        <f t="shared" si="70"/>
        <v>0</v>
      </c>
      <c r="AC147" s="435">
        <f t="shared" si="71"/>
        <v>0</v>
      </c>
      <c r="AD147" s="434">
        <v>0</v>
      </c>
      <c r="AE147" s="434">
        <f t="shared" si="72"/>
        <v>0</v>
      </c>
      <c r="AF147" s="435">
        <f t="shared" si="73"/>
        <v>0</v>
      </c>
      <c r="AG147" s="14">
        <v>0</v>
      </c>
      <c r="AH147" s="434">
        <f t="shared" si="129"/>
        <v>0</v>
      </c>
      <c r="AI147" s="870">
        <v>0</v>
      </c>
      <c r="AJ147" s="433">
        <v>0</v>
      </c>
      <c r="AK147" s="433">
        <v>0</v>
      </c>
      <c r="AL147" s="433">
        <v>0</v>
      </c>
      <c r="AM147" s="433">
        <v>0</v>
      </c>
      <c r="AN147" s="433">
        <v>0</v>
      </c>
      <c r="AO147" s="535">
        <f t="shared" si="75"/>
        <v>0</v>
      </c>
      <c r="AP147" s="854">
        <f>I147+AH147</f>
        <v>2528359</v>
      </c>
      <c r="AQ147" s="434">
        <f>J147+W147</f>
        <v>1875638</v>
      </c>
      <c r="AR147" s="512">
        <f>K147+AA147</f>
        <v>0</v>
      </c>
      <c r="AS147" s="434">
        <f>L147+AE147</f>
        <v>633965</v>
      </c>
      <c r="AT147" s="434">
        <f t="shared" si="130"/>
        <v>18756</v>
      </c>
      <c r="AU147" s="434">
        <f t="shared" si="130"/>
        <v>0</v>
      </c>
      <c r="AV147" s="535">
        <f>O147+AO147</f>
        <v>2.9091</v>
      </c>
      <c r="AW147" s="517">
        <f t="shared" si="77"/>
        <v>0</v>
      </c>
      <c r="AX147" s="432">
        <v>0</v>
      </c>
      <c r="AY147" s="432">
        <v>0</v>
      </c>
      <c r="AZ147" s="432">
        <v>0</v>
      </c>
      <c r="BA147" s="432">
        <v>0</v>
      </c>
      <c r="BB147" s="432">
        <v>0</v>
      </c>
      <c r="BC147" s="600">
        <v>0</v>
      </c>
    </row>
    <row r="148" spans="1:55" ht="12.95" customHeight="1" x14ac:dyDescent="0.25">
      <c r="A148" s="188">
        <v>35</v>
      </c>
      <c r="B148" s="126">
        <v>2306</v>
      </c>
      <c r="C148" s="126">
        <v>650025873</v>
      </c>
      <c r="D148" s="189">
        <v>70695946</v>
      </c>
      <c r="E148" s="125" t="s">
        <v>497</v>
      </c>
      <c r="F148" s="282">
        <v>3117</v>
      </c>
      <c r="G148" s="231" t="s">
        <v>276</v>
      </c>
      <c r="H148" s="193" t="s">
        <v>261</v>
      </c>
      <c r="I148" s="517">
        <v>127433</v>
      </c>
      <c r="J148" s="432">
        <v>94534</v>
      </c>
      <c r="K148" s="432">
        <v>0</v>
      </c>
      <c r="L148" s="44">
        <v>31953</v>
      </c>
      <c r="M148" s="44">
        <v>946</v>
      </c>
      <c r="N148" s="432">
        <v>0</v>
      </c>
      <c r="O148" s="685">
        <v>0.32</v>
      </c>
      <c r="P148" s="579">
        <f t="shared" si="67"/>
        <v>0</v>
      </c>
      <c r="Q148" s="434">
        <v>0</v>
      </c>
      <c r="R148" s="434">
        <v>0</v>
      </c>
      <c r="S148" s="434">
        <v>0</v>
      </c>
      <c r="T148" s="434">
        <v>0</v>
      </c>
      <c r="U148" s="434">
        <v>0</v>
      </c>
      <c r="V148" s="434">
        <v>0</v>
      </c>
      <c r="W148" s="434">
        <f t="shared" si="68"/>
        <v>0</v>
      </c>
      <c r="X148" s="434">
        <v>0</v>
      </c>
      <c r="Y148" s="434">
        <v>0</v>
      </c>
      <c r="Z148" s="434">
        <v>0</v>
      </c>
      <c r="AA148" s="434">
        <f t="shared" si="69"/>
        <v>0</v>
      </c>
      <c r="AB148" s="434">
        <f t="shared" si="70"/>
        <v>0</v>
      </c>
      <c r="AC148" s="435">
        <f t="shared" si="71"/>
        <v>0</v>
      </c>
      <c r="AD148" s="434">
        <v>0</v>
      </c>
      <c r="AE148" s="434">
        <f t="shared" si="72"/>
        <v>0</v>
      </c>
      <c r="AF148" s="435">
        <f t="shared" si="73"/>
        <v>0</v>
      </c>
      <c r="AG148" s="14">
        <v>0</v>
      </c>
      <c r="AH148" s="434">
        <f t="shared" si="129"/>
        <v>0</v>
      </c>
      <c r="AI148" s="870">
        <v>0</v>
      </c>
      <c r="AJ148" s="433">
        <v>0</v>
      </c>
      <c r="AK148" s="433">
        <v>0</v>
      </c>
      <c r="AL148" s="433">
        <v>0</v>
      </c>
      <c r="AM148" s="433">
        <v>0</v>
      </c>
      <c r="AN148" s="433">
        <v>0</v>
      </c>
      <c r="AO148" s="535">
        <f t="shared" si="75"/>
        <v>0</v>
      </c>
      <c r="AP148" s="854">
        <f>I148+AH148</f>
        <v>127433</v>
      </c>
      <c r="AQ148" s="434">
        <f>J148+W148</f>
        <v>94534</v>
      </c>
      <c r="AR148" s="512">
        <f>K148+AA148</f>
        <v>0</v>
      </c>
      <c r="AS148" s="434">
        <f>L148+AE148</f>
        <v>31953</v>
      </c>
      <c r="AT148" s="434">
        <f t="shared" si="130"/>
        <v>946</v>
      </c>
      <c r="AU148" s="434">
        <f t="shared" si="130"/>
        <v>0</v>
      </c>
      <c r="AV148" s="535">
        <f>O148+AO148</f>
        <v>0.32</v>
      </c>
      <c r="AW148" s="517">
        <f t="shared" si="77"/>
        <v>0</v>
      </c>
      <c r="AX148" s="432">
        <v>0</v>
      </c>
      <c r="AY148" s="432">
        <v>0</v>
      </c>
      <c r="AZ148" s="432">
        <v>0</v>
      </c>
      <c r="BA148" s="432">
        <v>0</v>
      </c>
      <c r="BB148" s="432">
        <v>0</v>
      </c>
      <c r="BC148" s="600">
        <v>0</v>
      </c>
    </row>
    <row r="149" spans="1:55" ht="12.95" customHeight="1" x14ac:dyDescent="0.25">
      <c r="A149" s="188">
        <v>35</v>
      </c>
      <c r="B149" s="126">
        <v>2306</v>
      </c>
      <c r="C149" s="126">
        <v>650025873</v>
      </c>
      <c r="D149" s="189">
        <v>70695946</v>
      </c>
      <c r="E149" s="125" t="s">
        <v>497</v>
      </c>
      <c r="F149" s="126">
        <v>3143</v>
      </c>
      <c r="G149" s="231" t="s">
        <v>784</v>
      </c>
      <c r="H149" s="193" t="s">
        <v>260</v>
      </c>
      <c r="I149" s="517">
        <v>813933</v>
      </c>
      <c r="J149" s="432">
        <v>603808</v>
      </c>
      <c r="K149" s="432">
        <v>0</v>
      </c>
      <c r="L149" s="44">
        <v>204087</v>
      </c>
      <c r="M149" s="44">
        <v>6038</v>
      </c>
      <c r="N149" s="432">
        <v>0</v>
      </c>
      <c r="O149" s="685">
        <v>1.1341000000000001</v>
      </c>
      <c r="P149" s="579">
        <f t="shared" si="67"/>
        <v>0</v>
      </c>
      <c r="Q149" s="434">
        <v>0</v>
      </c>
      <c r="R149" s="434">
        <v>0</v>
      </c>
      <c r="S149" s="434">
        <v>0</v>
      </c>
      <c r="T149" s="434">
        <v>0</v>
      </c>
      <c r="U149" s="434">
        <v>0</v>
      </c>
      <c r="V149" s="434">
        <v>0</v>
      </c>
      <c r="W149" s="434">
        <f t="shared" si="68"/>
        <v>0</v>
      </c>
      <c r="X149" s="434">
        <v>0</v>
      </c>
      <c r="Y149" s="434">
        <v>0</v>
      </c>
      <c r="Z149" s="434">
        <v>0</v>
      </c>
      <c r="AA149" s="434">
        <f t="shared" si="69"/>
        <v>0</v>
      </c>
      <c r="AB149" s="434">
        <f t="shared" si="70"/>
        <v>0</v>
      </c>
      <c r="AC149" s="435">
        <f t="shared" si="71"/>
        <v>0</v>
      </c>
      <c r="AD149" s="434">
        <v>0</v>
      </c>
      <c r="AE149" s="434">
        <f t="shared" si="72"/>
        <v>0</v>
      </c>
      <c r="AF149" s="435">
        <f t="shared" si="73"/>
        <v>0</v>
      </c>
      <c r="AG149" s="14">
        <v>0</v>
      </c>
      <c r="AH149" s="434">
        <f t="shared" si="129"/>
        <v>0</v>
      </c>
      <c r="AI149" s="870">
        <v>0</v>
      </c>
      <c r="AJ149" s="433">
        <v>0</v>
      </c>
      <c r="AK149" s="433">
        <v>0</v>
      </c>
      <c r="AL149" s="433">
        <v>0</v>
      </c>
      <c r="AM149" s="433">
        <v>0</v>
      </c>
      <c r="AN149" s="433">
        <v>0</v>
      </c>
      <c r="AO149" s="535">
        <f t="shared" si="75"/>
        <v>0</v>
      </c>
      <c r="AP149" s="854">
        <f>I149+AH149</f>
        <v>813933</v>
      </c>
      <c r="AQ149" s="434">
        <f>J149+W149</f>
        <v>603808</v>
      </c>
      <c r="AR149" s="512">
        <f>K149+AA149</f>
        <v>0</v>
      </c>
      <c r="AS149" s="434">
        <f>L149+AE149</f>
        <v>204087</v>
      </c>
      <c r="AT149" s="434">
        <f t="shared" si="130"/>
        <v>6038</v>
      </c>
      <c r="AU149" s="434">
        <f t="shared" si="130"/>
        <v>0</v>
      </c>
      <c r="AV149" s="535">
        <f>O149+AO149</f>
        <v>1.1341000000000001</v>
      </c>
      <c r="AW149" s="517">
        <f t="shared" si="77"/>
        <v>0</v>
      </c>
      <c r="AX149" s="432">
        <v>0</v>
      </c>
      <c r="AY149" s="432">
        <v>0</v>
      </c>
      <c r="AZ149" s="432">
        <v>0</v>
      </c>
      <c r="BA149" s="432">
        <v>0</v>
      </c>
      <c r="BB149" s="432">
        <v>0</v>
      </c>
      <c r="BC149" s="600">
        <v>0</v>
      </c>
    </row>
    <row r="150" spans="1:55" ht="12.95" customHeight="1" x14ac:dyDescent="0.25">
      <c r="A150" s="128">
        <v>35</v>
      </c>
      <c r="B150" s="30">
        <v>2306</v>
      </c>
      <c r="C150" s="30">
        <v>650025873</v>
      </c>
      <c r="D150" s="30">
        <v>70695946</v>
      </c>
      <c r="E150" s="280" t="s">
        <v>498</v>
      </c>
      <c r="F150" s="30"/>
      <c r="G150" s="280"/>
      <c r="H150" s="113"/>
      <c r="I150" s="563">
        <v>6462651</v>
      </c>
      <c r="J150" s="507">
        <v>4794251</v>
      </c>
      <c r="K150" s="507">
        <v>0</v>
      </c>
      <c r="L150" s="329">
        <v>1620457</v>
      </c>
      <c r="M150" s="329">
        <v>47943</v>
      </c>
      <c r="N150" s="507">
        <v>0</v>
      </c>
      <c r="O150" s="687">
        <v>8.0890000000000004</v>
      </c>
      <c r="P150" s="745">
        <f t="shared" ref="P150:BC150" si="131">SUM(P146:P149)</f>
        <v>0</v>
      </c>
      <c r="Q150" s="329">
        <f t="shared" si="131"/>
        <v>0</v>
      </c>
      <c r="R150" s="329">
        <f t="shared" si="131"/>
        <v>0</v>
      </c>
      <c r="S150" s="329">
        <f t="shared" si="131"/>
        <v>0</v>
      </c>
      <c r="T150" s="329">
        <f t="shared" si="131"/>
        <v>0</v>
      </c>
      <c r="U150" s="329">
        <f t="shared" si="131"/>
        <v>0</v>
      </c>
      <c r="V150" s="329">
        <f t="shared" si="131"/>
        <v>0</v>
      </c>
      <c r="W150" s="329">
        <f t="shared" si="131"/>
        <v>0</v>
      </c>
      <c r="X150" s="329">
        <v>0</v>
      </c>
      <c r="Y150" s="329">
        <f t="shared" si="131"/>
        <v>0</v>
      </c>
      <c r="Z150" s="329">
        <f t="shared" si="131"/>
        <v>0</v>
      </c>
      <c r="AA150" s="329">
        <f t="shared" si="131"/>
        <v>0</v>
      </c>
      <c r="AB150" s="329">
        <f t="shared" si="131"/>
        <v>0</v>
      </c>
      <c r="AC150" s="329">
        <f t="shared" si="131"/>
        <v>0</v>
      </c>
      <c r="AD150" s="329">
        <f t="shared" si="131"/>
        <v>0</v>
      </c>
      <c r="AE150" s="329">
        <f t="shared" si="131"/>
        <v>0</v>
      </c>
      <c r="AF150" s="329">
        <f t="shared" si="131"/>
        <v>0</v>
      </c>
      <c r="AG150" s="329">
        <f t="shared" si="131"/>
        <v>0</v>
      </c>
      <c r="AH150" s="966">
        <f t="shared" si="131"/>
        <v>0</v>
      </c>
      <c r="AI150" s="961">
        <v>0</v>
      </c>
      <c r="AJ150" s="741">
        <f t="shared" si="131"/>
        <v>0</v>
      </c>
      <c r="AK150" s="741">
        <f t="shared" si="131"/>
        <v>0</v>
      </c>
      <c r="AL150" s="741">
        <f t="shared" si="131"/>
        <v>0</v>
      </c>
      <c r="AM150" s="741">
        <f t="shared" si="131"/>
        <v>0</v>
      </c>
      <c r="AN150" s="741">
        <f t="shared" si="131"/>
        <v>0</v>
      </c>
      <c r="AO150" s="187">
        <f t="shared" si="131"/>
        <v>0</v>
      </c>
      <c r="AP150" s="411">
        <f t="shared" si="131"/>
        <v>6462651</v>
      </c>
      <c r="AQ150" s="411">
        <f t="shared" si="131"/>
        <v>4794251</v>
      </c>
      <c r="AR150" s="329">
        <f t="shared" si="131"/>
        <v>0</v>
      </c>
      <c r="AS150" s="329">
        <f t="shared" si="131"/>
        <v>1620457</v>
      </c>
      <c r="AT150" s="329">
        <f t="shared" si="131"/>
        <v>47943</v>
      </c>
      <c r="AU150" s="329">
        <f t="shared" si="131"/>
        <v>0</v>
      </c>
      <c r="AV150" s="187">
        <f t="shared" si="131"/>
        <v>8.0890000000000004</v>
      </c>
      <c r="AW150" s="772">
        <f t="shared" si="131"/>
        <v>0</v>
      </c>
      <c r="AX150" s="761">
        <f t="shared" si="131"/>
        <v>0</v>
      </c>
      <c r="AY150" s="761">
        <f t="shared" si="131"/>
        <v>0</v>
      </c>
      <c r="AZ150" s="761">
        <f t="shared" si="131"/>
        <v>0</v>
      </c>
      <c r="BA150" s="761">
        <f t="shared" si="131"/>
        <v>0</v>
      </c>
      <c r="BB150" s="761">
        <f t="shared" si="131"/>
        <v>0</v>
      </c>
      <c r="BC150" s="773">
        <f t="shared" si="131"/>
        <v>0</v>
      </c>
    </row>
    <row r="151" spans="1:55" ht="12.95" customHeight="1" x14ac:dyDescent="0.25">
      <c r="A151" s="188">
        <v>36</v>
      </c>
      <c r="B151" s="287">
        <v>2447</v>
      </c>
      <c r="C151" s="287">
        <v>600080111</v>
      </c>
      <c r="D151" s="189">
        <v>72744961</v>
      </c>
      <c r="E151" s="295" t="s">
        <v>499</v>
      </c>
      <c r="F151" s="287">
        <v>3117</v>
      </c>
      <c r="G151" s="278" t="s">
        <v>292</v>
      </c>
      <c r="H151" s="193" t="s">
        <v>260</v>
      </c>
      <c r="I151" s="517">
        <v>2897836</v>
      </c>
      <c r="J151" s="432">
        <v>2129878</v>
      </c>
      <c r="K151" s="432">
        <v>20000</v>
      </c>
      <c r="L151" s="44">
        <v>726659</v>
      </c>
      <c r="M151" s="44">
        <v>21299</v>
      </c>
      <c r="N151" s="432">
        <v>0</v>
      </c>
      <c r="O151" s="685">
        <v>3.2065000000000001</v>
      </c>
      <c r="P151" s="579">
        <f t="shared" si="67"/>
        <v>20000</v>
      </c>
      <c r="Q151" s="434">
        <v>0</v>
      </c>
      <c r="R151" s="434">
        <v>0</v>
      </c>
      <c r="S151" s="434">
        <v>0</v>
      </c>
      <c r="T151" s="434">
        <v>0</v>
      </c>
      <c r="U151" s="434">
        <v>0</v>
      </c>
      <c r="V151" s="434">
        <v>0</v>
      </c>
      <c r="W151" s="434">
        <f t="shared" si="68"/>
        <v>20000</v>
      </c>
      <c r="X151" s="434">
        <v>-20000</v>
      </c>
      <c r="Y151" s="434">
        <v>0</v>
      </c>
      <c r="Z151" s="434">
        <v>0</v>
      </c>
      <c r="AA151" s="434">
        <f t="shared" si="69"/>
        <v>-20000</v>
      </c>
      <c r="AB151" s="434">
        <f t="shared" si="70"/>
        <v>0</v>
      </c>
      <c r="AC151" s="435">
        <f t="shared" si="71"/>
        <v>0</v>
      </c>
      <c r="AD151" s="434">
        <v>0</v>
      </c>
      <c r="AE151" s="434">
        <f t="shared" si="72"/>
        <v>0</v>
      </c>
      <c r="AF151" s="435">
        <f t="shared" si="73"/>
        <v>200</v>
      </c>
      <c r="AG151" s="14">
        <v>0</v>
      </c>
      <c r="AH151" s="434">
        <f t="shared" ref="AH151:AH153" si="132">AB151+AE151+AF151+AG151</f>
        <v>200</v>
      </c>
      <c r="AI151" s="870">
        <v>0.01</v>
      </c>
      <c r="AJ151" s="433">
        <v>0</v>
      </c>
      <c r="AK151" s="433">
        <v>0</v>
      </c>
      <c r="AL151" s="433">
        <v>0</v>
      </c>
      <c r="AM151" s="433">
        <v>0</v>
      </c>
      <c r="AN151" s="433">
        <v>0</v>
      </c>
      <c r="AO151" s="535">
        <f t="shared" si="75"/>
        <v>0.01</v>
      </c>
      <c r="AP151" s="854">
        <f>I151+AH151</f>
        <v>2898036</v>
      </c>
      <c r="AQ151" s="434">
        <f>J151+W151</f>
        <v>2149878</v>
      </c>
      <c r="AR151" s="512">
        <f>K151+AA151</f>
        <v>0</v>
      </c>
      <c r="AS151" s="434">
        <f>L151+AE151</f>
        <v>726659</v>
      </c>
      <c r="AT151" s="434">
        <f t="shared" ref="AT151:AU153" si="133">M151+AF151</f>
        <v>21499</v>
      </c>
      <c r="AU151" s="434">
        <f t="shared" si="133"/>
        <v>0</v>
      </c>
      <c r="AV151" s="535">
        <f>O151+AO151</f>
        <v>3.2164999999999999</v>
      </c>
      <c r="AW151" s="517">
        <f t="shared" si="77"/>
        <v>0</v>
      </c>
      <c r="AX151" s="432">
        <v>0</v>
      </c>
      <c r="AY151" s="432">
        <v>0</v>
      </c>
      <c r="AZ151" s="432">
        <v>0</v>
      </c>
      <c r="BA151" s="432">
        <v>0</v>
      </c>
      <c r="BB151" s="432">
        <v>0</v>
      </c>
      <c r="BC151" s="600">
        <v>0</v>
      </c>
    </row>
    <row r="152" spans="1:55" ht="12.95" customHeight="1" x14ac:dyDescent="0.25">
      <c r="A152" s="188">
        <v>36</v>
      </c>
      <c r="B152" s="282">
        <v>2447</v>
      </c>
      <c r="C152" s="282">
        <v>600080111</v>
      </c>
      <c r="D152" s="189">
        <v>72744961</v>
      </c>
      <c r="E152" s="125" t="s">
        <v>499</v>
      </c>
      <c r="F152" s="287">
        <v>3117</v>
      </c>
      <c r="G152" s="231" t="s">
        <v>276</v>
      </c>
      <c r="H152" s="193" t="s">
        <v>261</v>
      </c>
      <c r="I152" s="517">
        <v>338893</v>
      </c>
      <c r="J152" s="432">
        <v>251404</v>
      </c>
      <c r="K152" s="432">
        <v>0</v>
      </c>
      <c r="L152" s="44">
        <v>84975</v>
      </c>
      <c r="M152" s="44">
        <v>2514</v>
      </c>
      <c r="N152" s="432">
        <v>0</v>
      </c>
      <c r="O152" s="685">
        <v>0.6</v>
      </c>
      <c r="P152" s="579">
        <f t="shared" ref="P152:P163" si="134">X152*-1</f>
        <v>0</v>
      </c>
      <c r="Q152" s="434">
        <v>0</v>
      </c>
      <c r="R152" s="434">
        <v>0</v>
      </c>
      <c r="S152" s="434">
        <v>0</v>
      </c>
      <c r="T152" s="434">
        <v>0</v>
      </c>
      <c r="U152" s="434">
        <v>0</v>
      </c>
      <c r="V152" s="434">
        <v>0</v>
      </c>
      <c r="W152" s="434">
        <f t="shared" ref="W152:W163" si="135">SUM(P152:V152)</f>
        <v>0</v>
      </c>
      <c r="X152" s="434">
        <v>0</v>
      </c>
      <c r="Y152" s="434">
        <v>0</v>
      </c>
      <c r="Z152" s="434">
        <v>0</v>
      </c>
      <c r="AA152" s="434">
        <f t="shared" ref="AA152:AA163" si="136">X152+Y152+Z152</f>
        <v>0</v>
      </c>
      <c r="AB152" s="434">
        <f t="shared" ref="AB152:AB163" si="137">W152+AA152</f>
        <v>0</v>
      </c>
      <c r="AC152" s="435">
        <f t="shared" ref="AC152:AC163" si="138">ROUND((W152+X152+Y152)*33.8%,0)</f>
        <v>0</v>
      </c>
      <c r="AD152" s="434">
        <v>0</v>
      </c>
      <c r="AE152" s="434">
        <f t="shared" ref="AE152:AE163" si="139">AC152+AD152</f>
        <v>0</v>
      </c>
      <c r="AF152" s="435">
        <f t="shared" ref="AF152:AF163" si="140">ROUND(W152*1%,0)</f>
        <v>0</v>
      </c>
      <c r="AG152" s="14">
        <v>0</v>
      </c>
      <c r="AH152" s="434">
        <f t="shared" si="132"/>
        <v>0</v>
      </c>
      <c r="AI152" s="870">
        <v>0</v>
      </c>
      <c r="AJ152" s="433">
        <v>0</v>
      </c>
      <c r="AK152" s="433">
        <v>0</v>
      </c>
      <c r="AL152" s="433">
        <v>0</v>
      </c>
      <c r="AM152" s="433">
        <v>0</v>
      </c>
      <c r="AN152" s="433">
        <v>0</v>
      </c>
      <c r="AO152" s="535">
        <f t="shared" ref="AO152:AO163" si="141">SUM(AI152:AN152)</f>
        <v>0</v>
      </c>
      <c r="AP152" s="854">
        <f>I152+AH152</f>
        <v>338893</v>
      </c>
      <c r="AQ152" s="434">
        <f>J152+W152</f>
        <v>251404</v>
      </c>
      <c r="AR152" s="512">
        <f>K152+AA152</f>
        <v>0</v>
      </c>
      <c r="AS152" s="434">
        <f>L152+AE152</f>
        <v>84975</v>
      </c>
      <c r="AT152" s="434">
        <f t="shared" si="133"/>
        <v>2514</v>
      </c>
      <c r="AU152" s="434">
        <f t="shared" si="133"/>
        <v>0</v>
      </c>
      <c r="AV152" s="535">
        <f>O152+AO152</f>
        <v>0.6</v>
      </c>
      <c r="AW152" s="517">
        <f t="shared" si="77"/>
        <v>0</v>
      </c>
      <c r="AX152" s="432">
        <v>0</v>
      </c>
      <c r="AY152" s="432">
        <v>0</v>
      </c>
      <c r="AZ152" s="432">
        <v>0</v>
      </c>
      <c r="BA152" s="432">
        <v>0</v>
      </c>
      <c r="BB152" s="432">
        <v>0</v>
      </c>
      <c r="BC152" s="600">
        <v>0</v>
      </c>
    </row>
    <row r="153" spans="1:55" ht="12.75" customHeight="1" x14ac:dyDescent="0.25">
      <c r="A153" s="188">
        <v>36</v>
      </c>
      <c r="B153" s="282">
        <v>2447</v>
      </c>
      <c r="C153" s="282">
        <v>600080111</v>
      </c>
      <c r="D153" s="189">
        <v>72744961</v>
      </c>
      <c r="E153" s="125" t="s">
        <v>499</v>
      </c>
      <c r="F153" s="282">
        <v>3143</v>
      </c>
      <c r="G153" s="231" t="s">
        <v>785</v>
      </c>
      <c r="H153" s="193" t="s">
        <v>260</v>
      </c>
      <c r="I153" s="517">
        <v>1026825</v>
      </c>
      <c r="J153" s="432">
        <v>751814</v>
      </c>
      <c r="K153" s="432">
        <v>10000</v>
      </c>
      <c r="L153" s="44">
        <v>257493</v>
      </c>
      <c r="M153" s="44">
        <v>7518</v>
      </c>
      <c r="N153" s="432">
        <v>0</v>
      </c>
      <c r="O153" s="685">
        <v>1.57</v>
      </c>
      <c r="P153" s="579">
        <f t="shared" si="134"/>
        <v>10000</v>
      </c>
      <c r="Q153" s="434">
        <v>0</v>
      </c>
      <c r="R153" s="434">
        <v>0</v>
      </c>
      <c r="S153" s="434">
        <v>0</v>
      </c>
      <c r="T153" s="434">
        <v>0</v>
      </c>
      <c r="U153" s="434">
        <v>0</v>
      </c>
      <c r="V153" s="434">
        <v>0</v>
      </c>
      <c r="W153" s="434">
        <f t="shared" si="135"/>
        <v>10000</v>
      </c>
      <c r="X153" s="434">
        <v>-10000</v>
      </c>
      <c r="Y153" s="434">
        <v>0</v>
      </c>
      <c r="Z153" s="434">
        <v>0</v>
      </c>
      <c r="AA153" s="434">
        <f t="shared" si="136"/>
        <v>-10000</v>
      </c>
      <c r="AB153" s="434">
        <f t="shared" si="137"/>
        <v>0</v>
      </c>
      <c r="AC153" s="435">
        <f t="shared" si="138"/>
        <v>0</v>
      </c>
      <c r="AD153" s="434">
        <v>0</v>
      </c>
      <c r="AE153" s="434">
        <f t="shared" si="139"/>
        <v>0</v>
      </c>
      <c r="AF153" s="435">
        <f t="shared" si="140"/>
        <v>100</v>
      </c>
      <c r="AG153" s="14">
        <v>0</v>
      </c>
      <c r="AH153" s="434">
        <f t="shared" si="132"/>
        <v>100</v>
      </c>
      <c r="AI153" s="870">
        <v>0</v>
      </c>
      <c r="AJ153" s="433">
        <v>0</v>
      </c>
      <c r="AK153" s="433">
        <v>0</v>
      </c>
      <c r="AL153" s="433">
        <v>0</v>
      </c>
      <c r="AM153" s="433">
        <v>0</v>
      </c>
      <c r="AN153" s="433">
        <v>0</v>
      </c>
      <c r="AO153" s="535">
        <f t="shared" si="141"/>
        <v>0</v>
      </c>
      <c r="AP153" s="854">
        <f>I153+AH153</f>
        <v>1026925</v>
      </c>
      <c r="AQ153" s="434">
        <f>J153+W153</f>
        <v>761814</v>
      </c>
      <c r="AR153" s="512">
        <f>K153+AA153</f>
        <v>0</v>
      </c>
      <c r="AS153" s="434">
        <f>L153+AE153</f>
        <v>257493</v>
      </c>
      <c r="AT153" s="434">
        <f t="shared" si="133"/>
        <v>7618</v>
      </c>
      <c r="AU153" s="434">
        <f t="shared" si="133"/>
        <v>0</v>
      </c>
      <c r="AV153" s="535">
        <f>O153+AO153</f>
        <v>1.57</v>
      </c>
      <c r="AW153" s="517">
        <f t="shared" ref="AW153:AW163" si="142">SUM(AX153:BB153)</f>
        <v>0</v>
      </c>
      <c r="AX153" s="432">
        <v>0</v>
      </c>
      <c r="AY153" s="432">
        <v>0</v>
      </c>
      <c r="AZ153" s="432">
        <v>0</v>
      </c>
      <c r="BA153" s="432">
        <v>0</v>
      </c>
      <c r="BB153" s="432">
        <v>0</v>
      </c>
      <c r="BC153" s="600">
        <v>0</v>
      </c>
    </row>
    <row r="154" spans="1:55" ht="12.75" customHeight="1" x14ac:dyDescent="0.25">
      <c r="A154" s="128">
        <v>36</v>
      </c>
      <c r="B154" s="31">
        <v>2447</v>
      </c>
      <c r="C154" s="31">
        <v>600080111</v>
      </c>
      <c r="D154" s="31">
        <v>72744961</v>
      </c>
      <c r="E154" s="284" t="s">
        <v>500</v>
      </c>
      <c r="F154" s="31"/>
      <c r="G154" s="284"/>
      <c r="H154" s="114"/>
      <c r="I154" s="563">
        <v>4263554</v>
      </c>
      <c r="J154" s="507">
        <v>3133096</v>
      </c>
      <c r="K154" s="507">
        <v>30000</v>
      </c>
      <c r="L154" s="329">
        <v>1069127</v>
      </c>
      <c r="M154" s="329">
        <v>31331</v>
      </c>
      <c r="N154" s="507">
        <v>0</v>
      </c>
      <c r="O154" s="687">
        <v>5.3765000000000001</v>
      </c>
      <c r="P154" s="745">
        <f t="shared" ref="P154:BC154" si="143">SUM(P151:P153)</f>
        <v>30000</v>
      </c>
      <c r="Q154" s="329">
        <f t="shared" si="143"/>
        <v>0</v>
      </c>
      <c r="R154" s="329">
        <f t="shared" si="143"/>
        <v>0</v>
      </c>
      <c r="S154" s="329">
        <f t="shared" si="143"/>
        <v>0</v>
      </c>
      <c r="T154" s="329">
        <f t="shared" si="143"/>
        <v>0</v>
      </c>
      <c r="U154" s="329">
        <f t="shared" si="143"/>
        <v>0</v>
      </c>
      <c r="V154" s="329">
        <f t="shared" si="143"/>
        <v>0</v>
      </c>
      <c r="W154" s="329">
        <f t="shared" si="143"/>
        <v>30000</v>
      </c>
      <c r="X154" s="329">
        <v>-30000</v>
      </c>
      <c r="Y154" s="329">
        <f t="shared" si="143"/>
        <v>0</v>
      </c>
      <c r="Z154" s="329">
        <f t="shared" si="143"/>
        <v>0</v>
      </c>
      <c r="AA154" s="329">
        <f t="shared" si="143"/>
        <v>-30000</v>
      </c>
      <c r="AB154" s="329">
        <f t="shared" si="143"/>
        <v>0</v>
      </c>
      <c r="AC154" s="329">
        <f t="shared" si="143"/>
        <v>0</v>
      </c>
      <c r="AD154" s="329">
        <f t="shared" si="143"/>
        <v>0</v>
      </c>
      <c r="AE154" s="329">
        <f t="shared" si="143"/>
        <v>0</v>
      </c>
      <c r="AF154" s="329">
        <f t="shared" si="143"/>
        <v>300</v>
      </c>
      <c r="AG154" s="329">
        <f t="shared" si="143"/>
        <v>0</v>
      </c>
      <c r="AH154" s="966">
        <f t="shared" si="143"/>
        <v>300</v>
      </c>
      <c r="AI154" s="961">
        <v>0.01</v>
      </c>
      <c r="AJ154" s="741">
        <f t="shared" si="143"/>
        <v>0</v>
      </c>
      <c r="AK154" s="741">
        <f t="shared" si="143"/>
        <v>0</v>
      </c>
      <c r="AL154" s="741">
        <f t="shared" si="143"/>
        <v>0</v>
      </c>
      <c r="AM154" s="741">
        <f t="shared" si="143"/>
        <v>0</v>
      </c>
      <c r="AN154" s="741">
        <f t="shared" si="143"/>
        <v>0</v>
      </c>
      <c r="AO154" s="187">
        <f t="shared" si="143"/>
        <v>0.01</v>
      </c>
      <c r="AP154" s="411">
        <f t="shared" si="143"/>
        <v>4263854</v>
      </c>
      <c r="AQ154" s="411">
        <f t="shared" si="143"/>
        <v>3163096</v>
      </c>
      <c r="AR154" s="329">
        <f t="shared" si="143"/>
        <v>0</v>
      </c>
      <c r="AS154" s="329">
        <f t="shared" si="143"/>
        <v>1069127</v>
      </c>
      <c r="AT154" s="329">
        <f t="shared" si="143"/>
        <v>31631</v>
      </c>
      <c r="AU154" s="329">
        <f t="shared" si="143"/>
        <v>0</v>
      </c>
      <c r="AV154" s="187">
        <f t="shared" si="143"/>
        <v>5.3864999999999998</v>
      </c>
      <c r="AW154" s="772">
        <f t="shared" si="143"/>
        <v>0</v>
      </c>
      <c r="AX154" s="761">
        <f t="shared" si="143"/>
        <v>0</v>
      </c>
      <c r="AY154" s="761">
        <f t="shared" si="143"/>
        <v>0</v>
      </c>
      <c r="AZ154" s="761">
        <f t="shared" si="143"/>
        <v>0</v>
      </c>
      <c r="BA154" s="761">
        <f t="shared" si="143"/>
        <v>0</v>
      </c>
      <c r="BB154" s="761">
        <f t="shared" si="143"/>
        <v>0</v>
      </c>
      <c r="BC154" s="773">
        <f t="shared" si="143"/>
        <v>0</v>
      </c>
    </row>
    <row r="155" spans="1:55" s="222" customFormat="1" ht="12.75" customHeight="1" x14ac:dyDescent="0.25">
      <c r="A155" s="188">
        <v>37</v>
      </c>
      <c r="B155" s="126">
        <v>5455</v>
      </c>
      <c r="C155" s="126">
        <v>600099067</v>
      </c>
      <c r="D155" s="189">
        <v>70986088</v>
      </c>
      <c r="E155" s="277" t="s">
        <v>501</v>
      </c>
      <c r="F155" s="288">
        <v>3111</v>
      </c>
      <c r="G155" s="279" t="s">
        <v>288</v>
      </c>
      <c r="H155" s="193" t="s">
        <v>260</v>
      </c>
      <c r="I155" s="517">
        <v>3030200</v>
      </c>
      <c r="J155" s="432">
        <v>2247923</v>
      </c>
      <c r="K155" s="432">
        <v>0</v>
      </c>
      <c r="L155" s="44">
        <v>759798</v>
      </c>
      <c r="M155" s="44">
        <v>22479</v>
      </c>
      <c r="N155" s="432">
        <v>0</v>
      </c>
      <c r="O155" s="685">
        <v>4</v>
      </c>
      <c r="P155" s="579">
        <f t="shared" si="134"/>
        <v>0</v>
      </c>
      <c r="Q155" s="434">
        <v>0</v>
      </c>
      <c r="R155" s="434">
        <v>0</v>
      </c>
      <c r="S155" s="434">
        <v>0</v>
      </c>
      <c r="T155" s="434">
        <v>0</v>
      </c>
      <c r="U155" s="434">
        <v>0</v>
      </c>
      <c r="V155" s="434">
        <v>0</v>
      </c>
      <c r="W155" s="434">
        <f t="shared" si="135"/>
        <v>0</v>
      </c>
      <c r="X155" s="434">
        <v>0</v>
      </c>
      <c r="Y155" s="434">
        <v>0</v>
      </c>
      <c r="Z155" s="434">
        <v>0</v>
      </c>
      <c r="AA155" s="434">
        <f t="shared" si="136"/>
        <v>0</v>
      </c>
      <c r="AB155" s="434">
        <f t="shared" si="137"/>
        <v>0</v>
      </c>
      <c r="AC155" s="435">
        <f t="shared" si="138"/>
        <v>0</v>
      </c>
      <c r="AD155" s="434">
        <v>0</v>
      </c>
      <c r="AE155" s="434">
        <f t="shared" si="139"/>
        <v>0</v>
      </c>
      <c r="AF155" s="435">
        <f t="shared" si="140"/>
        <v>0</v>
      </c>
      <c r="AG155" s="14">
        <v>0</v>
      </c>
      <c r="AH155" s="434">
        <f t="shared" ref="AH155:AH157" si="144">AB155+AE155+AF155+AG155</f>
        <v>0</v>
      </c>
      <c r="AI155" s="870">
        <v>0</v>
      </c>
      <c r="AJ155" s="433">
        <v>0</v>
      </c>
      <c r="AK155" s="433">
        <v>0</v>
      </c>
      <c r="AL155" s="433">
        <v>0</v>
      </c>
      <c r="AM155" s="433">
        <v>0</v>
      </c>
      <c r="AN155" s="433">
        <v>0</v>
      </c>
      <c r="AO155" s="535">
        <f t="shared" si="141"/>
        <v>0</v>
      </c>
      <c r="AP155" s="854">
        <f>I155+AH155</f>
        <v>3030200</v>
      </c>
      <c r="AQ155" s="434">
        <f>J155+W155</f>
        <v>2247923</v>
      </c>
      <c r="AR155" s="512">
        <f>K155+AA155</f>
        <v>0</v>
      </c>
      <c r="AS155" s="434">
        <f>L155+AE155</f>
        <v>759798</v>
      </c>
      <c r="AT155" s="434">
        <f t="shared" ref="AT155:AU157" si="145">M155+AF155</f>
        <v>22479</v>
      </c>
      <c r="AU155" s="434">
        <f t="shared" si="145"/>
        <v>0</v>
      </c>
      <c r="AV155" s="535">
        <f>O155+AO155</f>
        <v>4</v>
      </c>
      <c r="AW155" s="517">
        <f t="shared" si="142"/>
        <v>0</v>
      </c>
      <c r="AX155" s="432">
        <v>0</v>
      </c>
      <c r="AY155" s="432">
        <v>0</v>
      </c>
      <c r="AZ155" s="432">
        <v>0</v>
      </c>
      <c r="BA155" s="432">
        <v>0</v>
      </c>
      <c r="BB155" s="432">
        <v>0</v>
      </c>
      <c r="BC155" s="600">
        <v>0</v>
      </c>
    </row>
    <row r="156" spans="1:55" s="222" customFormat="1" ht="12.75" customHeight="1" x14ac:dyDescent="0.25">
      <c r="A156" s="188">
        <v>37</v>
      </c>
      <c r="B156" s="287">
        <v>5455</v>
      </c>
      <c r="C156" s="287">
        <v>600099067</v>
      </c>
      <c r="D156" s="189">
        <v>70986088</v>
      </c>
      <c r="E156" s="295" t="s">
        <v>501</v>
      </c>
      <c r="F156" s="287">
        <v>3117</v>
      </c>
      <c r="G156" s="278" t="s">
        <v>292</v>
      </c>
      <c r="H156" s="193" t="s">
        <v>260</v>
      </c>
      <c r="I156" s="517">
        <v>2774248</v>
      </c>
      <c r="J156" s="432">
        <v>2006039</v>
      </c>
      <c r="K156" s="432">
        <v>52397</v>
      </c>
      <c r="L156" s="44">
        <v>695751</v>
      </c>
      <c r="M156" s="44">
        <v>20061</v>
      </c>
      <c r="N156" s="432">
        <v>0</v>
      </c>
      <c r="O156" s="685">
        <v>2.3182</v>
      </c>
      <c r="P156" s="579">
        <f t="shared" si="134"/>
        <v>52397</v>
      </c>
      <c r="Q156" s="434">
        <v>0</v>
      </c>
      <c r="R156" s="434">
        <v>0</v>
      </c>
      <c r="S156" s="434">
        <v>0</v>
      </c>
      <c r="T156" s="434">
        <v>0</v>
      </c>
      <c r="U156" s="434">
        <v>0</v>
      </c>
      <c r="V156" s="434">
        <v>0</v>
      </c>
      <c r="W156" s="434">
        <f t="shared" si="135"/>
        <v>52397</v>
      </c>
      <c r="X156" s="434">
        <v>-52397</v>
      </c>
      <c r="Y156" s="434">
        <v>0</v>
      </c>
      <c r="Z156" s="434">
        <v>0</v>
      </c>
      <c r="AA156" s="434">
        <f t="shared" si="136"/>
        <v>-52397</v>
      </c>
      <c r="AB156" s="434">
        <f t="shared" si="137"/>
        <v>0</v>
      </c>
      <c r="AC156" s="435">
        <f t="shared" si="138"/>
        <v>0</v>
      </c>
      <c r="AD156" s="434">
        <v>0</v>
      </c>
      <c r="AE156" s="434">
        <f t="shared" si="139"/>
        <v>0</v>
      </c>
      <c r="AF156" s="435">
        <f t="shared" si="140"/>
        <v>524</v>
      </c>
      <c r="AG156" s="14">
        <v>0</v>
      </c>
      <c r="AH156" s="434">
        <f t="shared" si="144"/>
        <v>524</v>
      </c>
      <c r="AI156" s="870">
        <v>7.0000000000000007E-2</v>
      </c>
      <c r="AJ156" s="433">
        <v>0</v>
      </c>
      <c r="AK156" s="433">
        <v>0</v>
      </c>
      <c r="AL156" s="433">
        <v>0</v>
      </c>
      <c r="AM156" s="433">
        <v>0</v>
      </c>
      <c r="AN156" s="433">
        <v>0</v>
      </c>
      <c r="AO156" s="535">
        <f t="shared" si="141"/>
        <v>7.0000000000000007E-2</v>
      </c>
      <c r="AP156" s="854">
        <f>I156+AH156</f>
        <v>2774772</v>
      </c>
      <c r="AQ156" s="434">
        <f>J156+W156</f>
        <v>2058436</v>
      </c>
      <c r="AR156" s="512">
        <f>K156+AA156</f>
        <v>0</v>
      </c>
      <c r="AS156" s="434">
        <f>L156+AE156</f>
        <v>695751</v>
      </c>
      <c r="AT156" s="434">
        <f t="shared" si="145"/>
        <v>20585</v>
      </c>
      <c r="AU156" s="434">
        <f t="shared" si="145"/>
        <v>0</v>
      </c>
      <c r="AV156" s="535">
        <f>O156+AO156</f>
        <v>2.3881999999999999</v>
      </c>
      <c r="AW156" s="517">
        <f t="shared" si="142"/>
        <v>0</v>
      </c>
      <c r="AX156" s="432">
        <v>0</v>
      </c>
      <c r="AY156" s="432">
        <v>0</v>
      </c>
      <c r="AZ156" s="432">
        <v>0</v>
      </c>
      <c r="BA156" s="432">
        <v>0</v>
      </c>
      <c r="BB156" s="432">
        <v>0</v>
      </c>
      <c r="BC156" s="600">
        <v>0</v>
      </c>
    </row>
    <row r="157" spans="1:55" s="49" customFormat="1" ht="12.95" customHeight="1" x14ac:dyDescent="0.25">
      <c r="A157" s="188">
        <v>37</v>
      </c>
      <c r="B157" s="126">
        <v>5455</v>
      </c>
      <c r="C157" s="126">
        <v>600099067</v>
      </c>
      <c r="D157" s="189">
        <v>70986088</v>
      </c>
      <c r="E157" s="277" t="s">
        <v>501</v>
      </c>
      <c r="F157" s="288">
        <v>3143</v>
      </c>
      <c r="G157" s="231" t="s">
        <v>785</v>
      </c>
      <c r="H157" s="193" t="s">
        <v>260</v>
      </c>
      <c r="I157" s="517">
        <v>649935</v>
      </c>
      <c r="J157" s="432">
        <v>482148</v>
      </c>
      <c r="K157" s="432">
        <v>0</v>
      </c>
      <c r="L157" s="44">
        <v>162966</v>
      </c>
      <c r="M157" s="44">
        <v>4821</v>
      </c>
      <c r="N157" s="432">
        <v>0</v>
      </c>
      <c r="O157" s="685">
        <v>0.84850000000000003</v>
      </c>
      <c r="P157" s="579">
        <f t="shared" si="134"/>
        <v>0</v>
      </c>
      <c r="Q157" s="434">
        <v>0</v>
      </c>
      <c r="R157" s="434">
        <v>0</v>
      </c>
      <c r="S157" s="434">
        <v>0</v>
      </c>
      <c r="T157" s="434">
        <v>0</v>
      </c>
      <c r="U157" s="434">
        <v>0</v>
      </c>
      <c r="V157" s="434">
        <v>0</v>
      </c>
      <c r="W157" s="434">
        <f t="shared" si="135"/>
        <v>0</v>
      </c>
      <c r="X157" s="434">
        <v>0</v>
      </c>
      <c r="Y157" s="434">
        <v>0</v>
      </c>
      <c r="Z157" s="434">
        <v>0</v>
      </c>
      <c r="AA157" s="434">
        <f t="shared" si="136"/>
        <v>0</v>
      </c>
      <c r="AB157" s="434">
        <f t="shared" si="137"/>
        <v>0</v>
      </c>
      <c r="AC157" s="435">
        <f t="shared" si="138"/>
        <v>0</v>
      </c>
      <c r="AD157" s="434">
        <v>0</v>
      </c>
      <c r="AE157" s="434">
        <f t="shared" si="139"/>
        <v>0</v>
      </c>
      <c r="AF157" s="435">
        <f t="shared" si="140"/>
        <v>0</v>
      </c>
      <c r="AG157" s="14">
        <v>0</v>
      </c>
      <c r="AH157" s="434">
        <f t="shared" si="144"/>
        <v>0</v>
      </c>
      <c r="AI157" s="870">
        <v>0</v>
      </c>
      <c r="AJ157" s="433">
        <v>0</v>
      </c>
      <c r="AK157" s="433">
        <v>0</v>
      </c>
      <c r="AL157" s="433">
        <v>0</v>
      </c>
      <c r="AM157" s="433">
        <v>0</v>
      </c>
      <c r="AN157" s="433">
        <v>0</v>
      </c>
      <c r="AO157" s="535">
        <f t="shared" si="141"/>
        <v>0</v>
      </c>
      <c r="AP157" s="854">
        <f>I157+AH157</f>
        <v>649935</v>
      </c>
      <c r="AQ157" s="434">
        <f>J157+W157</f>
        <v>482148</v>
      </c>
      <c r="AR157" s="512">
        <f>K157+AA157</f>
        <v>0</v>
      </c>
      <c r="AS157" s="434">
        <f>L157+AE157</f>
        <v>162966</v>
      </c>
      <c r="AT157" s="434">
        <f t="shared" si="145"/>
        <v>4821</v>
      </c>
      <c r="AU157" s="434">
        <f t="shared" si="145"/>
        <v>0</v>
      </c>
      <c r="AV157" s="535">
        <f>O157+AO157</f>
        <v>0.84850000000000003</v>
      </c>
      <c r="AW157" s="517">
        <f t="shared" si="142"/>
        <v>0</v>
      </c>
      <c r="AX157" s="432">
        <v>0</v>
      </c>
      <c r="AY157" s="432">
        <v>0</v>
      </c>
      <c r="AZ157" s="432">
        <v>0</v>
      </c>
      <c r="BA157" s="432">
        <v>0</v>
      </c>
      <c r="BB157" s="432">
        <v>0</v>
      </c>
      <c r="BC157" s="600">
        <v>0</v>
      </c>
    </row>
    <row r="158" spans="1:55" s="49" customFormat="1" ht="12.95" customHeight="1" x14ac:dyDescent="0.25">
      <c r="A158" s="128">
        <v>37</v>
      </c>
      <c r="B158" s="30">
        <v>5455</v>
      </c>
      <c r="C158" s="30">
        <v>600099067</v>
      </c>
      <c r="D158" s="30">
        <v>70986088</v>
      </c>
      <c r="E158" s="289" t="s">
        <v>502</v>
      </c>
      <c r="F158" s="290"/>
      <c r="G158" s="289"/>
      <c r="H158" s="291"/>
      <c r="I158" s="562">
        <v>6454383</v>
      </c>
      <c r="J158" s="506">
        <v>4736110</v>
      </c>
      <c r="K158" s="506">
        <v>52397</v>
      </c>
      <c r="L158" s="339">
        <v>1618515</v>
      </c>
      <c r="M158" s="339">
        <v>47361</v>
      </c>
      <c r="N158" s="506">
        <v>0</v>
      </c>
      <c r="O158" s="686">
        <v>7.1667000000000005</v>
      </c>
      <c r="P158" s="744">
        <f t="shared" ref="P158:BC158" si="146">SUM(P155:P157)</f>
        <v>52397</v>
      </c>
      <c r="Q158" s="339">
        <f t="shared" si="146"/>
        <v>0</v>
      </c>
      <c r="R158" s="339">
        <f t="shared" si="146"/>
        <v>0</v>
      </c>
      <c r="S158" s="339">
        <f t="shared" si="146"/>
        <v>0</v>
      </c>
      <c r="T158" s="339">
        <f t="shared" si="146"/>
        <v>0</v>
      </c>
      <c r="U158" s="339">
        <f t="shared" si="146"/>
        <v>0</v>
      </c>
      <c r="V158" s="339">
        <f t="shared" si="146"/>
        <v>0</v>
      </c>
      <c r="W158" s="339">
        <f t="shared" si="146"/>
        <v>52397</v>
      </c>
      <c r="X158" s="339">
        <v>-52397</v>
      </c>
      <c r="Y158" s="339">
        <f t="shared" si="146"/>
        <v>0</v>
      </c>
      <c r="Z158" s="339">
        <f t="shared" si="146"/>
        <v>0</v>
      </c>
      <c r="AA158" s="339">
        <f t="shared" si="146"/>
        <v>-52397</v>
      </c>
      <c r="AB158" s="339">
        <f t="shared" si="146"/>
        <v>0</v>
      </c>
      <c r="AC158" s="339">
        <f t="shared" si="146"/>
        <v>0</v>
      </c>
      <c r="AD158" s="339">
        <f t="shared" si="146"/>
        <v>0</v>
      </c>
      <c r="AE158" s="339">
        <f t="shared" si="146"/>
        <v>0</v>
      </c>
      <c r="AF158" s="339">
        <f t="shared" si="146"/>
        <v>524</v>
      </c>
      <c r="AG158" s="339">
        <f t="shared" si="146"/>
        <v>0</v>
      </c>
      <c r="AH158" s="965">
        <f t="shared" si="146"/>
        <v>524</v>
      </c>
      <c r="AI158" s="960">
        <v>7.0000000000000007E-2</v>
      </c>
      <c r="AJ158" s="740">
        <f t="shared" si="146"/>
        <v>0</v>
      </c>
      <c r="AK158" s="740">
        <f t="shared" si="146"/>
        <v>0</v>
      </c>
      <c r="AL158" s="740">
        <f t="shared" si="146"/>
        <v>0</v>
      </c>
      <c r="AM158" s="740">
        <f t="shared" si="146"/>
        <v>0</v>
      </c>
      <c r="AN158" s="740">
        <f t="shared" si="146"/>
        <v>0</v>
      </c>
      <c r="AO158" s="281">
        <f t="shared" si="146"/>
        <v>7.0000000000000007E-2</v>
      </c>
      <c r="AP158" s="410">
        <f t="shared" si="146"/>
        <v>6454907</v>
      </c>
      <c r="AQ158" s="410">
        <f t="shared" si="146"/>
        <v>4788507</v>
      </c>
      <c r="AR158" s="339">
        <f t="shared" si="146"/>
        <v>0</v>
      </c>
      <c r="AS158" s="339">
        <f t="shared" si="146"/>
        <v>1618515</v>
      </c>
      <c r="AT158" s="339">
        <f t="shared" si="146"/>
        <v>47885</v>
      </c>
      <c r="AU158" s="339">
        <f t="shared" si="146"/>
        <v>0</v>
      </c>
      <c r="AV158" s="281">
        <f t="shared" si="146"/>
        <v>7.236699999999999</v>
      </c>
      <c r="AW158" s="770">
        <f t="shared" si="146"/>
        <v>0</v>
      </c>
      <c r="AX158" s="760">
        <f t="shared" si="146"/>
        <v>0</v>
      </c>
      <c r="AY158" s="760">
        <f t="shared" si="146"/>
        <v>0</v>
      </c>
      <c r="AZ158" s="760">
        <f t="shared" si="146"/>
        <v>0</v>
      </c>
      <c r="BA158" s="760">
        <f t="shared" si="146"/>
        <v>0</v>
      </c>
      <c r="BB158" s="760">
        <f t="shared" si="146"/>
        <v>0</v>
      </c>
      <c r="BC158" s="771">
        <f t="shared" si="146"/>
        <v>0</v>
      </c>
    </row>
    <row r="159" spans="1:55" s="49" customFormat="1" ht="12.95" customHeight="1" x14ac:dyDescent="0.25">
      <c r="A159" s="188">
        <v>38</v>
      </c>
      <c r="B159" s="126">
        <v>5470</v>
      </c>
      <c r="C159" s="126">
        <v>600099091</v>
      </c>
      <c r="D159" s="189">
        <v>70695822</v>
      </c>
      <c r="E159" s="278" t="s">
        <v>503</v>
      </c>
      <c r="F159" s="126">
        <v>3111</v>
      </c>
      <c r="G159" s="279" t="s">
        <v>288</v>
      </c>
      <c r="H159" s="193" t="s">
        <v>260</v>
      </c>
      <c r="I159" s="517">
        <v>2914930</v>
      </c>
      <c r="J159" s="432">
        <v>2162411</v>
      </c>
      <c r="K159" s="432">
        <v>0</v>
      </c>
      <c r="L159" s="44">
        <v>730895</v>
      </c>
      <c r="M159" s="44">
        <v>21624</v>
      </c>
      <c r="N159" s="432">
        <v>0</v>
      </c>
      <c r="O159" s="685">
        <v>3.9032</v>
      </c>
      <c r="P159" s="579">
        <f t="shared" si="134"/>
        <v>0</v>
      </c>
      <c r="Q159" s="434">
        <v>0</v>
      </c>
      <c r="R159" s="434">
        <v>0</v>
      </c>
      <c r="S159" s="434">
        <v>0</v>
      </c>
      <c r="T159" s="434">
        <v>0</v>
      </c>
      <c r="U159" s="434">
        <v>0</v>
      </c>
      <c r="V159" s="434">
        <v>0</v>
      </c>
      <c r="W159" s="434">
        <f t="shared" si="135"/>
        <v>0</v>
      </c>
      <c r="X159" s="434">
        <v>0</v>
      </c>
      <c r="Y159" s="434">
        <v>0</v>
      </c>
      <c r="Z159" s="434">
        <v>0</v>
      </c>
      <c r="AA159" s="434">
        <f t="shared" si="136"/>
        <v>0</v>
      </c>
      <c r="AB159" s="434">
        <f t="shared" si="137"/>
        <v>0</v>
      </c>
      <c r="AC159" s="435">
        <f t="shared" si="138"/>
        <v>0</v>
      </c>
      <c r="AD159" s="434">
        <v>0</v>
      </c>
      <c r="AE159" s="434">
        <f t="shared" si="139"/>
        <v>0</v>
      </c>
      <c r="AF159" s="435">
        <f t="shared" si="140"/>
        <v>0</v>
      </c>
      <c r="AG159" s="14">
        <v>0</v>
      </c>
      <c r="AH159" s="434">
        <f t="shared" ref="AH159:AH163" si="147">AB159+AE159+AF159+AG159</f>
        <v>0</v>
      </c>
      <c r="AI159" s="870">
        <v>0</v>
      </c>
      <c r="AJ159" s="433">
        <v>0</v>
      </c>
      <c r="AK159" s="433">
        <v>0</v>
      </c>
      <c r="AL159" s="433">
        <v>0</v>
      </c>
      <c r="AM159" s="433">
        <v>0</v>
      </c>
      <c r="AN159" s="433">
        <v>0</v>
      </c>
      <c r="AO159" s="535">
        <f t="shared" si="141"/>
        <v>0</v>
      </c>
      <c r="AP159" s="854">
        <f>I159+AH159</f>
        <v>2914930</v>
      </c>
      <c r="AQ159" s="434">
        <f>J159+W159</f>
        <v>2162411</v>
      </c>
      <c r="AR159" s="512">
        <f>K159+AA159</f>
        <v>0</v>
      </c>
      <c r="AS159" s="434">
        <f>L159+AE159</f>
        <v>730895</v>
      </c>
      <c r="AT159" s="434">
        <f t="shared" ref="AT159:AU163" si="148">M159+AF159</f>
        <v>21624</v>
      </c>
      <c r="AU159" s="434">
        <f t="shared" si="148"/>
        <v>0</v>
      </c>
      <c r="AV159" s="535">
        <f>O159+AO159</f>
        <v>3.9032</v>
      </c>
      <c r="AW159" s="517">
        <f t="shared" si="142"/>
        <v>0</v>
      </c>
      <c r="AX159" s="432">
        <v>0</v>
      </c>
      <c r="AY159" s="432">
        <v>0</v>
      </c>
      <c r="AZ159" s="432">
        <v>0</v>
      </c>
      <c r="BA159" s="432">
        <v>0</v>
      </c>
      <c r="BB159" s="432">
        <v>0</v>
      </c>
      <c r="BC159" s="600">
        <v>0</v>
      </c>
    </row>
    <row r="160" spans="1:55" s="49" customFormat="1" ht="12.95" customHeight="1" x14ac:dyDescent="0.25">
      <c r="A160" s="188">
        <v>38</v>
      </c>
      <c r="B160" s="126">
        <v>5470</v>
      </c>
      <c r="C160" s="126">
        <v>600099091</v>
      </c>
      <c r="D160" s="189">
        <v>70695822</v>
      </c>
      <c r="E160" s="278" t="s">
        <v>503</v>
      </c>
      <c r="F160" s="126">
        <v>3117</v>
      </c>
      <c r="G160" s="278" t="s">
        <v>292</v>
      </c>
      <c r="H160" s="193" t="s">
        <v>260</v>
      </c>
      <c r="I160" s="517">
        <v>5760487</v>
      </c>
      <c r="J160" s="432">
        <v>4253507</v>
      </c>
      <c r="K160" s="432">
        <v>20000</v>
      </c>
      <c r="L160" s="44">
        <v>1444445</v>
      </c>
      <c r="M160" s="44">
        <v>42535</v>
      </c>
      <c r="N160" s="432">
        <v>0</v>
      </c>
      <c r="O160" s="685">
        <v>6.3309000000000006</v>
      </c>
      <c r="P160" s="579">
        <f t="shared" si="134"/>
        <v>12800</v>
      </c>
      <c r="Q160" s="434">
        <v>0</v>
      </c>
      <c r="R160" s="434">
        <v>0</v>
      </c>
      <c r="S160" s="434">
        <v>0</v>
      </c>
      <c r="T160" s="434">
        <v>0</v>
      </c>
      <c r="U160" s="434">
        <v>0</v>
      </c>
      <c r="V160" s="434">
        <v>0</v>
      </c>
      <c r="W160" s="434">
        <f t="shared" si="135"/>
        <v>12800</v>
      </c>
      <c r="X160" s="434">
        <v>-12800</v>
      </c>
      <c r="Y160" s="434">
        <v>0</v>
      </c>
      <c r="Z160" s="434">
        <v>0</v>
      </c>
      <c r="AA160" s="434">
        <f t="shared" si="136"/>
        <v>-12800</v>
      </c>
      <c r="AB160" s="434">
        <f t="shared" si="137"/>
        <v>0</v>
      </c>
      <c r="AC160" s="435">
        <f t="shared" si="138"/>
        <v>0</v>
      </c>
      <c r="AD160" s="434">
        <v>0</v>
      </c>
      <c r="AE160" s="434">
        <f t="shared" si="139"/>
        <v>0</v>
      </c>
      <c r="AF160" s="435">
        <f t="shared" si="140"/>
        <v>128</v>
      </c>
      <c r="AG160" s="14">
        <v>0</v>
      </c>
      <c r="AH160" s="434">
        <f t="shared" si="147"/>
        <v>128</v>
      </c>
      <c r="AI160" s="870">
        <v>0</v>
      </c>
      <c r="AJ160" s="433">
        <v>0</v>
      </c>
      <c r="AK160" s="433">
        <v>0</v>
      </c>
      <c r="AL160" s="433">
        <v>0</v>
      </c>
      <c r="AM160" s="433">
        <v>0</v>
      </c>
      <c r="AN160" s="433">
        <v>0</v>
      </c>
      <c r="AO160" s="535">
        <f t="shared" si="141"/>
        <v>0</v>
      </c>
      <c r="AP160" s="854">
        <f>I160+AH160</f>
        <v>5760615</v>
      </c>
      <c r="AQ160" s="434">
        <f>J160+W160</f>
        <v>4266307</v>
      </c>
      <c r="AR160" s="512">
        <f>K160+AA160</f>
        <v>7200</v>
      </c>
      <c r="AS160" s="434">
        <f>L160+AE160</f>
        <v>1444445</v>
      </c>
      <c r="AT160" s="434">
        <f t="shared" si="148"/>
        <v>42663</v>
      </c>
      <c r="AU160" s="434">
        <f t="shared" si="148"/>
        <v>0</v>
      </c>
      <c r="AV160" s="535">
        <f>O160+AO160</f>
        <v>6.3309000000000006</v>
      </c>
      <c r="AW160" s="517">
        <f t="shared" si="142"/>
        <v>0</v>
      </c>
      <c r="AX160" s="432">
        <v>0</v>
      </c>
      <c r="AY160" s="432">
        <v>0</v>
      </c>
      <c r="AZ160" s="432">
        <v>0</v>
      </c>
      <c r="BA160" s="432">
        <v>0</v>
      </c>
      <c r="BB160" s="432">
        <v>0</v>
      </c>
      <c r="BC160" s="600">
        <v>0</v>
      </c>
    </row>
    <row r="161" spans="1:55" s="49" customFormat="1" ht="12.95" customHeight="1" x14ac:dyDescent="0.25">
      <c r="A161" s="589">
        <v>38</v>
      </c>
      <c r="B161" s="604">
        <v>5470</v>
      </c>
      <c r="C161" s="604">
        <v>600099091</v>
      </c>
      <c r="D161" s="590">
        <v>70695822</v>
      </c>
      <c r="E161" s="278" t="s">
        <v>503</v>
      </c>
      <c r="F161" s="604">
        <v>3117</v>
      </c>
      <c r="G161" s="278" t="s">
        <v>864</v>
      </c>
      <c r="H161" s="606" t="s">
        <v>260</v>
      </c>
      <c r="I161" s="620">
        <v>0</v>
      </c>
      <c r="J161" s="587">
        <v>0</v>
      </c>
      <c r="K161" s="587">
        <v>0</v>
      </c>
      <c r="L161" s="1042">
        <v>0</v>
      </c>
      <c r="M161" s="1042">
        <v>0</v>
      </c>
      <c r="N161" s="587">
        <v>0</v>
      </c>
      <c r="O161" s="722">
        <v>0</v>
      </c>
      <c r="P161" s="579">
        <f t="shared" si="134"/>
        <v>0</v>
      </c>
      <c r="Q161" s="434">
        <v>0</v>
      </c>
      <c r="R161" s="434">
        <v>0</v>
      </c>
      <c r="S161" s="434">
        <v>0</v>
      </c>
      <c r="T161" s="434">
        <v>0</v>
      </c>
      <c r="U161" s="1028">
        <v>78557</v>
      </c>
      <c r="V161" s="434">
        <v>0</v>
      </c>
      <c r="W161" s="434">
        <f t="shared" si="135"/>
        <v>78557</v>
      </c>
      <c r="X161" s="434">
        <v>0</v>
      </c>
      <c r="Y161" s="434">
        <v>0</v>
      </c>
      <c r="Z161" s="434">
        <v>0</v>
      </c>
      <c r="AA161" s="434">
        <f t="shared" si="136"/>
        <v>0</v>
      </c>
      <c r="AB161" s="434">
        <f t="shared" si="137"/>
        <v>78557</v>
      </c>
      <c r="AC161" s="435">
        <f t="shared" si="138"/>
        <v>26552</v>
      </c>
      <c r="AD161" s="434">
        <v>0</v>
      </c>
      <c r="AE161" s="434">
        <f t="shared" si="139"/>
        <v>26552</v>
      </c>
      <c r="AF161" s="435">
        <f t="shared" si="140"/>
        <v>786</v>
      </c>
      <c r="AG161" s="434">
        <v>0</v>
      </c>
      <c r="AH161" s="434">
        <f t="shared" si="147"/>
        <v>105895</v>
      </c>
      <c r="AI161" s="870">
        <v>0</v>
      </c>
      <c r="AJ161" s="433">
        <v>0</v>
      </c>
      <c r="AK161" s="433">
        <v>0</v>
      </c>
      <c r="AL161" s="433">
        <v>0</v>
      </c>
      <c r="AM161" s="1039">
        <v>0.19</v>
      </c>
      <c r="AN161" s="433">
        <v>0</v>
      </c>
      <c r="AO161" s="535">
        <f t="shared" si="141"/>
        <v>0.19</v>
      </c>
      <c r="AP161" s="854">
        <f>I161+AH161</f>
        <v>105895</v>
      </c>
      <c r="AQ161" s="434">
        <f>J161+W161</f>
        <v>78557</v>
      </c>
      <c r="AR161" s="512">
        <f>K161+AA161</f>
        <v>0</v>
      </c>
      <c r="AS161" s="434">
        <f>L161+AE161</f>
        <v>26552</v>
      </c>
      <c r="AT161" s="434">
        <f t="shared" si="148"/>
        <v>786</v>
      </c>
      <c r="AU161" s="434">
        <f t="shared" si="148"/>
        <v>0</v>
      </c>
      <c r="AV161" s="535">
        <f>O161+AO161</f>
        <v>0.19</v>
      </c>
      <c r="AW161" s="517">
        <f t="shared" si="142"/>
        <v>0</v>
      </c>
      <c r="AX161" s="432">
        <v>0</v>
      </c>
      <c r="AY161" s="432">
        <v>0</v>
      </c>
      <c r="AZ161" s="432">
        <v>0</v>
      </c>
      <c r="BA161" s="432">
        <v>0</v>
      </c>
      <c r="BB161" s="432">
        <v>0</v>
      </c>
      <c r="BC161" s="600">
        <v>0</v>
      </c>
    </row>
    <row r="162" spans="1:55" s="49" customFormat="1" ht="12.95" customHeight="1" x14ac:dyDescent="0.25">
      <c r="A162" s="188">
        <v>38</v>
      </c>
      <c r="B162" s="282">
        <v>5470</v>
      </c>
      <c r="C162" s="282">
        <v>600099091</v>
      </c>
      <c r="D162" s="189">
        <v>70695822</v>
      </c>
      <c r="E162" s="278" t="s">
        <v>503</v>
      </c>
      <c r="F162" s="126">
        <v>3117</v>
      </c>
      <c r="G162" s="231" t="s">
        <v>276</v>
      </c>
      <c r="H162" s="193" t="s">
        <v>261</v>
      </c>
      <c r="I162" s="517">
        <v>1387954</v>
      </c>
      <c r="J162" s="432">
        <v>1029640</v>
      </c>
      <c r="K162" s="432">
        <v>0</v>
      </c>
      <c r="L162" s="44">
        <v>348018</v>
      </c>
      <c r="M162" s="44">
        <v>10296</v>
      </c>
      <c r="N162" s="432">
        <v>0</v>
      </c>
      <c r="O162" s="685">
        <v>2.58</v>
      </c>
      <c r="P162" s="579">
        <f t="shared" si="134"/>
        <v>0</v>
      </c>
      <c r="Q162" s="434">
        <v>0</v>
      </c>
      <c r="R162" s="434">
        <v>-117586</v>
      </c>
      <c r="S162" s="434">
        <v>0</v>
      </c>
      <c r="T162" s="434">
        <v>0</v>
      </c>
      <c r="U162" s="434">
        <v>0</v>
      </c>
      <c r="V162" s="434">
        <v>0</v>
      </c>
      <c r="W162" s="434">
        <f t="shared" si="135"/>
        <v>-117586</v>
      </c>
      <c r="X162" s="434">
        <v>0</v>
      </c>
      <c r="Y162" s="434">
        <v>0</v>
      </c>
      <c r="Z162" s="434">
        <v>0</v>
      </c>
      <c r="AA162" s="434">
        <f t="shared" si="136"/>
        <v>0</v>
      </c>
      <c r="AB162" s="434">
        <f t="shared" si="137"/>
        <v>-117586</v>
      </c>
      <c r="AC162" s="435">
        <f t="shared" si="138"/>
        <v>-39744</v>
      </c>
      <c r="AD162" s="434">
        <v>0</v>
      </c>
      <c r="AE162" s="434">
        <f t="shared" si="139"/>
        <v>-39744</v>
      </c>
      <c r="AF162" s="435">
        <f t="shared" si="140"/>
        <v>-1176</v>
      </c>
      <c r="AG162" s="14">
        <v>0</v>
      </c>
      <c r="AH162" s="434">
        <f t="shared" si="147"/>
        <v>-158506</v>
      </c>
      <c r="AI162" s="870">
        <v>0</v>
      </c>
      <c r="AJ162" s="433">
        <v>-0.3</v>
      </c>
      <c r="AK162" s="433">
        <v>0</v>
      </c>
      <c r="AL162" s="433">
        <v>0</v>
      </c>
      <c r="AM162" s="433">
        <v>0</v>
      </c>
      <c r="AN162" s="433">
        <v>0</v>
      </c>
      <c r="AO162" s="535">
        <f t="shared" si="141"/>
        <v>-0.3</v>
      </c>
      <c r="AP162" s="854">
        <f>I162+AH162</f>
        <v>1229448</v>
      </c>
      <c r="AQ162" s="434">
        <f>J162+W162</f>
        <v>912054</v>
      </c>
      <c r="AR162" s="512">
        <f>K162+AA162</f>
        <v>0</v>
      </c>
      <c r="AS162" s="434">
        <f>L162+AE162</f>
        <v>308274</v>
      </c>
      <c r="AT162" s="434">
        <f t="shared" si="148"/>
        <v>9120</v>
      </c>
      <c r="AU162" s="434">
        <f t="shared" si="148"/>
        <v>0</v>
      </c>
      <c r="AV162" s="535">
        <f>O162+AO162</f>
        <v>2.2800000000000002</v>
      </c>
      <c r="AW162" s="517">
        <f t="shared" si="142"/>
        <v>0</v>
      </c>
      <c r="AX162" s="432">
        <v>0</v>
      </c>
      <c r="AY162" s="432">
        <v>0</v>
      </c>
      <c r="AZ162" s="432">
        <v>0</v>
      </c>
      <c r="BA162" s="432">
        <v>0</v>
      </c>
      <c r="BB162" s="432">
        <v>0</v>
      </c>
      <c r="BC162" s="600">
        <v>0</v>
      </c>
    </row>
    <row r="163" spans="1:55" s="49" customFormat="1" ht="12.95" customHeight="1" x14ac:dyDescent="0.25">
      <c r="A163" s="188">
        <v>38</v>
      </c>
      <c r="B163" s="282">
        <v>5470</v>
      </c>
      <c r="C163" s="282">
        <v>600099091</v>
      </c>
      <c r="D163" s="189">
        <v>70695822</v>
      </c>
      <c r="E163" s="278" t="s">
        <v>503</v>
      </c>
      <c r="F163" s="126">
        <v>3143</v>
      </c>
      <c r="G163" s="231" t="s">
        <v>784</v>
      </c>
      <c r="H163" s="193" t="s">
        <v>260</v>
      </c>
      <c r="I163" s="517">
        <v>1110218</v>
      </c>
      <c r="J163" s="432">
        <v>823604</v>
      </c>
      <c r="K163" s="432">
        <v>0</v>
      </c>
      <c r="L163" s="44">
        <v>278378</v>
      </c>
      <c r="M163" s="44">
        <v>8236</v>
      </c>
      <c r="N163" s="432">
        <v>0</v>
      </c>
      <c r="O163" s="685">
        <v>1.6225000000000001</v>
      </c>
      <c r="P163" s="579">
        <f t="shared" si="134"/>
        <v>0</v>
      </c>
      <c r="Q163" s="434">
        <v>0</v>
      </c>
      <c r="R163" s="434">
        <v>0</v>
      </c>
      <c r="S163" s="434">
        <v>0</v>
      </c>
      <c r="T163" s="434">
        <v>0</v>
      </c>
      <c r="U163" s="434">
        <v>0</v>
      </c>
      <c r="V163" s="434">
        <v>0</v>
      </c>
      <c r="W163" s="434">
        <f t="shared" si="135"/>
        <v>0</v>
      </c>
      <c r="X163" s="434">
        <v>0</v>
      </c>
      <c r="Y163" s="434">
        <v>0</v>
      </c>
      <c r="Z163" s="434">
        <v>0</v>
      </c>
      <c r="AA163" s="434">
        <f t="shared" si="136"/>
        <v>0</v>
      </c>
      <c r="AB163" s="434">
        <f t="shared" si="137"/>
        <v>0</v>
      </c>
      <c r="AC163" s="435">
        <f t="shared" si="138"/>
        <v>0</v>
      </c>
      <c r="AD163" s="434">
        <v>0</v>
      </c>
      <c r="AE163" s="434">
        <f t="shared" si="139"/>
        <v>0</v>
      </c>
      <c r="AF163" s="435">
        <f t="shared" si="140"/>
        <v>0</v>
      </c>
      <c r="AG163" s="14">
        <v>0</v>
      </c>
      <c r="AH163" s="434">
        <f t="shared" si="147"/>
        <v>0</v>
      </c>
      <c r="AI163" s="870">
        <v>0</v>
      </c>
      <c r="AJ163" s="433">
        <v>0</v>
      </c>
      <c r="AK163" s="433">
        <v>0</v>
      </c>
      <c r="AL163" s="433">
        <v>0</v>
      </c>
      <c r="AM163" s="433">
        <v>0</v>
      </c>
      <c r="AN163" s="433">
        <v>0</v>
      </c>
      <c r="AO163" s="535">
        <f t="shared" si="141"/>
        <v>0</v>
      </c>
      <c r="AP163" s="854">
        <f>I163+AH163</f>
        <v>1110218</v>
      </c>
      <c r="AQ163" s="434">
        <f>J163+W163</f>
        <v>823604</v>
      </c>
      <c r="AR163" s="512">
        <f>K163+AA163</f>
        <v>0</v>
      </c>
      <c r="AS163" s="434">
        <f>L163+AE163</f>
        <v>278378</v>
      </c>
      <c r="AT163" s="434">
        <f t="shared" si="148"/>
        <v>8236</v>
      </c>
      <c r="AU163" s="434">
        <f t="shared" si="148"/>
        <v>0</v>
      </c>
      <c r="AV163" s="535">
        <f>O163+AO163</f>
        <v>1.6225000000000001</v>
      </c>
      <c r="AW163" s="517">
        <f t="shared" si="142"/>
        <v>0</v>
      </c>
      <c r="AX163" s="432">
        <v>0</v>
      </c>
      <c r="AY163" s="432">
        <v>0</v>
      </c>
      <c r="AZ163" s="432">
        <v>0</v>
      </c>
      <c r="BA163" s="432">
        <v>0</v>
      </c>
      <c r="BB163" s="432">
        <v>0</v>
      </c>
      <c r="BC163" s="600">
        <v>0</v>
      </c>
    </row>
    <row r="164" spans="1:55" s="49" customFormat="1" ht="12.95" customHeight="1" thickBot="1" x14ac:dyDescent="0.3">
      <c r="A164" s="129">
        <v>38</v>
      </c>
      <c r="B164" s="103">
        <v>5470</v>
      </c>
      <c r="C164" s="103">
        <v>600099091</v>
      </c>
      <c r="D164" s="103">
        <v>70695822</v>
      </c>
      <c r="E164" s="296" t="s">
        <v>504</v>
      </c>
      <c r="F164" s="34"/>
      <c r="G164" s="296"/>
      <c r="H164" s="117"/>
      <c r="I164" s="566">
        <v>11173589</v>
      </c>
      <c r="J164" s="353">
        <v>8269162</v>
      </c>
      <c r="K164" s="353">
        <v>20000</v>
      </c>
      <c r="L164" s="353">
        <v>2801736</v>
      </c>
      <c r="M164" s="353">
        <v>82691</v>
      </c>
      <c r="N164" s="353">
        <v>0</v>
      </c>
      <c r="O164" s="690">
        <v>14.436600000000002</v>
      </c>
      <c r="P164" s="566">
        <f t="shared" ref="P164:BC164" si="149">SUM(P159:P163)</f>
        <v>12800</v>
      </c>
      <c r="Q164" s="353">
        <f t="shared" si="149"/>
        <v>0</v>
      </c>
      <c r="R164" s="353">
        <f t="shared" si="149"/>
        <v>-117586</v>
      </c>
      <c r="S164" s="353">
        <f t="shared" si="149"/>
        <v>0</v>
      </c>
      <c r="T164" s="353">
        <f t="shared" si="149"/>
        <v>0</v>
      </c>
      <c r="U164" s="353">
        <f t="shared" si="149"/>
        <v>78557</v>
      </c>
      <c r="V164" s="353">
        <f t="shared" si="149"/>
        <v>0</v>
      </c>
      <c r="W164" s="353">
        <f t="shared" si="149"/>
        <v>-26229</v>
      </c>
      <c r="X164" s="353">
        <v>-12800</v>
      </c>
      <c r="Y164" s="353">
        <f t="shared" si="149"/>
        <v>0</v>
      </c>
      <c r="Z164" s="353">
        <f t="shared" si="149"/>
        <v>0</v>
      </c>
      <c r="AA164" s="353">
        <f t="shared" si="149"/>
        <v>-12800</v>
      </c>
      <c r="AB164" s="353">
        <f t="shared" si="149"/>
        <v>-39029</v>
      </c>
      <c r="AC164" s="353">
        <f t="shared" si="149"/>
        <v>-13192</v>
      </c>
      <c r="AD164" s="353">
        <f t="shared" si="149"/>
        <v>0</v>
      </c>
      <c r="AE164" s="353">
        <f t="shared" si="149"/>
        <v>-13192</v>
      </c>
      <c r="AF164" s="353">
        <f t="shared" si="149"/>
        <v>-262</v>
      </c>
      <c r="AG164" s="353">
        <f t="shared" si="149"/>
        <v>0</v>
      </c>
      <c r="AH164" s="969">
        <f t="shared" si="149"/>
        <v>-52483</v>
      </c>
      <c r="AI164" s="964">
        <v>0</v>
      </c>
      <c r="AJ164" s="928">
        <f t="shared" si="149"/>
        <v>-0.3</v>
      </c>
      <c r="AK164" s="928">
        <f t="shared" si="149"/>
        <v>0</v>
      </c>
      <c r="AL164" s="928">
        <f t="shared" si="149"/>
        <v>0</v>
      </c>
      <c r="AM164" s="928">
        <f t="shared" si="149"/>
        <v>0.19</v>
      </c>
      <c r="AN164" s="928">
        <f t="shared" si="149"/>
        <v>0</v>
      </c>
      <c r="AO164" s="354">
        <f t="shared" si="149"/>
        <v>-0.10999999999999999</v>
      </c>
      <c r="AP164" s="414">
        <f t="shared" si="149"/>
        <v>11121106</v>
      </c>
      <c r="AQ164" s="414">
        <f t="shared" si="149"/>
        <v>8242933</v>
      </c>
      <c r="AR164" s="353">
        <f t="shared" si="149"/>
        <v>7200</v>
      </c>
      <c r="AS164" s="353">
        <f t="shared" si="149"/>
        <v>2788544</v>
      </c>
      <c r="AT164" s="353">
        <f t="shared" si="149"/>
        <v>82429</v>
      </c>
      <c r="AU164" s="353">
        <f t="shared" si="149"/>
        <v>0</v>
      </c>
      <c r="AV164" s="354">
        <f t="shared" si="149"/>
        <v>14.326600000000001</v>
      </c>
      <c r="AW164" s="778">
        <f t="shared" si="149"/>
        <v>0</v>
      </c>
      <c r="AX164" s="769">
        <f t="shared" si="149"/>
        <v>0</v>
      </c>
      <c r="AY164" s="769">
        <f t="shared" si="149"/>
        <v>0</v>
      </c>
      <c r="AZ164" s="769">
        <f t="shared" si="149"/>
        <v>0</v>
      </c>
      <c r="BA164" s="769">
        <f t="shared" si="149"/>
        <v>0</v>
      </c>
      <c r="BB164" s="769">
        <f t="shared" si="149"/>
        <v>0</v>
      </c>
      <c r="BC164" s="768">
        <f t="shared" si="149"/>
        <v>0</v>
      </c>
    </row>
    <row r="165" spans="1:55" s="49" customFormat="1" ht="12.95" customHeight="1" thickBot="1" x14ac:dyDescent="0.3">
      <c r="A165" s="297"/>
      <c r="B165" s="298"/>
      <c r="C165" s="298"/>
      <c r="D165" s="298"/>
      <c r="E165" s="213" t="s">
        <v>729</v>
      </c>
      <c r="F165" s="298"/>
      <c r="G165" s="299"/>
      <c r="H165" s="300"/>
      <c r="I165" s="336">
        <f t="shared" ref="I165:BC165" si="150">I164+I158+I154+I150+I145+I140+I137+I131+I129+I125+I122+I117+I114+I111+I106+I103+I98+I95+I89+I85+I82+I76+I73+I68+I66+I59+I55+I50+I44+I38+I36+I33+I31+I28+I25+I22+I19</f>
        <v>454103730</v>
      </c>
      <c r="J165" s="375">
        <f t="shared" si="150"/>
        <v>335853716</v>
      </c>
      <c r="K165" s="375">
        <f t="shared" si="150"/>
        <v>1026104</v>
      </c>
      <c r="L165" s="337">
        <f t="shared" si="150"/>
        <v>113865376</v>
      </c>
      <c r="M165" s="337">
        <f t="shared" si="150"/>
        <v>3358534</v>
      </c>
      <c r="N165" s="337">
        <f t="shared" si="150"/>
        <v>0</v>
      </c>
      <c r="O165" s="739">
        <f t="shared" si="150"/>
        <v>534.35320000000002</v>
      </c>
      <c r="P165" s="381">
        <f t="shared" si="150"/>
        <v>339271</v>
      </c>
      <c r="Q165" s="395">
        <f t="shared" si="150"/>
        <v>0</v>
      </c>
      <c r="R165" s="395">
        <f t="shared" si="150"/>
        <v>-168496</v>
      </c>
      <c r="S165" s="395">
        <f t="shared" si="150"/>
        <v>0</v>
      </c>
      <c r="T165" s="924">
        <f t="shared" si="150"/>
        <v>0</v>
      </c>
      <c r="U165" s="924">
        <f t="shared" si="150"/>
        <v>1256910</v>
      </c>
      <c r="V165" s="395">
        <f t="shared" si="150"/>
        <v>0</v>
      </c>
      <c r="W165" s="395">
        <f t="shared" si="150"/>
        <v>1427685</v>
      </c>
      <c r="X165" s="395">
        <f t="shared" si="150"/>
        <v>-339271</v>
      </c>
      <c r="Y165" s="395">
        <f t="shared" si="150"/>
        <v>0</v>
      </c>
      <c r="Z165" s="395">
        <f t="shared" si="150"/>
        <v>165451</v>
      </c>
      <c r="AA165" s="395">
        <f t="shared" si="150"/>
        <v>-173820</v>
      </c>
      <c r="AB165" s="395">
        <f t="shared" si="150"/>
        <v>1253865</v>
      </c>
      <c r="AC165" s="395">
        <f t="shared" si="150"/>
        <v>367880</v>
      </c>
      <c r="AD165" s="924">
        <f t="shared" si="150"/>
        <v>0</v>
      </c>
      <c r="AE165" s="924">
        <f t="shared" si="150"/>
        <v>367880</v>
      </c>
      <c r="AF165" s="395">
        <f t="shared" si="150"/>
        <v>14280</v>
      </c>
      <c r="AG165" s="924">
        <f t="shared" si="150"/>
        <v>0</v>
      </c>
      <c r="AH165" s="929">
        <f t="shared" si="150"/>
        <v>1636025</v>
      </c>
      <c r="AI165" s="925">
        <f t="shared" si="150"/>
        <v>0.32</v>
      </c>
      <c r="AJ165" s="926">
        <f t="shared" si="150"/>
        <v>-0.53999999999999992</v>
      </c>
      <c r="AK165" s="927">
        <f t="shared" si="150"/>
        <v>0</v>
      </c>
      <c r="AL165" s="926">
        <f t="shared" si="150"/>
        <v>0</v>
      </c>
      <c r="AM165" s="927">
        <f t="shared" si="150"/>
        <v>3.0100000000000002</v>
      </c>
      <c r="AN165" s="926">
        <f t="shared" si="150"/>
        <v>0</v>
      </c>
      <c r="AO165" s="567">
        <f t="shared" si="150"/>
        <v>2.79</v>
      </c>
      <c r="AP165" s="381">
        <f t="shared" si="150"/>
        <v>455739755</v>
      </c>
      <c r="AQ165" s="400">
        <f t="shared" si="150"/>
        <v>337281401</v>
      </c>
      <c r="AR165" s="395">
        <f t="shared" si="150"/>
        <v>852284</v>
      </c>
      <c r="AS165" s="395">
        <f t="shared" si="150"/>
        <v>114233256</v>
      </c>
      <c r="AT165" s="395">
        <f t="shared" si="150"/>
        <v>3372814</v>
      </c>
      <c r="AU165" s="395">
        <f t="shared" si="150"/>
        <v>0</v>
      </c>
      <c r="AV165" s="567">
        <f t="shared" si="150"/>
        <v>537.14320000000009</v>
      </c>
      <c r="AW165" s="766">
        <f t="shared" si="150"/>
        <v>0</v>
      </c>
      <c r="AX165" s="767">
        <f t="shared" si="150"/>
        <v>0</v>
      </c>
      <c r="AY165" s="767">
        <f t="shared" si="150"/>
        <v>0</v>
      </c>
      <c r="AZ165" s="767">
        <f t="shared" si="150"/>
        <v>0</v>
      </c>
      <c r="BA165" s="767">
        <f t="shared" si="150"/>
        <v>0</v>
      </c>
      <c r="BB165" s="767">
        <f t="shared" si="150"/>
        <v>0</v>
      </c>
      <c r="BC165" s="768">
        <f t="shared" si="150"/>
        <v>0</v>
      </c>
    </row>
    <row r="166" spans="1:55" s="49" customFormat="1" ht="12.95" customHeight="1" x14ac:dyDescent="0.25">
      <c r="A166" s="301"/>
      <c r="B166" s="158"/>
      <c r="C166" s="158"/>
      <c r="D166" s="158"/>
      <c r="E166" s="218"/>
      <c r="F166" s="217"/>
      <c r="G166" s="158"/>
      <c r="H166" s="302"/>
      <c r="I166" s="308">
        <f>SUM(J165:N165)</f>
        <v>454103730</v>
      </c>
      <c r="J166" s="308"/>
      <c r="K166" s="308"/>
      <c r="L166" s="308"/>
      <c r="M166" s="308"/>
      <c r="N166" s="308"/>
      <c r="O166" s="593"/>
      <c r="P166" s="308">
        <f>X165</f>
        <v>-339271</v>
      </c>
      <c r="Q166" s="309"/>
      <c r="R166" s="309"/>
      <c r="S166" s="309"/>
      <c r="T166" s="309"/>
      <c r="U166" s="308"/>
      <c r="V166" s="309"/>
      <c r="W166" s="310">
        <f>SUM(P165:V165)</f>
        <v>1427685</v>
      </c>
      <c r="X166" s="310">
        <f>P165</f>
        <v>339271</v>
      </c>
      <c r="Y166" s="311"/>
      <c r="Z166" s="311"/>
      <c r="AA166" s="310">
        <f>SUM(X165:Z165)</f>
        <v>-173820</v>
      </c>
      <c r="AB166" s="310">
        <f>W165+AA165</f>
        <v>1253865</v>
      </c>
      <c r="AC166" s="312"/>
      <c r="AD166" s="308"/>
      <c r="AE166" s="312"/>
      <c r="AF166" s="312"/>
      <c r="AG166" s="310"/>
      <c r="AH166" s="310">
        <f>AB165+AE165+AF165+AG165</f>
        <v>1636025</v>
      </c>
      <c r="AI166" s="313"/>
      <c r="AJ166" s="313"/>
      <c r="AK166" s="313"/>
      <c r="AL166" s="313"/>
      <c r="AM166" s="350"/>
      <c r="AN166" s="313"/>
      <c r="AO166" s="350">
        <f>SUM(AI165:AN165)</f>
        <v>2.7900000000000005</v>
      </c>
      <c r="AP166" s="308">
        <f>SUM(AQ165:AU165)</f>
        <v>455739755</v>
      </c>
      <c r="AQ166" s="308"/>
      <c r="AR166" s="47"/>
      <c r="AS166" s="310"/>
      <c r="AT166" s="310"/>
      <c r="AU166" s="310">
        <f>N165+AG165</f>
        <v>0</v>
      </c>
      <c r="AV166" s="309"/>
      <c r="AW166" s="149">
        <f>SUM(AX165:BB165)</f>
        <v>0</v>
      </c>
      <c r="AX166" s="7"/>
      <c r="AY166" s="7"/>
      <c r="AZ166" s="7"/>
      <c r="BA166" s="7"/>
      <c r="BB166" s="7"/>
      <c r="BC166"/>
    </row>
    <row r="167" spans="1:55" s="49" customFormat="1" ht="12.95" customHeight="1" thickBot="1" x14ac:dyDescent="0.3">
      <c r="A167" s="301"/>
      <c r="B167" s="158"/>
      <c r="C167" s="158"/>
      <c r="D167" s="158"/>
      <c r="E167" s="158"/>
      <c r="F167" s="217"/>
      <c r="G167" s="158"/>
      <c r="H167" s="302"/>
      <c r="I167" s="308">
        <f>SUM(J168:N168)</f>
        <v>454103730</v>
      </c>
      <c r="J167" s="308"/>
      <c r="K167" s="308"/>
      <c r="L167" s="308"/>
      <c r="M167" s="308"/>
      <c r="N167" s="308"/>
      <c r="O167" s="593"/>
      <c r="P167" s="308">
        <f>X168</f>
        <v>-339271</v>
      </c>
      <c r="Q167" s="309"/>
      <c r="R167" s="309"/>
      <c r="S167" s="309"/>
      <c r="T167" s="309"/>
      <c r="U167" s="308"/>
      <c r="V167" s="309"/>
      <c r="W167" s="310">
        <f>SUM(P168:V168)</f>
        <v>1427685</v>
      </c>
      <c r="X167" s="310"/>
      <c r="Y167" s="311"/>
      <c r="Z167" s="311"/>
      <c r="AA167" s="310">
        <f>SUM(X168:Z168)</f>
        <v>-173820</v>
      </c>
      <c r="AB167" s="310">
        <f>W168+AA168</f>
        <v>1253865</v>
      </c>
      <c r="AC167" s="312"/>
      <c r="AD167" s="308"/>
      <c r="AE167" s="312"/>
      <c r="AF167" s="312"/>
      <c r="AG167" s="310"/>
      <c r="AH167" s="310">
        <f>AB168+AE168+AF168+AG168</f>
        <v>1636025</v>
      </c>
      <c r="AI167" s="313"/>
      <c r="AJ167" s="313"/>
      <c r="AK167" s="313"/>
      <c r="AL167" s="313"/>
      <c r="AM167" s="350"/>
      <c r="AN167" s="313"/>
      <c r="AO167" s="350">
        <f>SUM(AI168:AN168)</f>
        <v>2.79</v>
      </c>
      <c r="AP167" s="308">
        <f>AQ168+AR168+AS168+AT168+AU168</f>
        <v>455739755</v>
      </c>
      <c r="AQ167" s="308"/>
      <c r="AR167" s="47"/>
      <c r="AS167" s="37"/>
      <c r="AT167" s="37"/>
      <c r="AU167" s="37"/>
      <c r="AV167" s="309"/>
      <c r="AW167" s="149">
        <f>SUM(AX168:BB168)</f>
        <v>0</v>
      </c>
      <c r="AX167" s="7"/>
      <c r="AY167" s="7"/>
      <c r="AZ167" s="7"/>
      <c r="BA167" s="7"/>
      <c r="BB167" s="7"/>
      <c r="BC167"/>
    </row>
    <row r="168" spans="1:55" s="222" customFormat="1" ht="12.95" customHeight="1" thickBot="1" x14ac:dyDescent="0.3">
      <c r="A168" s="219"/>
      <c r="B168" s="49"/>
      <c r="C168" s="49"/>
      <c r="D168" s="219"/>
      <c r="E168" s="220"/>
      <c r="F168" s="219"/>
      <c r="G168" s="221"/>
      <c r="H168" s="318" t="s">
        <v>0</v>
      </c>
      <c r="I168" s="336">
        <f t="shared" ref="I168:BC168" si="151">SUM(I169:I178)</f>
        <v>454103730</v>
      </c>
      <c r="J168" s="337">
        <f t="shared" si="151"/>
        <v>335853716</v>
      </c>
      <c r="K168" s="337">
        <f t="shared" si="151"/>
        <v>1026104</v>
      </c>
      <c r="L168" s="337">
        <f t="shared" si="151"/>
        <v>113865376</v>
      </c>
      <c r="M168" s="337">
        <f t="shared" si="151"/>
        <v>3358534</v>
      </c>
      <c r="N168" s="337">
        <f t="shared" si="151"/>
        <v>0</v>
      </c>
      <c r="O168" s="528">
        <f t="shared" si="151"/>
        <v>534.35320000000002</v>
      </c>
      <c r="P168" s="375">
        <f t="shared" si="151"/>
        <v>339271</v>
      </c>
      <c r="Q168" s="337">
        <f t="shared" si="151"/>
        <v>0</v>
      </c>
      <c r="R168" s="337">
        <f t="shared" si="151"/>
        <v>-168496</v>
      </c>
      <c r="S168" s="337">
        <f t="shared" si="151"/>
        <v>0</v>
      </c>
      <c r="T168" s="398">
        <f t="shared" si="151"/>
        <v>0</v>
      </c>
      <c r="U168" s="398">
        <f t="shared" si="151"/>
        <v>1256910</v>
      </c>
      <c r="V168" s="337">
        <f t="shared" si="151"/>
        <v>0</v>
      </c>
      <c r="W168" s="337">
        <f t="shared" si="151"/>
        <v>1427685</v>
      </c>
      <c r="X168" s="337">
        <f t="shared" si="151"/>
        <v>-339271</v>
      </c>
      <c r="Y168" s="337">
        <f t="shared" si="151"/>
        <v>0</v>
      </c>
      <c r="Z168" s="337">
        <f t="shared" si="151"/>
        <v>165451</v>
      </c>
      <c r="AA168" s="337">
        <f t="shared" si="151"/>
        <v>-173820</v>
      </c>
      <c r="AB168" s="337">
        <f t="shared" si="151"/>
        <v>1253865</v>
      </c>
      <c r="AC168" s="337">
        <f t="shared" si="151"/>
        <v>367880</v>
      </c>
      <c r="AD168" s="398">
        <f t="shared" si="151"/>
        <v>0</v>
      </c>
      <c r="AE168" s="398">
        <f t="shared" si="151"/>
        <v>367880</v>
      </c>
      <c r="AF168" s="337">
        <f t="shared" si="151"/>
        <v>14280</v>
      </c>
      <c r="AG168" s="398">
        <f t="shared" si="151"/>
        <v>0</v>
      </c>
      <c r="AH168" s="626">
        <f t="shared" si="151"/>
        <v>1636025</v>
      </c>
      <c r="AI168" s="627">
        <f t="shared" si="151"/>
        <v>0.32</v>
      </c>
      <c r="AJ168" s="338">
        <f t="shared" si="151"/>
        <v>-0.53999999999999992</v>
      </c>
      <c r="AK168" s="338">
        <f t="shared" si="151"/>
        <v>0</v>
      </c>
      <c r="AL168" s="338">
        <f t="shared" si="151"/>
        <v>0</v>
      </c>
      <c r="AM168" s="748">
        <f t="shared" si="151"/>
        <v>3.01</v>
      </c>
      <c r="AN168" s="338">
        <f t="shared" si="151"/>
        <v>0</v>
      </c>
      <c r="AO168" s="528">
        <f t="shared" si="151"/>
        <v>2.79</v>
      </c>
      <c r="AP168" s="336">
        <f t="shared" si="151"/>
        <v>455739755</v>
      </c>
      <c r="AQ168" s="337">
        <f t="shared" si="151"/>
        <v>337281401</v>
      </c>
      <c r="AR168" s="337">
        <f t="shared" si="151"/>
        <v>852284</v>
      </c>
      <c r="AS168" s="337">
        <f t="shared" si="151"/>
        <v>114233256</v>
      </c>
      <c r="AT168" s="337">
        <f t="shared" si="151"/>
        <v>3372814</v>
      </c>
      <c r="AU168" s="337">
        <f t="shared" si="151"/>
        <v>0</v>
      </c>
      <c r="AV168" s="528">
        <f t="shared" si="151"/>
        <v>537.14320000000009</v>
      </c>
      <c r="AW168" s="764">
        <f t="shared" si="151"/>
        <v>0</v>
      </c>
      <c r="AX168" s="765">
        <f t="shared" si="151"/>
        <v>0</v>
      </c>
      <c r="AY168" s="765">
        <f t="shared" si="151"/>
        <v>0</v>
      </c>
      <c r="AZ168" s="765">
        <f t="shared" si="151"/>
        <v>0</v>
      </c>
      <c r="BA168" s="765">
        <f t="shared" si="151"/>
        <v>0</v>
      </c>
      <c r="BB168" s="765">
        <f t="shared" si="151"/>
        <v>0</v>
      </c>
      <c r="BC168" s="759">
        <f t="shared" si="151"/>
        <v>0</v>
      </c>
    </row>
    <row r="169" spans="1:55" s="222" customFormat="1" ht="12.95" customHeight="1" x14ac:dyDescent="0.25">
      <c r="A169" s="219"/>
      <c r="B169" s="49"/>
      <c r="C169" s="49"/>
      <c r="D169" s="219"/>
      <c r="E169" s="303"/>
      <c r="F169" s="219"/>
      <c r="G169" s="221"/>
      <c r="H169" s="319">
        <v>3111</v>
      </c>
      <c r="I169" s="341">
        <f t="shared" ref="I169:BC169" si="152">SUMIF($F$12:$F$397,"=3111",I$12:I$397)</f>
        <v>110504522</v>
      </c>
      <c r="J169" s="342">
        <f t="shared" si="152"/>
        <v>81827763</v>
      </c>
      <c r="K169" s="342">
        <f t="shared" si="152"/>
        <v>150000</v>
      </c>
      <c r="L169" s="342">
        <f t="shared" si="152"/>
        <v>27708483</v>
      </c>
      <c r="M169" s="342">
        <f t="shared" si="152"/>
        <v>818276</v>
      </c>
      <c r="N169" s="342">
        <f t="shared" si="152"/>
        <v>0</v>
      </c>
      <c r="O169" s="622">
        <f t="shared" si="152"/>
        <v>143.35559999999998</v>
      </c>
      <c r="P169" s="343">
        <f t="shared" si="152"/>
        <v>9622</v>
      </c>
      <c r="Q169" s="342">
        <f t="shared" si="152"/>
        <v>0</v>
      </c>
      <c r="R169" s="342">
        <f t="shared" si="152"/>
        <v>90382</v>
      </c>
      <c r="S169" s="342">
        <f t="shared" si="152"/>
        <v>0</v>
      </c>
      <c r="T169" s="342">
        <f t="shared" si="152"/>
        <v>0</v>
      </c>
      <c r="U169" s="342">
        <f t="shared" si="152"/>
        <v>0</v>
      </c>
      <c r="V169" s="342">
        <f t="shared" si="152"/>
        <v>0</v>
      </c>
      <c r="W169" s="342">
        <f t="shared" si="152"/>
        <v>100004</v>
      </c>
      <c r="X169" s="342">
        <f t="shared" si="152"/>
        <v>-9622</v>
      </c>
      <c r="Y169" s="342">
        <f t="shared" si="152"/>
        <v>0</v>
      </c>
      <c r="Z169" s="342">
        <f t="shared" si="152"/>
        <v>165451</v>
      </c>
      <c r="AA169" s="342">
        <f t="shared" si="152"/>
        <v>155829</v>
      </c>
      <c r="AB169" s="342">
        <f t="shared" si="152"/>
        <v>255833</v>
      </c>
      <c r="AC169" s="342">
        <f t="shared" si="152"/>
        <v>30549</v>
      </c>
      <c r="AD169" s="342">
        <f t="shared" si="152"/>
        <v>0</v>
      </c>
      <c r="AE169" s="342">
        <f t="shared" si="152"/>
        <v>30549</v>
      </c>
      <c r="AF169" s="342">
        <f t="shared" si="152"/>
        <v>1000</v>
      </c>
      <c r="AG169" s="342">
        <f t="shared" si="152"/>
        <v>0</v>
      </c>
      <c r="AH169" s="549">
        <f t="shared" si="152"/>
        <v>287382</v>
      </c>
      <c r="AI169" s="554">
        <f t="shared" si="152"/>
        <v>0</v>
      </c>
      <c r="AJ169" s="344">
        <f t="shared" si="152"/>
        <v>0.24000000000000002</v>
      </c>
      <c r="AK169" s="344">
        <f t="shared" si="152"/>
        <v>0</v>
      </c>
      <c r="AL169" s="344">
        <f t="shared" si="152"/>
        <v>0</v>
      </c>
      <c r="AM169" s="344">
        <f t="shared" si="152"/>
        <v>0</v>
      </c>
      <c r="AN169" s="344">
        <f t="shared" si="152"/>
        <v>0</v>
      </c>
      <c r="AO169" s="555">
        <f t="shared" si="152"/>
        <v>0.24000000000000002</v>
      </c>
      <c r="AP169" s="341">
        <f t="shared" si="152"/>
        <v>110791904</v>
      </c>
      <c r="AQ169" s="342">
        <f t="shared" si="152"/>
        <v>81927767</v>
      </c>
      <c r="AR169" s="342">
        <f t="shared" si="152"/>
        <v>305829</v>
      </c>
      <c r="AS169" s="342">
        <f t="shared" si="152"/>
        <v>27739032</v>
      </c>
      <c r="AT169" s="342">
        <f t="shared" si="152"/>
        <v>819276</v>
      </c>
      <c r="AU169" s="342">
        <f t="shared" si="152"/>
        <v>0</v>
      </c>
      <c r="AV169" s="555">
        <f t="shared" si="152"/>
        <v>143.59559999999999</v>
      </c>
      <c r="AW169" s="341">
        <f t="shared" si="152"/>
        <v>0</v>
      </c>
      <c r="AX169" s="342">
        <f t="shared" si="152"/>
        <v>0</v>
      </c>
      <c r="AY169" s="342">
        <f t="shared" si="152"/>
        <v>0</v>
      </c>
      <c r="AZ169" s="342">
        <f t="shared" si="152"/>
        <v>0</v>
      </c>
      <c r="BA169" s="342">
        <f t="shared" si="152"/>
        <v>0</v>
      </c>
      <c r="BB169" s="342">
        <f t="shared" si="152"/>
        <v>0</v>
      </c>
      <c r="BC169" s="555">
        <f t="shared" si="152"/>
        <v>0</v>
      </c>
    </row>
    <row r="170" spans="1:55" s="222" customFormat="1" ht="12.95" customHeight="1" x14ac:dyDescent="0.25">
      <c r="A170" s="219"/>
      <c r="B170" s="49"/>
      <c r="C170" s="49"/>
      <c r="D170" s="219"/>
      <c r="E170" s="303"/>
      <c r="F170" s="219"/>
      <c r="G170" s="221"/>
      <c r="H170" s="2">
        <v>3113</v>
      </c>
      <c r="I170" s="104">
        <f t="shared" ref="I170:BC170" si="153">SUMIF($F$12:$F$397,"=3113",I$12:I$397)</f>
        <v>206347356</v>
      </c>
      <c r="J170" s="14">
        <f t="shared" si="153"/>
        <v>152618202</v>
      </c>
      <c r="K170" s="14">
        <f t="shared" si="153"/>
        <v>461900</v>
      </c>
      <c r="L170" s="14">
        <f t="shared" si="153"/>
        <v>51741072</v>
      </c>
      <c r="M170" s="14">
        <f t="shared" si="153"/>
        <v>1526182</v>
      </c>
      <c r="N170" s="14">
        <f t="shared" si="153"/>
        <v>0</v>
      </c>
      <c r="O170" s="623">
        <f t="shared" si="153"/>
        <v>227.3708</v>
      </c>
      <c r="P170" s="105">
        <f t="shared" si="153"/>
        <v>94995</v>
      </c>
      <c r="Q170" s="14">
        <f t="shared" si="153"/>
        <v>0</v>
      </c>
      <c r="R170" s="14">
        <f t="shared" si="153"/>
        <v>1201</v>
      </c>
      <c r="S170" s="14">
        <f t="shared" si="153"/>
        <v>0</v>
      </c>
      <c r="T170" s="14">
        <f t="shared" si="153"/>
        <v>0</v>
      </c>
      <c r="U170" s="14">
        <f t="shared" si="153"/>
        <v>864125</v>
      </c>
      <c r="V170" s="14">
        <f t="shared" si="153"/>
        <v>0</v>
      </c>
      <c r="W170" s="14">
        <f t="shared" si="153"/>
        <v>960321</v>
      </c>
      <c r="X170" s="14">
        <f t="shared" si="153"/>
        <v>-94995</v>
      </c>
      <c r="Y170" s="14">
        <f t="shared" si="153"/>
        <v>0</v>
      </c>
      <c r="Z170" s="14">
        <f t="shared" si="153"/>
        <v>0</v>
      </c>
      <c r="AA170" s="14">
        <f t="shared" si="153"/>
        <v>-94995</v>
      </c>
      <c r="AB170" s="14">
        <f t="shared" si="153"/>
        <v>865326</v>
      </c>
      <c r="AC170" s="14">
        <f t="shared" si="153"/>
        <v>292478</v>
      </c>
      <c r="AD170" s="14">
        <f t="shared" si="153"/>
        <v>0</v>
      </c>
      <c r="AE170" s="14">
        <f t="shared" si="153"/>
        <v>292478</v>
      </c>
      <c r="AF170" s="14">
        <f t="shared" si="153"/>
        <v>9606</v>
      </c>
      <c r="AG170" s="14">
        <f t="shared" si="153"/>
        <v>0</v>
      </c>
      <c r="AH170" s="550">
        <f t="shared" si="153"/>
        <v>1167410</v>
      </c>
      <c r="AI170" s="556">
        <f t="shared" si="153"/>
        <v>1.0000000000000002E-2</v>
      </c>
      <c r="AJ170" s="11">
        <f t="shared" si="153"/>
        <v>-0.11999999999999994</v>
      </c>
      <c r="AK170" s="11">
        <f t="shared" si="153"/>
        <v>0</v>
      </c>
      <c r="AL170" s="11">
        <f t="shared" si="153"/>
        <v>0</v>
      </c>
      <c r="AM170" s="11">
        <f t="shared" si="153"/>
        <v>2.06</v>
      </c>
      <c r="AN170" s="11">
        <f t="shared" si="153"/>
        <v>0</v>
      </c>
      <c r="AO170" s="557">
        <f t="shared" si="153"/>
        <v>1.9499999999999997</v>
      </c>
      <c r="AP170" s="104">
        <f t="shared" si="153"/>
        <v>207514766</v>
      </c>
      <c r="AQ170" s="14">
        <f t="shared" si="153"/>
        <v>153578523</v>
      </c>
      <c r="AR170" s="14">
        <f t="shared" si="153"/>
        <v>366905</v>
      </c>
      <c r="AS170" s="14">
        <f t="shared" si="153"/>
        <v>52033550</v>
      </c>
      <c r="AT170" s="14">
        <f t="shared" si="153"/>
        <v>1535788</v>
      </c>
      <c r="AU170" s="14">
        <f t="shared" si="153"/>
        <v>0</v>
      </c>
      <c r="AV170" s="557">
        <f t="shared" si="153"/>
        <v>229.32080000000005</v>
      </c>
      <c r="AW170" s="104">
        <f t="shared" si="153"/>
        <v>0</v>
      </c>
      <c r="AX170" s="14">
        <f t="shared" si="153"/>
        <v>0</v>
      </c>
      <c r="AY170" s="14">
        <f t="shared" si="153"/>
        <v>0</v>
      </c>
      <c r="AZ170" s="14">
        <f t="shared" si="153"/>
        <v>0</v>
      </c>
      <c r="BA170" s="14">
        <f t="shared" si="153"/>
        <v>0</v>
      </c>
      <c r="BB170" s="14">
        <f t="shared" si="153"/>
        <v>0</v>
      </c>
      <c r="BC170" s="557">
        <f t="shared" si="153"/>
        <v>0</v>
      </c>
    </row>
    <row r="171" spans="1:55" s="222" customFormat="1" x14ac:dyDescent="0.25">
      <c r="A171" s="219"/>
      <c r="B171" s="49"/>
      <c r="C171" s="49"/>
      <c r="D171" s="219"/>
      <c r="E171" s="303"/>
      <c r="F171" s="219"/>
      <c r="G171" s="221"/>
      <c r="H171" s="2">
        <v>3114</v>
      </c>
      <c r="I171" s="104">
        <f t="shared" ref="I171:BC171" si="154">SUMIF($F$12:$F$397,"=3114",I$12:I$397)</f>
        <v>27369178</v>
      </c>
      <c r="J171" s="14">
        <f t="shared" si="154"/>
        <v>20303545</v>
      </c>
      <c r="K171" s="14">
        <f t="shared" si="154"/>
        <v>0</v>
      </c>
      <c r="L171" s="14">
        <f t="shared" si="154"/>
        <v>6862599</v>
      </c>
      <c r="M171" s="14">
        <f t="shared" si="154"/>
        <v>203034</v>
      </c>
      <c r="N171" s="14">
        <f t="shared" si="154"/>
        <v>0</v>
      </c>
      <c r="O171" s="623">
        <f t="shared" si="154"/>
        <v>31.1</v>
      </c>
      <c r="P171" s="105">
        <f t="shared" si="154"/>
        <v>0</v>
      </c>
      <c r="Q171" s="14">
        <f t="shared" si="154"/>
        <v>0</v>
      </c>
      <c r="R171" s="14">
        <f t="shared" si="154"/>
        <v>-158772</v>
      </c>
      <c r="S171" s="14">
        <f t="shared" si="154"/>
        <v>0</v>
      </c>
      <c r="T171" s="14">
        <f t="shared" si="154"/>
        <v>0</v>
      </c>
      <c r="U171" s="14">
        <f t="shared" si="154"/>
        <v>0</v>
      </c>
      <c r="V171" s="14">
        <f t="shared" si="154"/>
        <v>0</v>
      </c>
      <c r="W171" s="14">
        <f t="shared" si="154"/>
        <v>-158772</v>
      </c>
      <c r="X171" s="14">
        <f t="shared" si="154"/>
        <v>0</v>
      </c>
      <c r="Y171" s="14">
        <f t="shared" si="154"/>
        <v>0</v>
      </c>
      <c r="Z171" s="14">
        <f t="shared" si="154"/>
        <v>0</v>
      </c>
      <c r="AA171" s="14">
        <f t="shared" si="154"/>
        <v>0</v>
      </c>
      <c r="AB171" s="14">
        <f t="shared" si="154"/>
        <v>-158772</v>
      </c>
      <c r="AC171" s="14">
        <f t="shared" si="154"/>
        <v>-53665</v>
      </c>
      <c r="AD171" s="14">
        <f t="shared" si="154"/>
        <v>0</v>
      </c>
      <c r="AE171" s="14">
        <f t="shared" si="154"/>
        <v>-53665</v>
      </c>
      <c r="AF171" s="14">
        <f t="shared" si="154"/>
        <v>-1588</v>
      </c>
      <c r="AG171" s="14">
        <f t="shared" si="154"/>
        <v>0</v>
      </c>
      <c r="AH171" s="550">
        <f t="shared" si="154"/>
        <v>-214025</v>
      </c>
      <c r="AI171" s="556">
        <f t="shared" si="154"/>
        <v>0</v>
      </c>
      <c r="AJ171" s="11">
        <f t="shared" si="154"/>
        <v>-0.38</v>
      </c>
      <c r="AK171" s="11">
        <f t="shared" si="154"/>
        <v>0</v>
      </c>
      <c r="AL171" s="11">
        <f t="shared" si="154"/>
        <v>0</v>
      </c>
      <c r="AM171" s="11">
        <f t="shared" si="154"/>
        <v>0</v>
      </c>
      <c r="AN171" s="11">
        <f t="shared" si="154"/>
        <v>0</v>
      </c>
      <c r="AO171" s="557">
        <f t="shared" si="154"/>
        <v>-0.38</v>
      </c>
      <c r="AP171" s="104">
        <f t="shared" si="154"/>
        <v>27155153</v>
      </c>
      <c r="AQ171" s="14">
        <f t="shared" si="154"/>
        <v>20144773</v>
      </c>
      <c r="AR171" s="14">
        <f t="shared" si="154"/>
        <v>0</v>
      </c>
      <c r="AS171" s="14">
        <f t="shared" si="154"/>
        <v>6808934</v>
      </c>
      <c r="AT171" s="14">
        <f t="shared" si="154"/>
        <v>201446</v>
      </c>
      <c r="AU171" s="14">
        <f t="shared" si="154"/>
        <v>0</v>
      </c>
      <c r="AV171" s="557">
        <f t="shared" si="154"/>
        <v>30.72</v>
      </c>
      <c r="AW171" s="104">
        <f t="shared" si="154"/>
        <v>0</v>
      </c>
      <c r="AX171" s="14">
        <f t="shared" si="154"/>
        <v>0</v>
      </c>
      <c r="AY171" s="14">
        <f t="shared" si="154"/>
        <v>0</v>
      </c>
      <c r="AZ171" s="14">
        <f t="shared" si="154"/>
        <v>0</v>
      </c>
      <c r="BA171" s="14">
        <f t="shared" si="154"/>
        <v>0</v>
      </c>
      <c r="BB171" s="14">
        <f t="shared" si="154"/>
        <v>0</v>
      </c>
      <c r="BC171" s="557">
        <f t="shared" si="154"/>
        <v>0</v>
      </c>
    </row>
    <row r="172" spans="1:55" s="222" customFormat="1" x14ac:dyDescent="0.25">
      <c r="A172" s="219"/>
      <c r="B172" s="49"/>
      <c r="C172" s="49"/>
      <c r="D172" s="219"/>
      <c r="E172" s="303"/>
      <c r="F172" s="219"/>
      <c r="G172" s="221"/>
      <c r="H172" s="2">
        <v>3117</v>
      </c>
      <c r="I172" s="104">
        <f t="shared" ref="I172:BC172" si="155">SUMIF($F$12:$F$397,"=3117",I$12:I$397)</f>
        <v>50707214</v>
      </c>
      <c r="J172" s="14">
        <f t="shared" si="155"/>
        <v>37375823</v>
      </c>
      <c r="K172" s="14">
        <f t="shared" si="155"/>
        <v>242604</v>
      </c>
      <c r="L172" s="14">
        <f t="shared" si="155"/>
        <v>12715025</v>
      </c>
      <c r="M172" s="14">
        <f t="shared" si="155"/>
        <v>373762</v>
      </c>
      <c r="N172" s="14">
        <f t="shared" si="155"/>
        <v>0</v>
      </c>
      <c r="O172" s="623">
        <f t="shared" si="155"/>
        <v>57.258200000000002</v>
      </c>
      <c r="P172" s="105">
        <f t="shared" si="155"/>
        <v>162704</v>
      </c>
      <c r="Q172" s="14">
        <f t="shared" si="155"/>
        <v>0</v>
      </c>
      <c r="R172" s="14">
        <f t="shared" si="155"/>
        <v>-101307</v>
      </c>
      <c r="S172" s="14">
        <f t="shared" si="155"/>
        <v>0</v>
      </c>
      <c r="T172" s="14">
        <f t="shared" si="155"/>
        <v>0</v>
      </c>
      <c r="U172" s="14">
        <f t="shared" si="155"/>
        <v>392785</v>
      </c>
      <c r="V172" s="14">
        <f t="shared" si="155"/>
        <v>0</v>
      </c>
      <c r="W172" s="14">
        <f t="shared" si="155"/>
        <v>454182</v>
      </c>
      <c r="X172" s="14">
        <f t="shared" si="155"/>
        <v>-162704</v>
      </c>
      <c r="Y172" s="14">
        <f t="shared" si="155"/>
        <v>0</v>
      </c>
      <c r="Z172" s="14">
        <f t="shared" si="155"/>
        <v>0</v>
      </c>
      <c r="AA172" s="14">
        <f t="shared" si="155"/>
        <v>-162704</v>
      </c>
      <c r="AB172" s="14">
        <f t="shared" si="155"/>
        <v>291478</v>
      </c>
      <c r="AC172" s="14">
        <f t="shared" si="155"/>
        <v>98518</v>
      </c>
      <c r="AD172" s="14">
        <f t="shared" si="155"/>
        <v>0</v>
      </c>
      <c r="AE172" s="14">
        <f t="shared" si="155"/>
        <v>98518</v>
      </c>
      <c r="AF172" s="14">
        <f t="shared" si="155"/>
        <v>4543</v>
      </c>
      <c r="AG172" s="14">
        <f t="shared" si="155"/>
        <v>0</v>
      </c>
      <c r="AH172" s="550">
        <f t="shared" si="155"/>
        <v>394539</v>
      </c>
      <c r="AI172" s="556">
        <f t="shared" si="155"/>
        <v>0.18</v>
      </c>
      <c r="AJ172" s="11">
        <f t="shared" si="155"/>
        <v>-0.28000000000000003</v>
      </c>
      <c r="AK172" s="11">
        <f t="shared" si="155"/>
        <v>0</v>
      </c>
      <c r="AL172" s="11">
        <f t="shared" si="155"/>
        <v>0</v>
      </c>
      <c r="AM172" s="11">
        <f t="shared" si="155"/>
        <v>0.95</v>
      </c>
      <c r="AN172" s="11">
        <f t="shared" si="155"/>
        <v>0</v>
      </c>
      <c r="AO172" s="557">
        <f t="shared" si="155"/>
        <v>0.85000000000000009</v>
      </c>
      <c r="AP172" s="104">
        <f t="shared" si="155"/>
        <v>51101753</v>
      </c>
      <c r="AQ172" s="14">
        <f t="shared" si="155"/>
        <v>37830005</v>
      </c>
      <c r="AR172" s="14">
        <f t="shared" si="155"/>
        <v>79900</v>
      </c>
      <c r="AS172" s="14">
        <f t="shared" si="155"/>
        <v>12813543</v>
      </c>
      <c r="AT172" s="14">
        <f t="shared" si="155"/>
        <v>378305</v>
      </c>
      <c r="AU172" s="14">
        <f t="shared" si="155"/>
        <v>0</v>
      </c>
      <c r="AV172" s="557">
        <f t="shared" si="155"/>
        <v>58.108200000000004</v>
      </c>
      <c r="AW172" s="104">
        <f t="shared" si="155"/>
        <v>0</v>
      </c>
      <c r="AX172" s="14">
        <f t="shared" si="155"/>
        <v>0</v>
      </c>
      <c r="AY172" s="14">
        <f t="shared" si="155"/>
        <v>0</v>
      </c>
      <c r="AZ172" s="14">
        <f t="shared" si="155"/>
        <v>0</v>
      </c>
      <c r="BA172" s="14">
        <f t="shared" si="155"/>
        <v>0</v>
      </c>
      <c r="BB172" s="14">
        <f t="shared" si="155"/>
        <v>0</v>
      </c>
      <c r="BC172" s="557">
        <f t="shared" si="155"/>
        <v>0</v>
      </c>
    </row>
    <row r="173" spans="1:55" s="222" customFormat="1" x14ac:dyDescent="0.25">
      <c r="A173" s="219"/>
      <c r="B173" s="49"/>
      <c r="C173" s="49"/>
      <c r="D173" s="219"/>
      <c r="E173" s="303"/>
      <c r="F173" s="219"/>
      <c r="G173" s="221"/>
      <c r="H173" s="2">
        <v>3122</v>
      </c>
      <c r="I173" s="104">
        <f t="shared" ref="I173:BC173" si="156">SUMIF($F$12:$F$397,"=3122",I$12:I$397)</f>
        <v>0</v>
      </c>
      <c r="J173" s="14">
        <f t="shared" si="156"/>
        <v>0</v>
      </c>
      <c r="K173" s="14">
        <f t="shared" si="156"/>
        <v>0</v>
      </c>
      <c r="L173" s="14">
        <f t="shared" si="156"/>
        <v>0</v>
      </c>
      <c r="M173" s="14">
        <f t="shared" si="156"/>
        <v>0</v>
      </c>
      <c r="N173" s="14">
        <f t="shared" si="156"/>
        <v>0</v>
      </c>
      <c r="O173" s="623">
        <f t="shared" si="156"/>
        <v>0</v>
      </c>
      <c r="P173" s="105">
        <f t="shared" si="156"/>
        <v>0</v>
      </c>
      <c r="Q173" s="14">
        <f t="shared" si="156"/>
        <v>0</v>
      </c>
      <c r="R173" s="14">
        <f t="shared" si="156"/>
        <v>0</v>
      </c>
      <c r="S173" s="14">
        <f t="shared" si="156"/>
        <v>0</v>
      </c>
      <c r="T173" s="14">
        <f t="shared" si="156"/>
        <v>0</v>
      </c>
      <c r="U173" s="14">
        <f t="shared" si="156"/>
        <v>0</v>
      </c>
      <c r="V173" s="14">
        <f t="shared" si="156"/>
        <v>0</v>
      </c>
      <c r="W173" s="14">
        <f t="shared" si="156"/>
        <v>0</v>
      </c>
      <c r="X173" s="14">
        <f t="shared" si="156"/>
        <v>0</v>
      </c>
      <c r="Y173" s="14">
        <f t="shared" si="156"/>
        <v>0</v>
      </c>
      <c r="Z173" s="14">
        <f t="shared" si="156"/>
        <v>0</v>
      </c>
      <c r="AA173" s="14">
        <f t="shared" si="156"/>
        <v>0</v>
      </c>
      <c r="AB173" s="14">
        <f t="shared" si="156"/>
        <v>0</v>
      </c>
      <c r="AC173" s="14">
        <f t="shared" si="156"/>
        <v>0</v>
      </c>
      <c r="AD173" s="14">
        <f t="shared" si="156"/>
        <v>0</v>
      </c>
      <c r="AE173" s="14">
        <f t="shared" si="156"/>
        <v>0</v>
      </c>
      <c r="AF173" s="14">
        <f t="shared" si="156"/>
        <v>0</v>
      </c>
      <c r="AG173" s="14">
        <f t="shared" si="156"/>
        <v>0</v>
      </c>
      <c r="AH173" s="550">
        <f t="shared" si="156"/>
        <v>0</v>
      </c>
      <c r="AI173" s="556">
        <f t="shared" si="156"/>
        <v>0</v>
      </c>
      <c r="AJ173" s="11">
        <f t="shared" si="156"/>
        <v>0</v>
      </c>
      <c r="AK173" s="11">
        <f t="shared" si="156"/>
        <v>0</v>
      </c>
      <c r="AL173" s="11">
        <f t="shared" si="156"/>
        <v>0</v>
      </c>
      <c r="AM173" s="11">
        <f t="shared" si="156"/>
        <v>0</v>
      </c>
      <c r="AN173" s="11">
        <f t="shared" si="156"/>
        <v>0</v>
      </c>
      <c r="AO173" s="557">
        <f t="shared" si="156"/>
        <v>0</v>
      </c>
      <c r="AP173" s="104">
        <f t="shared" si="156"/>
        <v>0</v>
      </c>
      <c r="AQ173" s="14">
        <f t="shared" si="156"/>
        <v>0</v>
      </c>
      <c r="AR173" s="14">
        <f t="shared" si="156"/>
        <v>0</v>
      </c>
      <c r="AS173" s="14">
        <f t="shared" si="156"/>
        <v>0</v>
      </c>
      <c r="AT173" s="14">
        <f t="shared" si="156"/>
        <v>0</v>
      </c>
      <c r="AU173" s="14">
        <f t="shared" si="156"/>
        <v>0</v>
      </c>
      <c r="AV173" s="557">
        <f t="shared" si="156"/>
        <v>0</v>
      </c>
      <c r="AW173" s="104">
        <f t="shared" si="156"/>
        <v>0</v>
      </c>
      <c r="AX173" s="14">
        <f t="shared" si="156"/>
        <v>0</v>
      </c>
      <c r="AY173" s="14">
        <f t="shared" si="156"/>
        <v>0</v>
      </c>
      <c r="AZ173" s="14">
        <f t="shared" si="156"/>
        <v>0</v>
      </c>
      <c r="BA173" s="14">
        <f t="shared" si="156"/>
        <v>0</v>
      </c>
      <c r="BB173" s="14">
        <f t="shared" si="156"/>
        <v>0</v>
      </c>
      <c r="BC173" s="557">
        <f t="shared" si="156"/>
        <v>0</v>
      </c>
    </row>
    <row r="174" spans="1:55" s="222" customFormat="1" x14ac:dyDescent="0.25">
      <c r="A174" s="219"/>
      <c r="B174" s="49"/>
      <c r="C174" s="49"/>
      <c r="D174" s="219"/>
      <c r="E174" s="303"/>
      <c r="F174" s="219"/>
      <c r="G174" s="221"/>
      <c r="H174" s="2">
        <v>3124</v>
      </c>
      <c r="I174" s="104">
        <f t="shared" ref="I174:BC174" si="157">SUMIF($F$12:$F$397,"=3124",I$12:I$397)</f>
        <v>0</v>
      </c>
      <c r="J174" s="14">
        <f t="shared" si="157"/>
        <v>0</v>
      </c>
      <c r="K174" s="14">
        <f t="shared" si="157"/>
        <v>0</v>
      </c>
      <c r="L174" s="14">
        <f t="shared" si="157"/>
        <v>0</v>
      </c>
      <c r="M174" s="14">
        <f t="shared" si="157"/>
        <v>0</v>
      </c>
      <c r="N174" s="14">
        <f t="shared" si="157"/>
        <v>0</v>
      </c>
      <c r="O174" s="623">
        <f t="shared" si="157"/>
        <v>0</v>
      </c>
      <c r="P174" s="105">
        <f t="shared" si="157"/>
        <v>0</v>
      </c>
      <c r="Q174" s="14">
        <f t="shared" si="157"/>
        <v>0</v>
      </c>
      <c r="R174" s="14">
        <f t="shared" si="157"/>
        <v>0</v>
      </c>
      <c r="S174" s="14">
        <f t="shared" si="157"/>
        <v>0</v>
      </c>
      <c r="T174" s="14">
        <f t="shared" si="157"/>
        <v>0</v>
      </c>
      <c r="U174" s="14">
        <f t="shared" si="157"/>
        <v>0</v>
      </c>
      <c r="V174" s="14">
        <f t="shared" si="157"/>
        <v>0</v>
      </c>
      <c r="W174" s="14">
        <f t="shared" si="157"/>
        <v>0</v>
      </c>
      <c r="X174" s="14">
        <f t="shared" si="157"/>
        <v>0</v>
      </c>
      <c r="Y174" s="14">
        <f t="shared" si="157"/>
        <v>0</v>
      </c>
      <c r="Z174" s="14">
        <f t="shared" si="157"/>
        <v>0</v>
      </c>
      <c r="AA174" s="14">
        <f t="shared" si="157"/>
        <v>0</v>
      </c>
      <c r="AB174" s="14">
        <f t="shared" si="157"/>
        <v>0</v>
      </c>
      <c r="AC174" s="14">
        <f t="shared" si="157"/>
        <v>0</v>
      </c>
      <c r="AD174" s="14">
        <f t="shared" si="157"/>
        <v>0</v>
      </c>
      <c r="AE174" s="14">
        <f t="shared" si="157"/>
        <v>0</v>
      </c>
      <c r="AF174" s="14">
        <f t="shared" si="157"/>
        <v>0</v>
      </c>
      <c r="AG174" s="14">
        <f t="shared" si="157"/>
        <v>0</v>
      </c>
      <c r="AH174" s="550">
        <f t="shared" si="157"/>
        <v>0</v>
      </c>
      <c r="AI174" s="556">
        <f t="shared" si="157"/>
        <v>0</v>
      </c>
      <c r="AJ174" s="11">
        <f t="shared" si="157"/>
        <v>0</v>
      </c>
      <c r="AK174" s="11">
        <f t="shared" si="157"/>
        <v>0</v>
      </c>
      <c r="AL174" s="11">
        <f t="shared" si="157"/>
        <v>0</v>
      </c>
      <c r="AM174" s="11">
        <f t="shared" si="157"/>
        <v>0</v>
      </c>
      <c r="AN174" s="11">
        <f t="shared" si="157"/>
        <v>0</v>
      </c>
      <c r="AO174" s="557">
        <f t="shared" si="157"/>
        <v>0</v>
      </c>
      <c r="AP174" s="104">
        <f t="shared" si="157"/>
        <v>0</v>
      </c>
      <c r="AQ174" s="14">
        <f t="shared" si="157"/>
        <v>0</v>
      </c>
      <c r="AR174" s="14">
        <f t="shared" si="157"/>
        <v>0</v>
      </c>
      <c r="AS174" s="14">
        <f t="shared" si="157"/>
        <v>0</v>
      </c>
      <c r="AT174" s="14">
        <f t="shared" si="157"/>
        <v>0</v>
      </c>
      <c r="AU174" s="14">
        <f t="shared" si="157"/>
        <v>0</v>
      </c>
      <c r="AV174" s="557">
        <f t="shared" si="157"/>
        <v>0</v>
      </c>
      <c r="AW174" s="104">
        <f t="shared" si="157"/>
        <v>0</v>
      </c>
      <c r="AX174" s="14">
        <f t="shared" si="157"/>
        <v>0</v>
      </c>
      <c r="AY174" s="14">
        <f t="shared" si="157"/>
        <v>0</v>
      </c>
      <c r="AZ174" s="14">
        <f t="shared" si="157"/>
        <v>0</v>
      </c>
      <c r="BA174" s="14">
        <f t="shared" si="157"/>
        <v>0</v>
      </c>
      <c r="BB174" s="14">
        <f t="shared" si="157"/>
        <v>0</v>
      </c>
      <c r="BC174" s="557">
        <f t="shared" si="157"/>
        <v>0</v>
      </c>
    </row>
    <row r="175" spans="1:55" x14ac:dyDescent="0.25">
      <c r="A175" s="219"/>
      <c r="B175" s="49"/>
      <c r="C175" s="49"/>
      <c r="D175" s="219"/>
      <c r="E175" s="303"/>
      <c r="F175" s="219"/>
      <c r="G175" s="221"/>
      <c r="H175" s="2">
        <v>3141</v>
      </c>
      <c r="I175" s="104">
        <f t="shared" ref="I175:BC175" si="158">SUMIF($F$12:$F$397,"=3141",I$12:I$397)</f>
        <v>0</v>
      </c>
      <c r="J175" s="14">
        <f t="shared" si="158"/>
        <v>0</v>
      </c>
      <c r="K175" s="14">
        <f t="shared" si="158"/>
        <v>0</v>
      </c>
      <c r="L175" s="14">
        <f t="shared" si="158"/>
        <v>0</v>
      </c>
      <c r="M175" s="14">
        <f t="shared" si="158"/>
        <v>0</v>
      </c>
      <c r="N175" s="14">
        <f t="shared" si="158"/>
        <v>0</v>
      </c>
      <c r="O175" s="623">
        <f t="shared" si="158"/>
        <v>0</v>
      </c>
      <c r="P175" s="105">
        <f t="shared" si="158"/>
        <v>0</v>
      </c>
      <c r="Q175" s="14">
        <f t="shared" si="158"/>
        <v>0</v>
      </c>
      <c r="R175" s="14">
        <f t="shared" si="158"/>
        <v>0</v>
      </c>
      <c r="S175" s="14">
        <f t="shared" si="158"/>
        <v>0</v>
      </c>
      <c r="T175" s="14">
        <f t="shared" si="158"/>
        <v>0</v>
      </c>
      <c r="U175" s="14">
        <f t="shared" si="158"/>
        <v>0</v>
      </c>
      <c r="V175" s="14">
        <f t="shared" si="158"/>
        <v>0</v>
      </c>
      <c r="W175" s="14">
        <f t="shared" si="158"/>
        <v>0</v>
      </c>
      <c r="X175" s="14">
        <f t="shared" si="158"/>
        <v>0</v>
      </c>
      <c r="Y175" s="14">
        <f t="shared" si="158"/>
        <v>0</v>
      </c>
      <c r="Z175" s="14">
        <f t="shared" si="158"/>
        <v>0</v>
      </c>
      <c r="AA175" s="14">
        <f t="shared" si="158"/>
        <v>0</v>
      </c>
      <c r="AB175" s="14">
        <f t="shared" si="158"/>
        <v>0</v>
      </c>
      <c r="AC175" s="14">
        <f t="shared" si="158"/>
        <v>0</v>
      </c>
      <c r="AD175" s="14">
        <f t="shared" si="158"/>
        <v>0</v>
      </c>
      <c r="AE175" s="14">
        <f t="shared" si="158"/>
        <v>0</v>
      </c>
      <c r="AF175" s="14">
        <f t="shared" si="158"/>
        <v>0</v>
      </c>
      <c r="AG175" s="14">
        <f t="shared" si="158"/>
        <v>0</v>
      </c>
      <c r="AH175" s="550">
        <f t="shared" si="158"/>
        <v>0</v>
      </c>
      <c r="AI175" s="556">
        <f t="shared" si="158"/>
        <v>0</v>
      </c>
      <c r="AJ175" s="11">
        <f t="shared" si="158"/>
        <v>0</v>
      </c>
      <c r="AK175" s="11">
        <f t="shared" si="158"/>
        <v>0</v>
      </c>
      <c r="AL175" s="11">
        <f t="shared" si="158"/>
        <v>0</v>
      </c>
      <c r="AM175" s="11">
        <f t="shared" si="158"/>
        <v>0</v>
      </c>
      <c r="AN175" s="11">
        <f t="shared" si="158"/>
        <v>0</v>
      </c>
      <c r="AO175" s="557">
        <f t="shared" si="158"/>
        <v>0</v>
      </c>
      <c r="AP175" s="104">
        <f t="shared" si="158"/>
        <v>0</v>
      </c>
      <c r="AQ175" s="14">
        <f t="shared" si="158"/>
        <v>0</v>
      </c>
      <c r="AR175" s="14">
        <f t="shared" si="158"/>
        <v>0</v>
      </c>
      <c r="AS175" s="14">
        <f t="shared" si="158"/>
        <v>0</v>
      </c>
      <c r="AT175" s="14">
        <f t="shared" si="158"/>
        <v>0</v>
      </c>
      <c r="AU175" s="14">
        <f t="shared" si="158"/>
        <v>0</v>
      </c>
      <c r="AV175" s="557">
        <f t="shared" si="158"/>
        <v>0</v>
      </c>
      <c r="AW175" s="104">
        <f t="shared" si="158"/>
        <v>0</v>
      </c>
      <c r="AX175" s="14">
        <f t="shared" si="158"/>
        <v>0</v>
      </c>
      <c r="AY175" s="14">
        <f t="shared" si="158"/>
        <v>0</v>
      </c>
      <c r="AZ175" s="14">
        <f t="shared" si="158"/>
        <v>0</v>
      </c>
      <c r="BA175" s="14">
        <f t="shared" si="158"/>
        <v>0</v>
      </c>
      <c r="BB175" s="14">
        <f t="shared" si="158"/>
        <v>0</v>
      </c>
      <c r="BC175" s="557">
        <f t="shared" si="158"/>
        <v>0</v>
      </c>
    </row>
    <row r="176" spans="1:55" x14ac:dyDescent="0.25">
      <c r="A176" s="219"/>
      <c r="B176" s="49"/>
      <c r="C176" s="49"/>
      <c r="D176" s="219"/>
      <c r="E176" s="303"/>
      <c r="F176" s="219"/>
      <c r="G176" s="221"/>
      <c r="H176" s="2">
        <v>3143</v>
      </c>
      <c r="I176" s="104">
        <f t="shared" ref="I176:BC176" si="159">SUMIF($F$12:$F$397,"=3143",I$12:I$397)</f>
        <v>30555001</v>
      </c>
      <c r="J176" s="14">
        <f t="shared" si="159"/>
        <v>22571032</v>
      </c>
      <c r="K176" s="14">
        <f t="shared" si="159"/>
        <v>96600</v>
      </c>
      <c r="L176" s="14">
        <f t="shared" si="159"/>
        <v>7661662</v>
      </c>
      <c r="M176" s="14">
        <f t="shared" si="159"/>
        <v>225707</v>
      </c>
      <c r="N176" s="14">
        <f t="shared" si="159"/>
        <v>0</v>
      </c>
      <c r="O176" s="623">
        <f t="shared" si="159"/>
        <v>42.821099999999994</v>
      </c>
      <c r="P176" s="105">
        <f t="shared" si="159"/>
        <v>16950</v>
      </c>
      <c r="Q176" s="14">
        <f t="shared" si="159"/>
        <v>0</v>
      </c>
      <c r="R176" s="14">
        <f t="shared" si="159"/>
        <v>0</v>
      </c>
      <c r="S176" s="14">
        <f t="shared" si="159"/>
        <v>0</v>
      </c>
      <c r="T176" s="14">
        <f t="shared" si="159"/>
        <v>0</v>
      </c>
      <c r="U176" s="14">
        <f t="shared" si="159"/>
        <v>0</v>
      </c>
      <c r="V176" s="14">
        <f t="shared" si="159"/>
        <v>0</v>
      </c>
      <c r="W176" s="14">
        <f t="shared" si="159"/>
        <v>16950</v>
      </c>
      <c r="X176" s="14">
        <f t="shared" si="159"/>
        <v>-16950</v>
      </c>
      <c r="Y176" s="14">
        <f t="shared" si="159"/>
        <v>0</v>
      </c>
      <c r="Z176" s="14">
        <f t="shared" si="159"/>
        <v>0</v>
      </c>
      <c r="AA176" s="14">
        <f t="shared" si="159"/>
        <v>-16950</v>
      </c>
      <c r="AB176" s="14">
        <f t="shared" si="159"/>
        <v>0</v>
      </c>
      <c r="AC176" s="14">
        <f t="shared" si="159"/>
        <v>0</v>
      </c>
      <c r="AD176" s="14">
        <f t="shared" si="159"/>
        <v>0</v>
      </c>
      <c r="AE176" s="14">
        <f t="shared" si="159"/>
        <v>0</v>
      </c>
      <c r="AF176" s="14">
        <f t="shared" si="159"/>
        <v>169</v>
      </c>
      <c r="AG176" s="14">
        <f t="shared" si="159"/>
        <v>0</v>
      </c>
      <c r="AH176" s="550">
        <f t="shared" si="159"/>
        <v>169</v>
      </c>
      <c r="AI176" s="556">
        <f t="shared" si="159"/>
        <v>0</v>
      </c>
      <c r="AJ176" s="11">
        <f t="shared" si="159"/>
        <v>0</v>
      </c>
      <c r="AK176" s="11">
        <f t="shared" si="159"/>
        <v>0</v>
      </c>
      <c r="AL176" s="11">
        <f t="shared" si="159"/>
        <v>0</v>
      </c>
      <c r="AM176" s="11">
        <f t="shared" si="159"/>
        <v>0</v>
      </c>
      <c r="AN176" s="11">
        <f t="shared" si="159"/>
        <v>0</v>
      </c>
      <c r="AO176" s="557">
        <f t="shared" si="159"/>
        <v>0</v>
      </c>
      <c r="AP176" s="104">
        <f t="shared" si="159"/>
        <v>30555170</v>
      </c>
      <c r="AQ176" s="14">
        <f t="shared" si="159"/>
        <v>22587982</v>
      </c>
      <c r="AR176" s="14">
        <f t="shared" si="159"/>
        <v>79650</v>
      </c>
      <c r="AS176" s="14">
        <f t="shared" si="159"/>
        <v>7661662</v>
      </c>
      <c r="AT176" s="14">
        <f t="shared" si="159"/>
        <v>225876</v>
      </c>
      <c r="AU176" s="14">
        <f t="shared" si="159"/>
        <v>0</v>
      </c>
      <c r="AV176" s="557">
        <f t="shared" si="159"/>
        <v>42.821099999999994</v>
      </c>
      <c r="AW176" s="104">
        <f t="shared" si="159"/>
        <v>0</v>
      </c>
      <c r="AX176" s="14">
        <f t="shared" si="159"/>
        <v>0</v>
      </c>
      <c r="AY176" s="14">
        <f t="shared" si="159"/>
        <v>0</v>
      </c>
      <c r="AZ176" s="14">
        <f t="shared" si="159"/>
        <v>0</v>
      </c>
      <c r="BA176" s="14">
        <f t="shared" si="159"/>
        <v>0</v>
      </c>
      <c r="BB176" s="14">
        <f t="shared" si="159"/>
        <v>0</v>
      </c>
      <c r="BC176" s="557">
        <f t="shared" si="159"/>
        <v>0</v>
      </c>
    </row>
    <row r="177" spans="1:55" x14ac:dyDescent="0.25">
      <c r="A177" s="219"/>
      <c r="B177" s="49"/>
      <c r="C177" s="49"/>
      <c r="D177" s="219"/>
      <c r="E177" s="303"/>
      <c r="F177" s="219"/>
      <c r="G177" s="221"/>
      <c r="H177" s="2">
        <v>3231</v>
      </c>
      <c r="I177" s="104">
        <f t="shared" ref="I177:BC177" si="160">SUMIF($F$12:$F$397,"=3231",I$12:I$397)</f>
        <v>24703502</v>
      </c>
      <c r="J177" s="14">
        <f t="shared" si="160"/>
        <v>18326040</v>
      </c>
      <c r="K177" s="14">
        <f t="shared" si="160"/>
        <v>0</v>
      </c>
      <c r="L177" s="14">
        <f t="shared" si="160"/>
        <v>6194202</v>
      </c>
      <c r="M177" s="14">
        <f t="shared" si="160"/>
        <v>183260</v>
      </c>
      <c r="N177" s="14">
        <f t="shared" si="160"/>
        <v>0</v>
      </c>
      <c r="O177" s="623">
        <f t="shared" si="160"/>
        <v>27.5275</v>
      </c>
      <c r="P177" s="105">
        <f t="shared" si="160"/>
        <v>-20000</v>
      </c>
      <c r="Q177" s="14">
        <f t="shared" si="160"/>
        <v>0</v>
      </c>
      <c r="R177" s="14">
        <f t="shared" si="160"/>
        <v>0</v>
      </c>
      <c r="S177" s="14">
        <f t="shared" si="160"/>
        <v>0</v>
      </c>
      <c r="T177" s="14">
        <f t="shared" si="160"/>
        <v>0</v>
      </c>
      <c r="U177" s="14">
        <f t="shared" si="160"/>
        <v>0</v>
      </c>
      <c r="V177" s="14">
        <f t="shared" si="160"/>
        <v>0</v>
      </c>
      <c r="W177" s="14">
        <f t="shared" si="160"/>
        <v>-20000</v>
      </c>
      <c r="X177" s="14">
        <f t="shared" si="160"/>
        <v>20000</v>
      </c>
      <c r="Y177" s="14">
        <f t="shared" si="160"/>
        <v>0</v>
      </c>
      <c r="Z177" s="14">
        <f t="shared" si="160"/>
        <v>0</v>
      </c>
      <c r="AA177" s="14">
        <f t="shared" si="160"/>
        <v>20000</v>
      </c>
      <c r="AB177" s="14">
        <f t="shared" si="160"/>
        <v>0</v>
      </c>
      <c r="AC177" s="14">
        <f t="shared" si="160"/>
        <v>0</v>
      </c>
      <c r="AD177" s="14">
        <f t="shared" si="160"/>
        <v>0</v>
      </c>
      <c r="AE177" s="14">
        <f t="shared" si="160"/>
        <v>0</v>
      </c>
      <c r="AF177" s="14">
        <f t="shared" si="160"/>
        <v>-200</v>
      </c>
      <c r="AG177" s="14">
        <f t="shared" si="160"/>
        <v>0</v>
      </c>
      <c r="AH177" s="550">
        <f t="shared" si="160"/>
        <v>-200</v>
      </c>
      <c r="AI177" s="556">
        <f t="shared" si="160"/>
        <v>0</v>
      </c>
      <c r="AJ177" s="11">
        <f t="shared" si="160"/>
        <v>0</v>
      </c>
      <c r="AK177" s="11">
        <f t="shared" si="160"/>
        <v>0</v>
      </c>
      <c r="AL177" s="11">
        <f t="shared" si="160"/>
        <v>0</v>
      </c>
      <c r="AM177" s="11">
        <f t="shared" si="160"/>
        <v>0</v>
      </c>
      <c r="AN177" s="11">
        <f t="shared" si="160"/>
        <v>0</v>
      </c>
      <c r="AO177" s="557">
        <f t="shared" si="160"/>
        <v>0</v>
      </c>
      <c r="AP177" s="104">
        <f t="shared" si="160"/>
        <v>24703302</v>
      </c>
      <c r="AQ177" s="14">
        <f t="shared" si="160"/>
        <v>18306040</v>
      </c>
      <c r="AR177" s="14">
        <f t="shared" si="160"/>
        <v>20000</v>
      </c>
      <c r="AS177" s="14">
        <f t="shared" si="160"/>
        <v>6194202</v>
      </c>
      <c r="AT177" s="14">
        <f t="shared" si="160"/>
        <v>183060</v>
      </c>
      <c r="AU177" s="14">
        <f t="shared" si="160"/>
        <v>0</v>
      </c>
      <c r="AV177" s="557">
        <f t="shared" si="160"/>
        <v>27.5275</v>
      </c>
      <c r="AW177" s="104">
        <f t="shared" si="160"/>
        <v>0</v>
      </c>
      <c r="AX177" s="14">
        <f t="shared" si="160"/>
        <v>0</v>
      </c>
      <c r="AY177" s="14">
        <f t="shared" si="160"/>
        <v>0</v>
      </c>
      <c r="AZ177" s="14">
        <f t="shared" si="160"/>
        <v>0</v>
      </c>
      <c r="BA177" s="14">
        <f t="shared" si="160"/>
        <v>0</v>
      </c>
      <c r="BB177" s="14">
        <f t="shared" si="160"/>
        <v>0</v>
      </c>
      <c r="BC177" s="557">
        <f t="shared" si="160"/>
        <v>0</v>
      </c>
    </row>
    <row r="178" spans="1:55" ht="15.75" thickBot="1" x14ac:dyDescent="0.3">
      <c r="A178" s="219"/>
      <c r="B178" s="49"/>
      <c r="C178" s="49"/>
      <c r="D178" s="219"/>
      <c r="E178" s="303"/>
      <c r="F178" s="219"/>
      <c r="G178" s="221"/>
      <c r="H178" s="88">
        <v>3233</v>
      </c>
      <c r="I178" s="107">
        <f t="shared" ref="I178:BC178" si="161">SUMIF($F$12:$F$397,"=3233",I$12:I$397)</f>
        <v>3916957</v>
      </c>
      <c r="J178" s="108">
        <f t="shared" si="161"/>
        <v>2831311</v>
      </c>
      <c r="K178" s="108">
        <f t="shared" si="161"/>
        <v>75000</v>
      </c>
      <c r="L178" s="108">
        <f t="shared" si="161"/>
        <v>982333</v>
      </c>
      <c r="M178" s="108">
        <f t="shared" si="161"/>
        <v>28313</v>
      </c>
      <c r="N178" s="108">
        <f t="shared" si="161"/>
        <v>0</v>
      </c>
      <c r="O178" s="624">
        <f t="shared" si="161"/>
        <v>4.92</v>
      </c>
      <c r="P178" s="110">
        <f t="shared" si="161"/>
        <v>75000</v>
      </c>
      <c r="Q178" s="108">
        <f t="shared" si="161"/>
        <v>0</v>
      </c>
      <c r="R178" s="108">
        <f t="shared" si="161"/>
        <v>0</v>
      </c>
      <c r="S178" s="108">
        <f t="shared" si="161"/>
        <v>0</v>
      </c>
      <c r="T178" s="108">
        <f t="shared" si="161"/>
        <v>0</v>
      </c>
      <c r="U178" s="108">
        <f t="shared" si="161"/>
        <v>0</v>
      </c>
      <c r="V178" s="108">
        <f t="shared" si="161"/>
        <v>0</v>
      </c>
      <c r="W178" s="108">
        <f t="shared" si="161"/>
        <v>75000</v>
      </c>
      <c r="X178" s="108">
        <f t="shared" si="161"/>
        <v>-75000</v>
      </c>
      <c r="Y178" s="108">
        <f t="shared" si="161"/>
        <v>0</v>
      </c>
      <c r="Z178" s="108">
        <f t="shared" si="161"/>
        <v>0</v>
      </c>
      <c r="AA178" s="108">
        <f t="shared" si="161"/>
        <v>-75000</v>
      </c>
      <c r="AB178" s="108">
        <f t="shared" si="161"/>
        <v>0</v>
      </c>
      <c r="AC178" s="108">
        <f t="shared" si="161"/>
        <v>0</v>
      </c>
      <c r="AD178" s="108">
        <f t="shared" si="161"/>
        <v>0</v>
      </c>
      <c r="AE178" s="108">
        <f t="shared" si="161"/>
        <v>0</v>
      </c>
      <c r="AF178" s="108">
        <f t="shared" si="161"/>
        <v>750</v>
      </c>
      <c r="AG178" s="108">
        <f t="shared" si="161"/>
        <v>0</v>
      </c>
      <c r="AH178" s="551">
        <f t="shared" si="161"/>
        <v>750</v>
      </c>
      <c r="AI178" s="558">
        <f t="shared" si="161"/>
        <v>0.13</v>
      </c>
      <c r="AJ178" s="109">
        <f t="shared" si="161"/>
        <v>0</v>
      </c>
      <c r="AK178" s="109">
        <f t="shared" si="161"/>
        <v>0</v>
      </c>
      <c r="AL178" s="109">
        <f t="shared" si="161"/>
        <v>0</v>
      </c>
      <c r="AM178" s="109">
        <f t="shared" si="161"/>
        <v>0</v>
      </c>
      <c r="AN178" s="109">
        <f t="shared" si="161"/>
        <v>0</v>
      </c>
      <c r="AO178" s="559">
        <f t="shared" si="161"/>
        <v>0.13</v>
      </c>
      <c r="AP178" s="107">
        <f t="shared" si="161"/>
        <v>3917707</v>
      </c>
      <c r="AQ178" s="108">
        <f t="shared" si="161"/>
        <v>2906311</v>
      </c>
      <c r="AR178" s="108">
        <f t="shared" si="161"/>
        <v>0</v>
      </c>
      <c r="AS178" s="108">
        <f t="shared" si="161"/>
        <v>982333</v>
      </c>
      <c r="AT178" s="108">
        <f t="shared" si="161"/>
        <v>29063</v>
      </c>
      <c r="AU178" s="108">
        <f t="shared" si="161"/>
        <v>0</v>
      </c>
      <c r="AV178" s="559">
        <f t="shared" si="161"/>
        <v>5.05</v>
      </c>
      <c r="AW178" s="107">
        <f t="shared" si="161"/>
        <v>0</v>
      </c>
      <c r="AX178" s="108">
        <f t="shared" si="161"/>
        <v>0</v>
      </c>
      <c r="AY178" s="108">
        <f t="shared" si="161"/>
        <v>0</v>
      </c>
      <c r="AZ178" s="108">
        <f t="shared" si="161"/>
        <v>0</v>
      </c>
      <c r="BA178" s="108">
        <f t="shared" si="161"/>
        <v>0</v>
      </c>
      <c r="BB178" s="108">
        <f t="shared" si="161"/>
        <v>0</v>
      </c>
      <c r="BC178" s="559">
        <f t="shared" si="161"/>
        <v>0</v>
      </c>
    </row>
    <row r="179" spans="1:55" x14ac:dyDescent="0.25">
      <c r="B179" s="158"/>
      <c r="C179" s="158"/>
      <c r="D179" s="158"/>
      <c r="BC179" s="222"/>
    </row>
  </sheetData>
  <autoFilter ref="AH1:AH179" xr:uid="{00000000-0001-0000-0A00-000000000000}"/>
  <mergeCells count="52">
    <mergeCell ref="AB7:AB10"/>
    <mergeCell ref="P9:P10"/>
    <mergeCell ref="T9:T10"/>
    <mergeCell ref="V9:V10"/>
    <mergeCell ref="X9:X10"/>
    <mergeCell ref="Z9:Z10"/>
    <mergeCell ref="U9:U10"/>
    <mergeCell ref="Q9:Q10"/>
    <mergeCell ref="N9:N10"/>
    <mergeCell ref="O8:O10"/>
    <mergeCell ref="J9:J10"/>
    <mergeCell ref="L9:L10"/>
    <mergeCell ref="J8:M8"/>
    <mergeCell ref="K9:K10"/>
    <mergeCell ref="AC7:AD8"/>
    <mergeCell ref="AE7:AE10"/>
    <mergeCell ref="AC9:AC10"/>
    <mergeCell ref="AD9:AD10"/>
    <mergeCell ref="AP6:AV7"/>
    <mergeCell ref="AR9:AR10"/>
    <mergeCell ref="AV8:AV10"/>
    <mergeCell ref="AQ9:AQ10"/>
    <mergeCell ref="AS9:AS10"/>
    <mergeCell ref="AT9:AT10"/>
    <mergeCell ref="AP8:AP10"/>
    <mergeCell ref="AU9:AU10"/>
    <mergeCell ref="AQ8:AT8"/>
    <mergeCell ref="AM8:AM10"/>
    <mergeCell ref="AN8:AN10"/>
    <mergeCell ref="AO8:AO10"/>
    <mergeCell ref="AF7:AF10"/>
    <mergeCell ref="AK8:AK10"/>
    <mergeCell ref="AL8:AL10"/>
    <mergeCell ref="AG7:AG10"/>
    <mergeCell ref="AI8:AI10"/>
    <mergeCell ref="AJ8:AJ10"/>
    <mergeCell ref="AW6:BC6"/>
    <mergeCell ref="AW7:BC9"/>
    <mergeCell ref="A3:E3"/>
    <mergeCell ref="I8:I10"/>
    <mergeCell ref="I6:O7"/>
    <mergeCell ref="AA9:AA10"/>
    <mergeCell ref="P6:AO6"/>
    <mergeCell ref="W9:W10"/>
    <mergeCell ref="Y9:Y10"/>
    <mergeCell ref="S9:S10"/>
    <mergeCell ref="AI7:AO7"/>
    <mergeCell ref="M9:M10"/>
    <mergeCell ref="AH7:AH10"/>
    <mergeCell ref="R9:R10"/>
    <mergeCell ref="P7:W8"/>
    <mergeCell ref="X7:AA8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>
    <pageSetUpPr fitToPage="1"/>
  </sheetPr>
  <dimension ref="A1:AX36"/>
  <sheetViews>
    <sheetView workbookViewId="0">
      <pane xSplit="1" ySplit="12" topLeftCell="E13" activePane="bottomRight" state="frozen"/>
      <selection activeCell="Q22" sqref="Q22"/>
      <selection pane="topRight" activeCell="Q22" sqref="Q22"/>
      <selection pane="bottomLeft" activeCell="Q22" sqref="Q22"/>
      <selection pane="bottomRight" activeCell="AD13" sqref="AD13"/>
    </sheetView>
  </sheetViews>
  <sheetFormatPr defaultRowHeight="12.75" x14ac:dyDescent="0.2"/>
  <cols>
    <col min="1" max="1" width="7.85546875" style="18" customWidth="1"/>
    <col min="2" max="2" width="12.5703125" style="7" customWidth="1"/>
    <col min="3" max="3" width="12.140625" style="7" customWidth="1"/>
    <col min="4" max="4" width="10.85546875" style="7" customWidth="1"/>
    <col min="5" max="5" width="11.85546875" style="7" customWidth="1"/>
    <col min="6" max="6" width="12.5703125" style="7" customWidth="1"/>
    <col min="7" max="7" width="10.42578125" style="7" customWidth="1"/>
    <col min="8" max="8" width="10.42578125" style="6" customWidth="1"/>
    <col min="9" max="10" width="9.140625" style="7"/>
    <col min="11" max="11" width="9.42578125" style="7" customWidth="1"/>
    <col min="12" max="12" width="9.140625" style="7"/>
    <col min="13" max="13" width="10.5703125" style="7" customWidth="1"/>
    <col min="14" max="14" width="10" style="7" customWidth="1"/>
    <col min="15" max="15" width="11" style="7" customWidth="1"/>
    <col min="16" max="16" width="9.5703125" style="7" customWidth="1"/>
    <col min="17" max="17" width="11.140625" style="7" customWidth="1"/>
    <col min="18" max="20" width="9.140625" style="7"/>
    <col min="21" max="21" width="10.140625" style="7" customWidth="1"/>
    <col min="22" max="24" width="9.28515625" style="7" customWidth="1"/>
    <col min="25" max="25" width="9.140625" style="7"/>
    <col min="26" max="27" width="9.28515625" style="7" customWidth="1"/>
    <col min="28" max="28" width="9.140625" style="6"/>
    <col min="29" max="29" width="10.28515625" style="6" customWidth="1"/>
    <col min="30" max="30" width="9.7109375" style="6" customWidth="1"/>
    <col min="31" max="31" width="9.140625" style="6"/>
    <col min="32" max="32" width="10.140625" style="6" customWidth="1"/>
    <col min="33" max="33" width="9.85546875" style="6" customWidth="1"/>
    <col min="34" max="34" width="9.140625" style="6"/>
    <col min="35" max="35" width="12.5703125" style="7" customWidth="1"/>
    <col min="36" max="40" width="10.85546875" style="7" customWidth="1"/>
    <col min="41" max="41" width="10.85546875" style="6" customWidth="1"/>
    <col min="42" max="47" width="10.85546875" style="7" customWidth="1"/>
    <col min="48" max="48" width="10.85546875" style="6" customWidth="1"/>
    <col min="230" max="230" width="7.42578125" customWidth="1"/>
    <col min="231" max="232" width="10.85546875" bestFit="1" customWidth="1"/>
    <col min="233" max="234" width="10.85546875" customWidth="1"/>
    <col min="235" max="239" width="10" customWidth="1"/>
    <col min="243" max="244" width="10.85546875" bestFit="1" customWidth="1"/>
    <col min="245" max="245" width="10" bestFit="1" customWidth="1"/>
    <col min="246" max="247" width="9.28515625" bestFit="1" customWidth="1"/>
    <col min="486" max="486" width="7.42578125" customWidth="1"/>
    <col min="487" max="488" width="10.85546875" bestFit="1" customWidth="1"/>
    <col min="489" max="490" width="10.85546875" customWidth="1"/>
    <col min="491" max="495" width="10" customWidth="1"/>
    <col min="499" max="500" width="10.85546875" bestFit="1" customWidth="1"/>
    <col min="501" max="501" width="10" bestFit="1" customWidth="1"/>
    <col min="502" max="503" width="9.28515625" bestFit="1" customWidth="1"/>
    <col min="742" max="742" width="7.42578125" customWidth="1"/>
    <col min="743" max="744" width="10.85546875" bestFit="1" customWidth="1"/>
    <col min="745" max="746" width="10.85546875" customWidth="1"/>
    <col min="747" max="751" width="10" customWidth="1"/>
    <col min="755" max="756" width="10.85546875" bestFit="1" customWidth="1"/>
    <col min="757" max="757" width="10" bestFit="1" customWidth="1"/>
    <col min="758" max="759" width="9.28515625" bestFit="1" customWidth="1"/>
    <col min="998" max="998" width="7.42578125" customWidth="1"/>
    <col min="999" max="1000" width="10.85546875" bestFit="1" customWidth="1"/>
    <col min="1001" max="1002" width="10.85546875" customWidth="1"/>
    <col min="1003" max="1007" width="10" customWidth="1"/>
    <col min="1011" max="1012" width="10.85546875" bestFit="1" customWidth="1"/>
    <col min="1013" max="1013" width="10" bestFit="1" customWidth="1"/>
    <col min="1014" max="1015" width="9.28515625" bestFit="1" customWidth="1"/>
    <col min="1254" max="1254" width="7.42578125" customWidth="1"/>
    <col min="1255" max="1256" width="10.85546875" bestFit="1" customWidth="1"/>
    <col min="1257" max="1258" width="10.85546875" customWidth="1"/>
    <col min="1259" max="1263" width="10" customWidth="1"/>
    <col min="1267" max="1268" width="10.85546875" bestFit="1" customWidth="1"/>
    <col min="1269" max="1269" width="10" bestFit="1" customWidth="1"/>
    <col min="1270" max="1271" width="9.28515625" bestFit="1" customWidth="1"/>
    <col min="1510" max="1510" width="7.42578125" customWidth="1"/>
    <col min="1511" max="1512" width="10.85546875" bestFit="1" customWidth="1"/>
    <col min="1513" max="1514" width="10.85546875" customWidth="1"/>
    <col min="1515" max="1519" width="10" customWidth="1"/>
    <col min="1523" max="1524" width="10.85546875" bestFit="1" customWidth="1"/>
    <col min="1525" max="1525" width="10" bestFit="1" customWidth="1"/>
    <col min="1526" max="1527" width="9.28515625" bestFit="1" customWidth="1"/>
    <col min="1766" max="1766" width="7.42578125" customWidth="1"/>
    <col min="1767" max="1768" width="10.85546875" bestFit="1" customWidth="1"/>
    <col min="1769" max="1770" width="10.85546875" customWidth="1"/>
    <col min="1771" max="1775" width="10" customWidth="1"/>
    <col min="1779" max="1780" width="10.85546875" bestFit="1" customWidth="1"/>
    <col min="1781" max="1781" width="10" bestFit="1" customWidth="1"/>
    <col min="1782" max="1783" width="9.28515625" bestFit="1" customWidth="1"/>
    <col min="2022" max="2022" width="7.42578125" customWidth="1"/>
    <col min="2023" max="2024" width="10.85546875" bestFit="1" customWidth="1"/>
    <col min="2025" max="2026" width="10.85546875" customWidth="1"/>
    <col min="2027" max="2031" width="10" customWidth="1"/>
    <col min="2035" max="2036" width="10.85546875" bestFit="1" customWidth="1"/>
    <col min="2037" max="2037" width="10" bestFit="1" customWidth="1"/>
    <col min="2038" max="2039" width="9.28515625" bestFit="1" customWidth="1"/>
    <col min="2278" max="2278" width="7.42578125" customWidth="1"/>
    <col min="2279" max="2280" width="10.85546875" bestFit="1" customWidth="1"/>
    <col min="2281" max="2282" width="10.85546875" customWidth="1"/>
    <col min="2283" max="2287" width="10" customWidth="1"/>
    <col min="2291" max="2292" width="10.85546875" bestFit="1" customWidth="1"/>
    <col min="2293" max="2293" width="10" bestFit="1" customWidth="1"/>
    <col min="2294" max="2295" width="9.28515625" bestFit="1" customWidth="1"/>
    <col min="2534" max="2534" width="7.42578125" customWidth="1"/>
    <col min="2535" max="2536" width="10.85546875" bestFit="1" customWidth="1"/>
    <col min="2537" max="2538" width="10.85546875" customWidth="1"/>
    <col min="2539" max="2543" width="10" customWidth="1"/>
    <col min="2547" max="2548" width="10.85546875" bestFit="1" customWidth="1"/>
    <col min="2549" max="2549" width="10" bestFit="1" customWidth="1"/>
    <col min="2550" max="2551" width="9.28515625" bestFit="1" customWidth="1"/>
    <col min="2790" max="2790" width="7.42578125" customWidth="1"/>
    <col min="2791" max="2792" width="10.85546875" bestFit="1" customWidth="1"/>
    <col min="2793" max="2794" width="10.85546875" customWidth="1"/>
    <col min="2795" max="2799" width="10" customWidth="1"/>
    <col min="2803" max="2804" width="10.85546875" bestFit="1" customWidth="1"/>
    <col min="2805" max="2805" width="10" bestFit="1" customWidth="1"/>
    <col min="2806" max="2807" width="9.28515625" bestFit="1" customWidth="1"/>
    <col min="3046" max="3046" width="7.42578125" customWidth="1"/>
    <col min="3047" max="3048" width="10.85546875" bestFit="1" customWidth="1"/>
    <col min="3049" max="3050" width="10.85546875" customWidth="1"/>
    <col min="3051" max="3055" width="10" customWidth="1"/>
    <col min="3059" max="3060" width="10.85546875" bestFit="1" customWidth="1"/>
    <col min="3061" max="3061" width="10" bestFit="1" customWidth="1"/>
    <col min="3062" max="3063" width="9.28515625" bestFit="1" customWidth="1"/>
    <col min="3302" max="3302" width="7.42578125" customWidth="1"/>
    <col min="3303" max="3304" width="10.85546875" bestFit="1" customWidth="1"/>
    <col min="3305" max="3306" width="10.85546875" customWidth="1"/>
    <col min="3307" max="3311" width="10" customWidth="1"/>
    <col min="3315" max="3316" width="10.85546875" bestFit="1" customWidth="1"/>
    <col min="3317" max="3317" width="10" bestFit="1" customWidth="1"/>
    <col min="3318" max="3319" width="9.28515625" bestFit="1" customWidth="1"/>
    <col min="3558" max="3558" width="7.42578125" customWidth="1"/>
    <col min="3559" max="3560" width="10.85546875" bestFit="1" customWidth="1"/>
    <col min="3561" max="3562" width="10.85546875" customWidth="1"/>
    <col min="3563" max="3567" width="10" customWidth="1"/>
    <col min="3571" max="3572" width="10.85546875" bestFit="1" customWidth="1"/>
    <col min="3573" max="3573" width="10" bestFit="1" customWidth="1"/>
    <col min="3574" max="3575" width="9.28515625" bestFit="1" customWidth="1"/>
    <col min="3814" max="3814" width="7.42578125" customWidth="1"/>
    <col min="3815" max="3816" width="10.85546875" bestFit="1" customWidth="1"/>
    <col min="3817" max="3818" width="10.85546875" customWidth="1"/>
    <col min="3819" max="3823" width="10" customWidth="1"/>
    <col min="3827" max="3828" width="10.85546875" bestFit="1" customWidth="1"/>
    <col min="3829" max="3829" width="10" bestFit="1" customWidth="1"/>
    <col min="3830" max="3831" width="9.28515625" bestFit="1" customWidth="1"/>
    <col min="4070" max="4070" width="7.42578125" customWidth="1"/>
    <col min="4071" max="4072" width="10.85546875" bestFit="1" customWidth="1"/>
    <col min="4073" max="4074" width="10.85546875" customWidth="1"/>
    <col min="4075" max="4079" width="10" customWidth="1"/>
    <col min="4083" max="4084" width="10.85546875" bestFit="1" customWidth="1"/>
    <col min="4085" max="4085" width="10" bestFit="1" customWidth="1"/>
    <col min="4086" max="4087" width="9.28515625" bestFit="1" customWidth="1"/>
    <col min="4326" max="4326" width="7.42578125" customWidth="1"/>
    <col min="4327" max="4328" width="10.85546875" bestFit="1" customWidth="1"/>
    <col min="4329" max="4330" width="10.85546875" customWidth="1"/>
    <col min="4331" max="4335" width="10" customWidth="1"/>
    <col min="4339" max="4340" width="10.85546875" bestFit="1" customWidth="1"/>
    <col min="4341" max="4341" width="10" bestFit="1" customWidth="1"/>
    <col min="4342" max="4343" width="9.28515625" bestFit="1" customWidth="1"/>
    <col min="4582" max="4582" width="7.42578125" customWidth="1"/>
    <col min="4583" max="4584" width="10.85546875" bestFit="1" customWidth="1"/>
    <col min="4585" max="4586" width="10.85546875" customWidth="1"/>
    <col min="4587" max="4591" width="10" customWidth="1"/>
    <col min="4595" max="4596" width="10.85546875" bestFit="1" customWidth="1"/>
    <col min="4597" max="4597" width="10" bestFit="1" customWidth="1"/>
    <col min="4598" max="4599" width="9.28515625" bestFit="1" customWidth="1"/>
    <col min="4838" max="4838" width="7.42578125" customWidth="1"/>
    <col min="4839" max="4840" width="10.85546875" bestFit="1" customWidth="1"/>
    <col min="4841" max="4842" width="10.85546875" customWidth="1"/>
    <col min="4843" max="4847" width="10" customWidth="1"/>
    <col min="4851" max="4852" width="10.85546875" bestFit="1" customWidth="1"/>
    <col min="4853" max="4853" width="10" bestFit="1" customWidth="1"/>
    <col min="4854" max="4855" width="9.28515625" bestFit="1" customWidth="1"/>
    <col min="5094" max="5094" width="7.42578125" customWidth="1"/>
    <col min="5095" max="5096" width="10.85546875" bestFit="1" customWidth="1"/>
    <col min="5097" max="5098" width="10.85546875" customWidth="1"/>
    <col min="5099" max="5103" width="10" customWidth="1"/>
    <col min="5107" max="5108" width="10.85546875" bestFit="1" customWidth="1"/>
    <col min="5109" max="5109" width="10" bestFit="1" customWidth="1"/>
    <col min="5110" max="5111" width="9.28515625" bestFit="1" customWidth="1"/>
    <col min="5350" max="5350" width="7.42578125" customWidth="1"/>
    <col min="5351" max="5352" width="10.85546875" bestFit="1" customWidth="1"/>
    <col min="5353" max="5354" width="10.85546875" customWidth="1"/>
    <col min="5355" max="5359" width="10" customWidth="1"/>
    <col min="5363" max="5364" width="10.85546875" bestFit="1" customWidth="1"/>
    <col min="5365" max="5365" width="10" bestFit="1" customWidth="1"/>
    <col min="5366" max="5367" width="9.28515625" bestFit="1" customWidth="1"/>
    <col min="5606" max="5606" width="7.42578125" customWidth="1"/>
    <col min="5607" max="5608" width="10.85546875" bestFit="1" customWidth="1"/>
    <col min="5609" max="5610" width="10.85546875" customWidth="1"/>
    <col min="5611" max="5615" width="10" customWidth="1"/>
    <col min="5619" max="5620" width="10.85546875" bestFit="1" customWidth="1"/>
    <col min="5621" max="5621" width="10" bestFit="1" customWidth="1"/>
    <col min="5622" max="5623" width="9.28515625" bestFit="1" customWidth="1"/>
    <col min="5862" max="5862" width="7.42578125" customWidth="1"/>
    <col min="5863" max="5864" width="10.85546875" bestFit="1" customWidth="1"/>
    <col min="5865" max="5866" width="10.85546875" customWidth="1"/>
    <col min="5867" max="5871" width="10" customWidth="1"/>
    <col min="5875" max="5876" width="10.85546875" bestFit="1" customWidth="1"/>
    <col min="5877" max="5877" width="10" bestFit="1" customWidth="1"/>
    <col min="5878" max="5879" width="9.28515625" bestFit="1" customWidth="1"/>
    <col min="6118" max="6118" width="7.42578125" customWidth="1"/>
    <col min="6119" max="6120" width="10.85546875" bestFit="1" customWidth="1"/>
    <col min="6121" max="6122" width="10.85546875" customWidth="1"/>
    <col min="6123" max="6127" width="10" customWidth="1"/>
    <col min="6131" max="6132" width="10.85546875" bestFit="1" customWidth="1"/>
    <col min="6133" max="6133" width="10" bestFit="1" customWidth="1"/>
    <col min="6134" max="6135" width="9.28515625" bestFit="1" customWidth="1"/>
    <col min="6374" max="6374" width="7.42578125" customWidth="1"/>
    <col min="6375" max="6376" width="10.85546875" bestFit="1" customWidth="1"/>
    <col min="6377" max="6378" width="10.85546875" customWidth="1"/>
    <col min="6379" max="6383" width="10" customWidth="1"/>
    <col min="6387" max="6388" width="10.85546875" bestFit="1" customWidth="1"/>
    <col min="6389" max="6389" width="10" bestFit="1" customWidth="1"/>
    <col min="6390" max="6391" width="9.28515625" bestFit="1" customWidth="1"/>
    <col min="6630" max="6630" width="7.42578125" customWidth="1"/>
    <col min="6631" max="6632" width="10.85546875" bestFit="1" customWidth="1"/>
    <col min="6633" max="6634" width="10.85546875" customWidth="1"/>
    <col min="6635" max="6639" width="10" customWidth="1"/>
    <col min="6643" max="6644" width="10.85546875" bestFit="1" customWidth="1"/>
    <col min="6645" max="6645" width="10" bestFit="1" customWidth="1"/>
    <col min="6646" max="6647" width="9.28515625" bestFit="1" customWidth="1"/>
    <col min="6886" max="6886" width="7.42578125" customWidth="1"/>
    <col min="6887" max="6888" width="10.85546875" bestFit="1" customWidth="1"/>
    <col min="6889" max="6890" width="10.85546875" customWidth="1"/>
    <col min="6891" max="6895" width="10" customWidth="1"/>
    <col min="6899" max="6900" width="10.85546875" bestFit="1" customWidth="1"/>
    <col min="6901" max="6901" width="10" bestFit="1" customWidth="1"/>
    <col min="6902" max="6903" width="9.28515625" bestFit="1" customWidth="1"/>
    <col min="7142" max="7142" width="7.42578125" customWidth="1"/>
    <col min="7143" max="7144" width="10.85546875" bestFit="1" customWidth="1"/>
    <col min="7145" max="7146" width="10.85546875" customWidth="1"/>
    <col min="7147" max="7151" width="10" customWidth="1"/>
    <col min="7155" max="7156" width="10.85546875" bestFit="1" customWidth="1"/>
    <col min="7157" max="7157" width="10" bestFit="1" customWidth="1"/>
    <col min="7158" max="7159" width="9.28515625" bestFit="1" customWidth="1"/>
    <col min="7398" max="7398" width="7.42578125" customWidth="1"/>
    <col min="7399" max="7400" width="10.85546875" bestFit="1" customWidth="1"/>
    <col min="7401" max="7402" width="10.85546875" customWidth="1"/>
    <col min="7403" max="7407" width="10" customWidth="1"/>
    <col min="7411" max="7412" width="10.85546875" bestFit="1" customWidth="1"/>
    <col min="7413" max="7413" width="10" bestFit="1" customWidth="1"/>
    <col min="7414" max="7415" width="9.28515625" bestFit="1" customWidth="1"/>
    <col min="7654" max="7654" width="7.42578125" customWidth="1"/>
    <col min="7655" max="7656" width="10.85546875" bestFit="1" customWidth="1"/>
    <col min="7657" max="7658" width="10.85546875" customWidth="1"/>
    <col min="7659" max="7663" width="10" customWidth="1"/>
    <col min="7667" max="7668" width="10.85546875" bestFit="1" customWidth="1"/>
    <col min="7669" max="7669" width="10" bestFit="1" customWidth="1"/>
    <col min="7670" max="7671" width="9.28515625" bestFit="1" customWidth="1"/>
    <col min="7910" max="7910" width="7.42578125" customWidth="1"/>
    <col min="7911" max="7912" width="10.85546875" bestFit="1" customWidth="1"/>
    <col min="7913" max="7914" width="10.85546875" customWidth="1"/>
    <col min="7915" max="7919" width="10" customWidth="1"/>
    <col min="7923" max="7924" width="10.85546875" bestFit="1" customWidth="1"/>
    <col min="7925" max="7925" width="10" bestFit="1" customWidth="1"/>
    <col min="7926" max="7927" width="9.28515625" bestFit="1" customWidth="1"/>
    <col min="8166" max="8166" width="7.42578125" customWidth="1"/>
    <col min="8167" max="8168" width="10.85546875" bestFit="1" customWidth="1"/>
    <col min="8169" max="8170" width="10.85546875" customWidth="1"/>
    <col min="8171" max="8175" width="10" customWidth="1"/>
    <col min="8179" max="8180" width="10.85546875" bestFit="1" customWidth="1"/>
    <col min="8181" max="8181" width="10" bestFit="1" customWidth="1"/>
    <col min="8182" max="8183" width="9.28515625" bestFit="1" customWidth="1"/>
    <col min="8422" max="8422" width="7.42578125" customWidth="1"/>
    <col min="8423" max="8424" width="10.85546875" bestFit="1" customWidth="1"/>
    <col min="8425" max="8426" width="10.85546875" customWidth="1"/>
    <col min="8427" max="8431" width="10" customWidth="1"/>
    <col min="8435" max="8436" width="10.85546875" bestFit="1" customWidth="1"/>
    <col min="8437" max="8437" width="10" bestFit="1" customWidth="1"/>
    <col min="8438" max="8439" width="9.28515625" bestFit="1" customWidth="1"/>
    <col min="8678" max="8678" width="7.42578125" customWidth="1"/>
    <col min="8679" max="8680" width="10.85546875" bestFit="1" customWidth="1"/>
    <col min="8681" max="8682" width="10.85546875" customWidth="1"/>
    <col min="8683" max="8687" width="10" customWidth="1"/>
    <col min="8691" max="8692" width="10.85546875" bestFit="1" customWidth="1"/>
    <col min="8693" max="8693" width="10" bestFit="1" customWidth="1"/>
    <col min="8694" max="8695" width="9.28515625" bestFit="1" customWidth="1"/>
    <col min="8934" max="8934" width="7.42578125" customWidth="1"/>
    <col min="8935" max="8936" width="10.85546875" bestFit="1" customWidth="1"/>
    <col min="8937" max="8938" width="10.85546875" customWidth="1"/>
    <col min="8939" max="8943" width="10" customWidth="1"/>
    <col min="8947" max="8948" width="10.85546875" bestFit="1" customWidth="1"/>
    <col min="8949" max="8949" width="10" bestFit="1" customWidth="1"/>
    <col min="8950" max="8951" width="9.28515625" bestFit="1" customWidth="1"/>
    <col min="9190" max="9190" width="7.42578125" customWidth="1"/>
    <col min="9191" max="9192" width="10.85546875" bestFit="1" customWidth="1"/>
    <col min="9193" max="9194" width="10.85546875" customWidth="1"/>
    <col min="9195" max="9199" width="10" customWidth="1"/>
    <col min="9203" max="9204" width="10.85546875" bestFit="1" customWidth="1"/>
    <col min="9205" max="9205" width="10" bestFit="1" customWidth="1"/>
    <col min="9206" max="9207" width="9.28515625" bestFit="1" customWidth="1"/>
    <col min="9446" max="9446" width="7.42578125" customWidth="1"/>
    <col min="9447" max="9448" width="10.85546875" bestFit="1" customWidth="1"/>
    <col min="9449" max="9450" width="10.85546875" customWidth="1"/>
    <col min="9451" max="9455" width="10" customWidth="1"/>
    <col min="9459" max="9460" width="10.85546875" bestFit="1" customWidth="1"/>
    <col min="9461" max="9461" width="10" bestFit="1" customWidth="1"/>
    <col min="9462" max="9463" width="9.28515625" bestFit="1" customWidth="1"/>
    <col min="9702" max="9702" width="7.42578125" customWidth="1"/>
    <col min="9703" max="9704" width="10.85546875" bestFit="1" customWidth="1"/>
    <col min="9705" max="9706" width="10.85546875" customWidth="1"/>
    <col min="9707" max="9711" width="10" customWidth="1"/>
    <col min="9715" max="9716" width="10.85546875" bestFit="1" customWidth="1"/>
    <col min="9717" max="9717" width="10" bestFit="1" customWidth="1"/>
    <col min="9718" max="9719" width="9.28515625" bestFit="1" customWidth="1"/>
    <col min="9958" max="9958" width="7.42578125" customWidth="1"/>
    <col min="9959" max="9960" width="10.85546875" bestFit="1" customWidth="1"/>
    <col min="9961" max="9962" width="10.85546875" customWidth="1"/>
    <col min="9963" max="9967" width="10" customWidth="1"/>
    <col min="9971" max="9972" width="10.85546875" bestFit="1" customWidth="1"/>
    <col min="9973" max="9973" width="10" bestFit="1" customWidth="1"/>
    <col min="9974" max="9975" width="9.28515625" bestFit="1" customWidth="1"/>
    <col min="10214" max="10214" width="7.42578125" customWidth="1"/>
    <col min="10215" max="10216" width="10.85546875" bestFit="1" customWidth="1"/>
    <col min="10217" max="10218" width="10.85546875" customWidth="1"/>
    <col min="10219" max="10223" width="10" customWidth="1"/>
    <col min="10227" max="10228" width="10.85546875" bestFit="1" customWidth="1"/>
    <col min="10229" max="10229" width="10" bestFit="1" customWidth="1"/>
    <col min="10230" max="10231" width="9.28515625" bestFit="1" customWidth="1"/>
    <col min="10470" max="10470" width="7.42578125" customWidth="1"/>
    <col min="10471" max="10472" width="10.85546875" bestFit="1" customWidth="1"/>
    <col min="10473" max="10474" width="10.85546875" customWidth="1"/>
    <col min="10475" max="10479" width="10" customWidth="1"/>
    <col min="10483" max="10484" width="10.85546875" bestFit="1" customWidth="1"/>
    <col min="10485" max="10485" width="10" bestFit="1" customWidth="1"/>
    <col min="10486" max="10487" width="9.28515625" bestFit="1" customWidth="1"/>
    <col min="10726" max="10726" width="7.42578125" customWidth="1"/>
    <col min="10727" max="10728" width="10.85546875" bestFit="1" customWidth="1"/>
    <col min="10729" max="10730" width="10.85546875" customWidth="1"/>
    <col min="10731" max="10735" width="10" customWidth="1"/>
    <col min="10739" max="10740" width="10.85546875" bestFit="1" customWidth="1"/>
    <col min="10741" max="10741" width="10" bestFit="1" customWidth="1"/>
    <col min="10742" max="10743" width="9.28515625" bestFit="1" customWidth="1"/>
    <col min="10982" max="10982" width="7.42578125" customWidth="1"/>
    <col min="10983" max="10984" width="10.85546875" bestFit="1" customWidth="1"/>
    <col min="10985" max="10986" width="10.85546875" customWidth="1"/>
    <col min="10987" max="10991" width="10" customWidth="1"/>
    <col min="10995" max="10996" width="10.85546875" bestFit="1" customWidth="1"/>
    <col min="10997" max="10997" width="10" bestFit="1" customWidth="1"/>
    <col min="10998" max="10999" width="9.28515625" bestFit="1" customWidth="1"/>
    <col min="11238" max="11238" width="7.42578125" customWidth="1"/>
    <col min="11239" max="11240" width="10.85546875" bestFit="1" customWidth="1"/>
    <col min="11241" max="11242" width="10.85546875" customWidth="1"/>
    <col min="11243" max="11247" width="10" customWidth="1"/>
    <col min="11251" max="11252" width="10.85546875" bestFit="1" customWidth="1"/>
    <col min="11253" max="11253" width="10" bestFit="1" customWidth="1"/>
    <col min="11254" max="11255" width="9.28515625" bestFit="1" customWidth="1"/>
    <col min="11494" max="11494" width="7.42578125" customWidth="1"/>
    <col min="11495" max="11496" width="10.85546875" bestFit="1" customWidth="1"/>
    <col min="11497" max="11498" width="10.85546875" customWidth="1"/>
    <col min="11499" max="11503" width="10" customWidth="1"/>
    <col min="11507" max="11508" width="10.85546875" bestFit="1" customWidth="1"/>
    <col min="11509" max="11509" width="10" bestFit="1" customWidth="1"/>
    <col min="11510" max="11511" width="9.28515625" bestFit="1" customWidth="1"/>
    <col min="11750" max="11750" width="7.42578125" customWidth="1"/>
    <col min="11751" max="11752" width="10.85546875" bestFit="1" customWidth="1"/>
    <col min="11753" max="11754" width="10.85546875" customWidth="1"/>
    <col min="11755" max="11759" width="10" customWidth="1"/>
    <col min="11763" max="11764" width="10.85546875" bestFit="1" customWidth="1"/>
    <col min="11765" max="11765" width="10" bestFit="1" customWidth="1"/>
    <col min="11766" max="11767" width="9.28515625" bestFit="1" customWidth="1"/>
    <col min="12006" max="12006" width="7.42578125" customWidth="1"/>
    <col min="12007" max="12008" width="10.85546875" bestFit="1" customWidth="1"/>
    <col min="12009" max="12010" width="10.85546875" customWidth="1"/>
    <col min="12011" max="12015" width="10" customWidth="1"/>
    <col min="12019" max="12020" width="10.85546875" bestFit="1" customWidth="1"/>
    <col min="12021" max="12021" width="10" bestFit="1" customWidth="1"/>
    <col min="12022" max="12023" width="9.28515625" bestFit="1" customWidth="1"/>
    <col min="12262" max="12262" width="7.42578125" customWidth="1"/>
    <col min="12263" max="12264" width="10.85546875" bestFit="1" customWidth="1"/>
    <col min="12265" max="12266" width="10.85546875" customWidth="1"/>
    <col min="12267" max="12271" width="10" customWidth="1"/>
    <col min="12275" max="12276" width="10.85546875" bestFit="1" customWidth="1"/>
    <col min="12277" max="12277" width="10" bestFit="1" customWidth="1"/>
    <col min="12278" max="12279" width="9.28515625" bestFit="1" customWidth="1"/>
    <col min="12518" max="12518" width="7.42578125" customWidth="1"/>
    <col min="12519" max="12520" width="10.85546875" bestFit="1" customWidth="1"/>
    <col min="12521" max="12522" width="10.85546875" customWidth="1"/>
    <col min="12523" max="12527" width="10" customWidth="1"/>
    <col min="12531" max="12532" width="10.85546875" bestFit="1" customWidth="1"/>
    <col min="12533" max="12533" width="10" bestFit="1" customWidth="1"/>
    <col min="12534" max="12535" width="9.28515625" bestFit="1" customWidth="1"/>
    <col min="12774" max="12774" width="7.42578125" customWidth="1"/>
    <col min="12775" max="12776" width="10.85546875" bestFit="1" customWidth="1"/>
    <col min="12777" max="12778" width="10.85546875" customWidth="1"/>
    <col min="12779" max="12783" width="10" customWidth="1"/>
    <col min="12787" max="12788" width="10.85546875" bestFit="1" customWidth="1"/>
    <col min="12789" max="12789" width="10" bestFit="1" customWidth="1"/>
    <col min="12790" max="12791" width="9.28515625" bestFit="1" customWidth="1"/>
    <col min="13030" max="13030" width="7.42578125" customWidth="1"/>
    <col min="13031" max="13032" width="10.85546875" bestFit="1" customWidth="1"/>
    <col min="13033" max="13034" width="10.85546875" customWidth="1"/>
    <col min="13035" max="13039" width="10" customWidth="1"/>
    <col min="13043" max="13044" width="10.85546875" bestFit="1" customWidth="1"/>
    <col min="13045" max="13045" width="10" bestFit="1" customWidth="1"/>
    <col min="13046" max="13047" width="9.28515625" bestFit="1" customWidth="1"/>
    <col min="13286" max="13286" width="7.42578125" customWidth="1"/>
    <col min="13287" max="13288" width="10.85546875" bestFit="1" customWidth="1"/>
    <col min="13289" max="13290" width="10.85546875" customWidth="1"/>
    <col min="13291" max="13295" width="10" customWidth="1"/>
    <col min="13299" max="13300" width="10.85546875" bestFit="1" customWidth="1"/>
    <col min="13301" max="13301" width="10" bestFit="1" customWidth="1"/>
    <col min="13302" max="13303" width="9.28515625" bestFit="1" customWidth="1"/>
    <col min="13542" max="13542" width="7.42578125" customWidth="1"/>
    <col min="13543" max="13544" width="10.85546875" bestFit="1" customWidth="1"/>
    <col min="13545" max="13546" width="10.85546875" customWidth="1"/>
    <col min="13547" max="13551" width="10" customWidth="1"/>
    <col min="13555" max="13556" width="10.85546875" bestFit="1" customWidth="1"/>
    <col min="13557" max="13557" width="10" bestFit="1" customWidth="1"/>
    <col min="13558" max="13559" width="9.28515625" bestFit="1" customWidth="1"/>
    <col min="13798" max="13798" width="7.42578125" customWidth="1"/>
    <col min="13799" max="13800" width="10.85546875" bestFit="1" customWidth="1"/>
    <col min="13801" max="13802" width="10.85546875" customWidth="1"/>
    <col min="13803" max="13807" width="10" customWidth="1"/>
    <col min="13811" max="13812" width="10.85546875" bestFit="1" customWidth="1"/>
    <col min="13813" max="13813" width="10" bestFit="1" customWidth="1"/>
    <col min="13814" max="13815" width="9.28515625" bestFit="1" customWidth="1"/>
    <col min="14054" max="14054" width="7.42578125" customWidth="1"/>
    <col min="14055" max="14056" width="10.85546875" bestFit="1" customWidth="1"/>
    <col min="14057" max="14058" width="10.85546875" customWidth="1"/>
    <col min="14059" max="14063" width="10" customWidth="1"/>
    <col min="14067" max="14068" width="10.85546875" bestFit="1" customWidth="1"/>
    <col min="14069" max="14069" width="10" bestFit="1" customWidth="1"/>
    <col min="14070" max="14071" width="9.28515625" bestFit="1" customWidth="1"/>
    <col min="14310" max="14310" width="7.42578125" customWidth="1"/>
    <col min="14311" max="14312" width="10.85546875" bestFit="1" customWidth="1"/>
    <col min="14313" max="14314" width="10.85546875" customWidth="1"/>
    <col min="14315" max="14319" width="10" customWidth="1"/>
    <col min="14323" max="14324" width="10.85546875" bestFit="1" customWidth="1"/>
    <col min="14325" max="14325" width="10" bestFit="1" customWidth="1"/>
    <col min="14326" max="14327" width="9.28515625" bestFit="1" customWidth="1"/>
    <col min="14566" max="14566" width="7.42578125" customWidth="1"/>
    <col min="14567" max="14568" width="10.85546875" bestFit="1" customWidth="1"/>
    <col min="14569" max="14570" width="10.85546875" customWidth="1"/>
    <col min="14571" max="14575" width="10" customWidth="1"/>
    <col min="14579" max="14580" width="10.85546875" bestFit="1" customWidth="1"/>
    <col min="14581" max="14581" width="10" bestFit="1" customWidth="1"/>
    <col min="14582" max="14583" width="9.28515625" bestFit="1" customWidth="1"/>
    <col min="14822" max="14822" width="7.42578125" customWidth="1"/>
    <col min="14823" max="14824" width="10.85546875" bestFit="1" customWidth="1"/>
    <col min="14825" max="14826" width="10.85546875" customWidth="1"/>
    <col min="14827" max="14831" width="10" customWidth="1"/>
    <col min="14835" max="14836" width="10.85546875" bestFit="1" customWidth="1"/>
    <col min="14837" max="14837" width="10" bestFit="1" customWidth="1"/>
    <col min="14838" max="14839" width="9.28515625" bestFit="1" customWidth="1"/>
    <col min="15078" max="15078" width="7.42578125" customWidth="1"/>
    <col min="15079" max="15080" width="10.85546875" bestFit="1" customWidth="1"/>
    <col min="15081" max="15082" width="10.85546875" customWidth="1"/>
    <col min="15083" max="15087" width="10" customWidth="1"/>
    <col min="15091" max="15092" width="10.85546875" bestFit="1" customWidth="1"/>
    <col min="15093" max="15093" width="10" bestFit="1" customWidth="1"/>
    <col min="15094" max="15095" width="9.28515625" bestFit="1" customWidth="1"/>
    <col min="15334" max="15334" width="7.42578125" customWidth="1"/>
    <col min="15335" max="15336" width="10.85546875" bestFit="1" customWidth="1"/>
    <col min="15337" max="15338" width="10.85546875" customWidth="1"/>
    <col min="15339" max="15343" width="10" customWidth="1"/>
    <col min="15347" max="15348" width="10.85546875" bestFit="1" customWidth="1"/>
    <col min="15349" max="15349" width="10" bestFit="1" customWidth="1"/>
    <col min="15350" max="15351" width="9.28515625" bestFit="1" customWidth="1"/>
  </cols>
  <sheetData>
    <row r="1" spans="1:50" x14ac:dyDescent="0.2">
      <c r="A1" s="29" t="s">
        <v>2</v>
      </c>
    </row>
    <row r="2" spans="1:50" x14ac:dyDescent="0.2">
      <c r="A2" s="29" t="s">
        <v>3</v>
      </c>
    </row>
    <row r="3" spans="1:50" x14ac:dyDescent="0.2">
      <c r="A3" s="1186" t="s">
        <v>4</v>
      </c>
      <c r="B3" s="1186"/>
      <c r="C3" s="1186"/>
      <c r="D3" s="1186"/>
      <c r="E3" s="1186"/>
      <c r="F3" s="1186"/>
      <c r="G3" s="1186"/>
      <c r="H3" s="1186"/>
    </row>
    <row r="4" spans="1:50" x14ac:dyDescent="0.2">
      <c r="A4" s="5"/>
      <c r="AM4" s="13"/>
      <c r="AN4" s="13"/>
    </row>
    <row r="5" spans="1:50" ht="16.5" customHeight="1" x14ac:dyDescent="0.25">
      <c r="A5" s="112" t="s">
        <v>881</v>
      </c>
      <c r="B5" s="419"/>
      <c r="C5" s="419"/>
      <c r="D5" s="419"/>
      <c r="E5" s="418"/>
      <c r="F5" s="489"/>
      <c r="G5" s="489"/>
      <c r="H5" s="418"/>
      <c r="I5" s="38"/>
      <c r="J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9"/>
      <c r="AC5" s="674"/>
      <c r="AD5" s="39"/>
      <c r="AE5" s="39"/>
      <c r="AF5" s="39"/>
      <c r="AG5" s="39"/>
      <c r="AH5" s="39"/>
      <c r="AP5" s="6"/>
      <c r="AQ5" s="6"/>
      <c r="AR5" s="6"/>
      <c r="AS5" s="6"/>
      <c r="AT5" s="6"/>
      <c r="AU5" s="6"/>
    </row>
    <row r="6" spans="1:50" ht="13.5" thickBot="1" x14ac:dyDescent="0.25">
      <c r="A6" s="358"/>
      <c r="B6" s="359"/>
      <c r="C6" s="360"/>
      <c r="D6" s="360"/>
      <c r="E6" s="359"/>
      <c r="F6" s="359"/>
      <c r="G6" s="359"/>
      <c r="H6" s="420"/>
      <c r="I6" s="420"/>
      <c r="J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P6" s="6"/>
      <c r="AQ6" s="6"/>
      <c r="AR6" s="6"/>
      <c r="AS6" s="6"/>
      <c r="AT6" s="6"/>
      <c r="AU6" s="6"/>
    </row>
    <row r="7" spans="1:50" ht="15.75" customHeight="1" thickBot="1" x14ac:dyDescent="0.3">
      <c r="A7" s="9"/>
      <c r="B7" s="1079" t="s">
        <v>821</v>
      </c>
      <c r="C7" s="1080"/>
      <c r="D7" s="1080"/>
      <c r="E7" s="1080"/>
      <c r="F7" s="1080"/>
      <c r="G7" s="1080"/>
      <c r="H7" s="1081"/>
      <c r="I7" s="1098" t="s">
        <v>797</v>
      </c>
      <c r="J7" s="1098"/>
      <c r="K7" s="1098"/>
      <c r="L7" s="1098"/>
      <c r="M7" s="1098"/>
      <c r="N7" s="1098"/>
      <c r="O7" s="1098"/>
      <c r="P7" s="1098"/>
      <c r="Q7" s="1098"/>
      <c r="R7" s="1098"/>
      <c r="S7" s="1098"/>
      <c r="T7" s="1098"/>
      <c r="U7" s="1098"/>
      <c r="V7" s="1098"/>
      <c r="W7" s="1098"/>
      <c r="X7" s="1098"/>
      <c r="Y7" s="1098"/>
      <c r="Z7" s="1098"/>
      <c r="AA7" s="1098"/>
      <c r="AB7" s="1098"/>
      <c r="AC7" s="1098"/>
      <c r="AD7" s="1098"/>
      <c r="AE7" s="1098"/>
      <c r="AF7" s="1098"/>
      <c r="AG7" s="1098"/>
      <c r="AH7" s="1098"/>
      <c r="AI7" s="1079" t="s">
        <v>882</v>
      </c>
      <c r="AJ7" s="1080"/>
      <c r="AK7" s="1080"/>
      <c r="AL7" s="1080"/>
      <c r="AM7" s="1080"/>
      <c r="AN7" s="1080"/>
      <c r="AO7" s="1081"/>
      <c r="AP7" s="1061" t="s">
        <v>805</v>
      </c>
      <c r="AQ7" s="1062"/>
      <c r="AR7" s="1062"/>
      <c r="AS7" s="1062"/>
      <c r="AT7" s="1062"/>
      <c r="AU7" s="1062"/>
      <c r="AV7" s="1063"/>
    </row>
    <row r="8" spans="1:50" ht="15" customHeight="1" thickBot="1" x14ac:dyDescent="0.25">
      <c r="B8" s="1082"/>
      <c r="C8" s="1083"/>
      <c r="D8" s="1083"/>
      <c r="E8" s="1083"/>
      <c r="F8" s="1083"/>
      <c r="G8" s="1083"/>
      <c r="H8" s="1084"/>
      <c r="I8" s="1161" t="s">
        <v>765</v>
      </c>
      <c r="J8" s="1161"/>
      <c r="K8" s="1161"/>
      <c r="L8" s="1161"/>
      <c r="M8" s="1161"/>
      <c r="N8" s="1161"/>
      <c r="O8" s="1161"/>
      <c r="P8" s="1162"/>
      <c r="Q8" s="1165" t="s">
        <v>766</v>
      </c>
      <c r="R8" s="1166"/>
      <c r="S8" s="1166"/>
      <c r="T8" s="1167"/>
      <c r="U8" s="1109" t="s">
        <v>783</v>
      </c>
      <c r="V8" s="1127" t="s">
        <v>825</v>
      </c>
      <c r="W8" s="1128"/>
      <c r="X8" s="1156" t="s">
        <v>827</v>
      </c>
      <c r="Y8" s="1118" t="s">
        <v>264</v>
      </c>
      <c r="Z8" s="1144" t="s">
        <v>791</v>
      </c>
      <c r="AA8" s="1137" t="s">
        <v>273</v>
      </c>
      <c r="AB8" s="1153" t="s">
        <v>801</v>
      </c>
      <c r="AC8" s="1154"/>
      <c r="AD8" s="1154"/>
      <c r="AE8" s="1154"/>
      <c r="AF8" s="1154"/>
      <c r="AG8" s="1154"/>
      <c r="AH8" s="1155"/>
      <c r="AI8" s="1082"/>
      <c r="AJ8" s="1083"/>
      <c r="AK8" s="1083"/>
      <c r="AL8" s="1083"/>
      <c r="AM8" s="1083"/>
      <c r="AN8" s="1083"/>
      <c r="AO8" s="1084"/>
      <c r="AP8" s="1064" t="s">
        <v>806</v>
      </c>
      <c r="AQ8" s="1065"/>
      <c r="AR8" s="1065"/>
      <c r="AS8" s="1065"/>
      <c r="AT8" s="1065"/>
      <c r="AU8" s="1065"/>
      <c r="AV8" s="1066"/>
    </row>
    <row r="9" spans="1:50" ht="15" customHeight="1" x14ac:dyDescent="0.2">
      <c r="B9" s="1102" t="s">
        <v>6</v>
      </c>
      <c r="C9" s="1100" t="s">
        <v>747</v>
      </c>
      <c r="D9" s="1101"/>
      <c r="E9" s="1101"/>
      <c r="F9" s="1101"/>
      <c r="G9" s="582"/>
      <c r="H9" s="1076" t="s">
        <v>790</v>
      </c>
      <c r="I9" s="1163"/>
      <c r="J9" s="1163"/>
      <c r="K9" s="1163"/>
      <c r="L9" s="1163"/>
      <c r="M9" s="1163"/>
      <c r="N9" s="1163"/>
      <c r="O9" s="1163"/>
      <c r="P9" s="1164"/>
      <c r="Q9" s="1168"/>
      <c r="R9" s="1163"/>
      <c r="S9" s="1163"/>
      <c r="T9" s="1164"/>
      <c r="U9" s="1109"/>
      <c r="V9" s="1129"/>
      <c r="W9" s="1130"/>
      <c r="X9" s="1157"/>
      <c r="Y9" s="1118"/>
      <c r="Z9" s="1145"/>
      <c r="AA9" s="1137"/>
      <c r="AB9" s="1147" t="s">
        <v>265</v>
      </c>
      <c r="AC9" s="1141" t="s">
        <v>266</v>
      </c>
      <c r="AD9" s="1150" t="s">
        <v>794</v>
      </c>
      <c r="AE9" s="1141" t="s">
        <v>756</v>
      </c>
      <c r="AF9" s="1169" t="s">
        <v>822</v>
      </c>
      <c r="AG9" s="1172" t="s">
        <v>267</v>
      </c>
      <c r="AH9" s="1174" t="s">
        <v>788</v>
      </c>
      <c r="AI9" s="1092" t="s">
        <v>6</v>
      </c>
      <c r="AJ9" s="1089" t="s">
        <v>747</v>
      </c>
      <c r="AK9" s="1089"/>
      <c r="AL9" s="1089"/>
      <c r="AM9" s="1089"/>
      <c r="AN9" s="583"/>
      <c r="AO9" s="1076" t="s">
        <v>790</v>
      </c>
      <c r="AP9" s="1067"/>
      <c r="AQ9" s="1068"/>
      <c r="AR9" s="1068"/>
      <c r="AS9" s="1068"/>
      <c r="AT9" s="1068"/>
      <c r="AU9" s="1068"/>
      <c r="AV9" s="1069"/>
    </row>
    <row r="10" spans="1:50" ht="15" customHeight="1" thickBot="1" x14ac:dyDescent="0.25">
      <c r="A10"/>
      <c r="B10" s="1103"/>
      <c r="C10" s="1105" t="s">
        <v>257</v>
      </c>
      <c r="D10" s="1116" t="s">
        <v>263</v>
      </c>
      <c r="E10" s="1107" t="s">
        <v>5</v>
      </c>
      <c r="F10" s="1107" t="s">
        <v>1</v>
      </c>
      <c r="G10" s="1107" t="s">
        <v>791</v>
      </c>
      <c r="H10" s="1077"/>
      <c r="I10" s="1114" t="s">
        <v>268</v>
      </c>
      <c r="J10" s="1114" t="s">
        <v>823</v>
      </c>
      <c r="K10" s="1120" t="s">
        <v>780</v>
      </c>
      <c r="L10" s="1120" t="s">
        <v>756</v>
      </c>
      <c r="M10" s="1111" t="s">
        <v>794</v>
      </c>
      <c r="N10" s="1111" t="s">
        <v>822</v>
      </c>
      <c r="O10" s="1111" t="s">
        <v>267</v>
      </c>
      <c r="P10" s="1159" t="s">
        <v>757</v>
      </c>
      <c r="Q10" s="1111" t="s">
        <v>269</v>
      </c>
      <c r="R10" s="1112" t="s">
        <v>782</v>
      </c>
      <c r="S10" s="1111" t="s">
        <v>270</v>
      </c>
      <c r="T10" s="1159" t="s">
        <v>716</v>
      </c>
      <c r="U10" s="1109"/>
      <c r="V10" s="1112" t="s">
        <v>5</v>
      </c>
      <c r="W10" s="1112" t="s">
        <v>824</v>
      </c>
      <c r="X10" s="1157"/>
      <c r="Y10" s="1118"/>
      <c r="Z10" s="1145"/>
      <c r="AA10" s="1137"/>
      <c r="AB10" s="1148"/>
      <c r="AC10" s="1142"/>
      <c r="AD10" s="1151"/>
      <c r="AE10" s="1142"/>
      <c r="AF10" s="1170"/>
      <c r="AG10" s="1172"/>
      <c r="AH10" s="1174"/>
      <c r="AI10" s="1093"/>
      <c r="AJ10" s="1085" t="s">
        <v>257</v>
      </c>
      <c r="AK10" s="1087" t="s">
        <v>263</v>
      </c>
      <c r="AL10" s="1090" t="s">
        <v>5</v>
      </c>
      <c r="AM10" s="1090" t="s">
        <v>1</v>
      </c>
      <c r="AN10" s="1090" t="s">
        <v>791</v>
      </c>
      <c r="AO10" s="1077"/>
      <c r="AP10" s="1070"/>
      <c r="AQ10" s="1071"/>
      <c r="AR10" s="1071"/>
      <c r="AS10" s="1071"/>
      <c r="AT10" s="1071"/>
      <c r="AU10" s="1071"/>
      <c r="AV10" s="1072"/>
    </row>
    <row r="11" spans="1:50" s="4" customFormat="1" ht="27" customHeight="1" thickBot="1" x14ac:dyDescent="0.25">
      <c r="A11" s="10" t="s">
        <v>234</v>
      </c>
      <c r="B11" s="1104"/>
      <c r="C11" s="1106"/>
      <c r="D11" s="1117"/>
      <c r="E11" s="1108"/>
      <c r="F11" s="1108"/>
      <c r="G11" s="1108"/>
      <c r="H11" s="1078"/>
      <c r="I11" s="1115"/>
      <c r="J11" s="1115"/>
      <c r="K11" s="1121"/>
      <c r="L11" s="1121"/>
      <c r="M11" s="1073"/>
      <c r="N11" s="1073"/>
      <c r="O11" s="1073"/>
      <c r="P11" s="1160"/>
      <c r="Q11" s="1073"/>
      <c r="R11" s="1113"/>
      <c r="S11" s="1073"/>
      <c r="T11" s="1160"/>
      <c r="U11" s="1110"/>
      <c r="V11" s="1113"/>
      <c r="W11" s="1113"/>
      <c r="X11" s="1113"/>
      <c r="Y11" s="1119"/>
      <c r="Z11" s="1146"/>
      <c r="AA11" s="1138"/>
      <c r="AB11" s="1149"/>
      <c r="AC11" s="1143"/>
      <c r="AD11" s="1152"/>
      <c r="AE11" s="1143"/>
      <c r="AF11" s="1171"/>
      <c r="AG11" s="1173"/>
      <c r="AH11" s="1175"/>
      <c r="AI11" s="1094"/>
      <c r="AJ11" s="1086"/>
      <c r="AK11" s="1088"/>
      <c r="AL11" s="1091"/>
      <c r="AM11" s="1091"/>
      <c r="AN11" s="1091"/>
      <c r="AO11" s="1078"/>
      <c r="AP11" s="749" t="s">
        <v>803</v>
      </c>
      <c r="AQ11" s="750" t="s">
        <v>257</v>
      </c>
      <c r="AR11" s="750" t="s">
        <v>263</v>
      </c>
      <c r="AS11" s="750" t="s">
        <v>804</v>
      </c>
      <c r="AT11" s="750" t="s">
        <v>1</v>
      </c>
      <c r="AU11" s="752" t="s">
        <v>791</v>
      </c>
      <c r="AV11" s="751" t="s">
        <v>790</v>
      </c>
    </row>
    <row r="12" spans="1:50" s="4" customFormat="1" ht="12" customHeight="1" thickBot="1" x14ac:dyDescent="0.25">
      <c r="A12" s="532" t="s">
        <v>235</v>
      </c>
      <c r="B12" s="510" t="s">
        <v>252</v>
      </c>
      <c r="C12" s="471" t="s">
        <v>253</v>
      </c>
      <c r="D12" s="471" t="s">
        <v>258</v>
      </c>
      <c r="E12" s="471" t="s">
        <v>254</v>
      </c>
      <c r="F12" s="471" t="s">
        <v>255</v>
      </c>
      <c r="G12" s="471" t="s">
        <v>793</v>
      </c>
      <c r="H12" s="511" t="s">
        <v>800</v>
      </c>
      <c r="I12" s="493" t="s">
        <v>768</v>
      </c>
      <c r="J12" s="473" t="s">
        <v>781</v>
      </c>
      <c r="K12" s="473" t="s">
        <v>781</v>
      </c>
      <c r="L12" s="473" t="s">
        <v>768</v>
      </c>
      <c r="M12" s="473" t="s">
        <v>768</v>
      </c>
      <c r="N12" s="473" t="s">
        <v>781</v>
      </c>
      <c r="O12" s="473" t="s">
        <v>781</v>
      </c>
      <c r="P12" s="473" t="s">
        <v>768</v>
      </c>
      <c r="Q12" s="493" t="s">
        <v>769</v>
      </c>
      <c r="R12" s="473" t="s">
        <v>769</v>
      </c>
      <c r="S12" s="473" t="s">
        <v>769</v>
      </c>
      <c r="T12" s="473" t="s">
        <v>769</v>
      </c>
      <c r="U12" s="493" t="s">
        <v>767</v>
      </c>
      <c r="V12" s="473" t="s">
        <v>271</v>
      </c>
      <c r="W12" s="473" t="s">
        <v>271</v>
      </c>
      <c r="X12" s="473" t="s">
        <v>271</v>
      </c>
      <c r="Y12" s="473" t="s">
        <v>272</v>
      </c>
      <c r="Z12" s="473" t="s">
        <v>792</v>
      </c>
      <c r="AA12" s="651" t="s">
        <v>274</v>
      </c>
      <c r="AB12" s="653" t="s">
        <v>799</v>
      </c>
      <c r="AC12" s="654" t="s">
        <v>799</v>
      </c>
      <c r="AD12" s="654" t="s">
        <v>799</v>
      </c>
      <c r="AE12" s="654" t="s">
        <v>799</v>
      </c>
      <c r="AF12" s="654" t="s">
        <v>799</v>
      </c>
      <c r="AG12" s="654" t="s">
        <v>799</v>
      </c>
      <c r="AH12" s="652" t="s">
        <v>799</v>
      </c>
      <c r="AI12" s="474" t="s">
        <v>252</v>
      </c>
      <c r="AJ12" s="473" t="s">
        <v>253</v>
      </c>
      <c r="AK12" s="473" t="s">
        <v>258</v>
      </c>
      <c r="AL12" s="473" t="s">
        <v>254</v>
      </c>
      <c r="AM12" s="473" t="s">
        <v>255</v>
      </c>
      <c r="AN12" s="651" t="s">
        <v>793</v>
      </c>
      <c r="AO12" s="652" t="s">
        <v>800</v>
      </c>
      <c r="AP12" s="753" t="s">
        <v>807</v>
      </c>
      <c r="AQ12" s="754" t="s">
        <v>808</v>
      </c>
      <c r="AR12" s="754" t="s">
        <v>809</v>
      </c>
      <c r="AS12" s="754" t="s">
        <v>810</v>
      </c>
      <c r="AT12" s="754" t="s">
        <v>811</v>
      </c>
      <c r="AU12" s="754" t="s">
        <v>812</v>
      </c>
      <c r="AV12" s="755" t="s">
        <v>813</v>
      </c>
    </row>
    <row r="13" spans="1:50" x14ac:dyDescent="0.2">
      <c r="A13" s="629" t="s">
        <v>236</v>
      </c>
      <c r="B13" s="633">
        <f>'LB '!I405</f>
        <v>1784051529</v>
      </c>
      <c r="C13" s="634">
        <f>'LB '!J405</f>
        <v>1318429186</v>
      </c>
      <c r="D13" s="634">
        <f>'LB '!K405</f>
        <v>4353956</v>
      </c>
      <c r="E13" s="634">
        <f>'LB '!L405</f>
        <v>447100694</v>
      </c>
      <c r="F13" s="634">
        <f>'LB '!M405</f>
        <v>13184293</v>
      </c>
      <c r="G13" s="634">
        <f>'LB '!N405</f>
        <v>983400</v>
      </c>
      <c r="H13" s="1052">
        <f>'LB '!O405</f>
        <v>2079.9489000000008</v>
      </c>
      <c r="I13" s="633">
        <f>'LB '!P405</f>
        <v>695876</v>
      </c>
      <c r="J13" s="634">
        <f>'LB '!Q405</f>
        <v>0</v>
      </c>
      <c r="K13" s="634">
        <f>'LB '!R405</f>
        <v>-4050271</v>
      </c>
      <c r="L13" s="634">
        <f>'LB '!S405</f>
        <v>0</v>
      </c>
      <c r="M13" s="634">
        <f>'LB '!T405</f>
        <v>214825</v>
      </c>
      <c r="N13" s="634">
        <f>'LB '!U405</f>
        <v>5341865</v>
      </c>
      <c r="O13" s="634">
        <f>'LB '!V405</f>
        <v>492080</v>
      </c>
      <c r="P13" s="1053">
        <f>'LB '!W405</f>
        <v>2694375</v>
      </c>
      <c r="Q13" s="633">
        <f>'LB '!X405</f>
        <v>-695876</v>
      </c>
      <c r="R13" s="634">
        <f>'LB '!Y405</f>
        <v>0</v>
      </c>
      <c r="S13" s="634">
        <f>'LB '!Z405</f>
        <v>0</v>
      </c>
      <c r="T13" s="1024">
        <f>'LB '!AA405</f>
        <v>-695876</v>
      </c>
      <c r="U13" s="1051">
        <f>'LB '!AB405</f>
        <v>1998499</v>
      </c>
      <c r="V13" s="634">
        <f>'LB '!AC405</f>
        <v>675493</v>
      </c>
      <c r="W13" s="634">
        <f>'LB '!AD405</f>
        <v>0</v>
      </c>
      <c r="X13" s="634">
        <f>'LB '!AE405</f>
        <v>675493</v>
      </c>
      <c r="Y13" s="634">
        <f>'LB '!AF405</f>
        <v>26948</v>
      </c>
      <c r="Z13" s="634">
        <f>'LB '!AG405</f>
        <v>0</v>
      </c>
      <c r="AA13" s="1053">
        <f>'LB '!AH405</f>
        <v>2700940</v>
      </c>
      <c r="AB13" s="639">
        <f>'LB '!AI405</f>
        <v>-0.21999999999999992</v>
      </c>
      <c r="AC13" s="636">
        <f>'LB '!AJ405</f>
        <v>-10.680000000000001</v>
      </c>
      <c r="AD13" s="636">
        <f>'LB '!AK405</f>
        <v>0.38000000000000006</v>
      </c>
      <c r="AE13" s="636">
        <f>'LB '!AL405</f>
        <v>0</v>
      </c>
      <c r="AF13" s="636">
        <f>'LB '!AM405</f>
        <v>12.680000000000003</v>
      </c>
      <c r="AG13" s="636">
        <f>'LB '!AN405</f>
        <v>0.85</v>
      </c>
      <c r="AH13" s="1052">
        <f>'LB '!AO405</f>
        <v>3.0100000000000002</v>
      </c>
      <c r="AI13" s="633">
        <f>'LB '!AP405</f>
        <v>1786752469</v>
      </c>
      <c r="AJ13" s="634">
        <f>'LB '!AQ405</f>
        <v>1321123561</v>
      </c>
      <c r="AK13" s="634">
        <f>'LB '!AR405</f>
        <v>3658080</v>
      </c>
      <c r="AL13" s="634">
        <f>'LB '!AS405</f>
        <v>447776187</v>
      </c>
      <c r="AM13" s="634">
        <f>'LB '!AT405</f>
        <v>13211241</v>
      </c>
      <c r="AN13" s="634">
        <f>'LB '!AU405</f>
        <v>983400</v>
      </c>
      <c r="AO13" s="1052">
        <f>'LB '!AV405</f>
        <v>2082.958900000001</v>
      </c>
      <c r="AP13" s="633">
        <f>'LB '!AW405</f>
        <v>1800180</v>
      </c>
      <c r="AQ13" s="634">
        <f>'LB '!AX405</f>
        <v>605920</v>
      </c>
      <c r="AR13" s="634">
        <f>'LB '!AY405</f>
        <v>0</v>
      </c>
      <c r="AS13" s="634">
        <f>'LB '!AZ405</f>
        <v>204801</v>
      </c>
      <c r="AT13" s="634">
        <f>'LB '!BA405</f>
        <v>6059</v>
      </c>
      <c r="AU13" s="634">
        <f>'LB '!BB405</f>
        <v>983400</v>
      </c>
      <c r="AV13" s="637">
        <f>'LB '!BC405</f>
        <v>1.1000000000000001</v>
      </c>
      <c r="AX13" s="876"/>
    </row>
    <row r="14" spans="1:50" x14ac:dyDescent="0.2">
      <c r="A14" s="630" t="s">
        <v>237</v>
      </c>
      <c r="B14" s="575">
        <f>FR!I109</f>
        <v>324542762</v>
      </c>
      <c r="C14" s="305">
        <f>FR!J109</f>
        <v>238695247</v>
      </c>
      <c r="D14" s="305">
        <f>FR!K109</f>
        <v>1371425</v>
      </c>
      <c r="E14" s="305">
        <f>FR!L109</f>
        <v>81142534</v>
      </c>
      <c r="F14" s="305">
        <f>FR!M109</f>
        <v>2386951</v>
      </c>
      <c r="G14" s="305">
        <f>FR!N109</f>
        <v>946605</v>
      </c>
      <c r="H14" s="701">
        <f>FR!O109</f>
        <v>392.33560000000006</v>
      </c>
      <c r="I14" s="575">
        <f>FR!P109</f>
        <v>-11575</v>
      </c>
      <c r="J14" s="305">
        <f>FR!Q109</f>
        <v>0</v>
      </c>
      <c r="K14" s="305">
        <f>FR!R109</f>
        <v>-252537</v>
      </c>
      <c r="L14" s="305">
        <f>FR!S109</f>
        <v>0</v>
      </c>
      <c r="M14" s="305">
        <f>FR!T109</f>
        <v>55084</v>
      </c>
      <c r="N14" s="305">
        <f>FR!U109</f>
        <v>864126</v>
      </c>
      <c r="O14" s="305">
        <f>FR!V109</f>
        <v>-27974</v>
      </c>
      <c r="P14" s="638">
        <f>FR!W109</f>
        <v>627124</v>
      </c>
      <c r="Q14" s="575">
        <f>FR!X109</f>
        <v>11575</v>
      </c>
      <c r="R14" s="305">
        <f>FR!Y109</f>
        <v>0</v>
      </c>
      <c r="S14" s="305">
        <f>FR!Z109</f>
        <v>138498</v>
      </c>
      <c r="T14" s="874">
        <f>FR!AA109</f>
        <v>150073</v>
      </c>
      <c r="U14" s="351">
        <f>FR!AB109</f>
        <v>777197</v>
      </c>
      <c r="V14" s="305">
        <f>FR!AC109</f>
        <v>215879</v>
      </c>
      <c r="W14" s="305">
        <f>FR!AD109</f>
        <v>0</v>
      </c>
      <c r="X14" s="305">
        <f>FR!AE109</f>
        <v>215879</v>
      </c>
      <c r="Y14" s="305">
        <f>FR!AF109</f>
        <v>6271</v>
      </c>
      <c r="Z14" s="305">
        <f>FR!AG109</f>
        <v>0</v>
      </c>
      <c r="AA14" s="638">
        <f>FR!AH109</f>
        <v>999347</v>
      </c>
      <c r="AB14" s="640">
        <f>FR!AI109</f>
        <v>4.9999999999999989E-2</v>
      </c>
      <c r="AC14" s="306">
        <f>FR!AJ109</f>
        <v>-0.45999999999999996</v>
      </c>
      <c r="AD14" s="306">
        <f>FR!AK109</f>
        <v>0.1</v>
      </c>
      <c r="AE14" s="306">
        <f>FR!AL109</f>
        <v>0</v>
      </c>
      <c r="AF14" s="306">
        <f>FR!AM109</f>
        <v>2.06</v>
      </c>
      <c r="AG14" s="306">
        <f>FR!AN109</f>
        <v>-7.0000000000000007E-2</v>
      </c>
      <c r="AH14" s="701">
        <f>FR!AO109</f>
        <v>1.68</v>
      </c>
      <c r="AI14" s="575">
        <f>FR!AP109</f>
        <v>325542109</v>
      </c>
      <c r="AJ14" s="305">
        <f>FR!AQ109</f>
        <v>239322371</v>
      </c>
      <c r="AK14" s="305">
        <f>FR!AR109</f>
        <v>1521498</v>
      </c>
      <c r="AL14" s="305">
        <f>FR!AS109</f>
        <v>81358413</v>
      </c>
      <c r="AM14" s="305">
        <f>FR!AT109</f>
        <v>2393222</v>
      </c>
      <c r="AN14" s="305">
        <f>FR!AU109</f>
        <v>946605</v>
      </c>
      <c r="AO14" s="701">
        <f>FR!AV109</f>
        <v>394.01560000000001</v>
      </c>
      <c r="AP14" s="575">
        <f>FR!AW109</f>
        <v>1812887</v>
      </c>
      <c r="AQ14" s="305">
        <f>FR!AX109</f>
        <v>642642</v>
      </c>
      <c r="AR14" s="305">
        <f>FR!AY109</f>
        <v>0</v>
      </c>
      <c r="AS14" s="305">
        <f>FR!AZ109</f>
        <v>217213</v>
      </c>
      <c r="AT14" s="305">
        <f>FR!BA109</f>
        <v>6427</v>
      </c>
      <c r="AU14" s="305">
        <f>FR!BB109</f>
        <v>946605</v>
      </c>
      <c r="AV14" s="609">
        <f>FR!BC109</f>
        <v>1.1599999999999999</v>
      </c>
      <c r="AX14" s="876"/>
    </row>
    <row r="15" spans="1:50" s="3" customFormat="1" x14ac:dyDescent="0.2">
      <c r="A15" s="630" t="s">
        <v>238</v>
      </c>
      <c r="B15" s="575">
        <f>JN!I166</f>
        <v>641115304</v>
      </c>
      <c r="C15" s="305">
        <f>JN!J166</f>
        <v>474158217</v>
      </c>
      <c r="D15" s="305">
        <f>JN!K166</f>
        <v>747960</v>
      </c>
      <c r="E15" s="305">
        <f>JN!L166</f>
        <v>160518290</v>
      </c>
      <c r="F15" s="305">
        <f>JN!M166</f>
        <v>4741592</v>
      </c>
      <c r="G15" s="305">
        <f>JN!N166</f>
        <v>949245</v>
      </c>
      <c r="H15" s="701">
        <f>JN!O166</f>
        <v>759.08</v>
      </c>
      <c r="I15" s="575">
        <f>JN!P166</f>
        <v>-221226</v>
      </c>
      <c r="J15" s="351">
        <f>JN!Q166</f>
        <v>0</v>
      </c>
      <c r="K15" s="305">
        <f>JN!R166</f>
        <v>-377645</v>
      </c>
      <c r="L15" s="305">
        <f>JN!S166</f>
        <v>0</v>
      </c>
      <c r="M15" s="305">
        <f>JN!T166</f>
        <v>0</v>
      </c>
      <c r="N15" s="305">
        <f>JN!U166</f>
        <v>1963922</v>
      </c>
      <c r="O15" s="305">
        <f>JN!V166</f>
        <v>-164430</v>
      </c>
      <c r="P15" s="638">
        <f>JN!W166</f>
        <v>1200621</v>
      </c>
      <c r="Q15" s="575">
        <f>JN!X166</f>
        <v>221226</v>
      </c>
      <c r="R15" s="305">
        <f>JN!Y166</f>
        <v>0</v>
      </c>
      <c r="S15" s="305">
        <f>JN!Z166</f>
        <v>32732</v>
      </c>
      <c r="T15" s="874">
        <f>JN!AA166</f>
        <v>253958</v>
      </c>
      <c r="U15" s="351">
        <f>JN!AB166</f>
        <v>1454579</v>
      </c>
      <c r="V15" s="305">
        <f>JN!AC166</f>
        <v>480584</v>
      </c>
      <c r="W15" s="305">
        <f>JN!AD166</f>
        <v>0</v>
      </c>
      <c r="X15" s="305">
        <f>JN!AE166</f>
        <v>480584</v>
      </c>
      <c r="Y15" s="305">
        <f>JN!AF166</f>
        <v>12009</v>
      </c>
      <c r="Z15" s="305">
        <f>JN!AG166</f>
        <v>0</v>
      </c>
      <c r="AA15" s="638">
        <f>JN!AH166</f>
        <v>1947172</v>
      </c>
      <c r="AB15" s="640">
        <f>JN!AI166</f>
        <v>-0.18</v>
      </c>
      <c r="AC15" s="306">
        <f>JN!AJ166</f>
        <v>-0.84000000000000008</v>
      </c>
      <c r="AD15" s="306">
        <f>JN!AK166</f>
        <v>0</v>
      </c>
      <c r="AE15" s="306">
        <f>JN!AL166</f>
        <v>0</v>
      </c>
      <c r="AF15" s="306">
        <f>JN!AM166</f>
        <v>4.4700000000000006</v>
      </c>
      <c r="AG15" s="306">
        <f>JN!AN166</f>
        <v>-0.33</v>
      </c>
      <c r="AH15" s="701">
        <f>JN!AO166</f>
        <v>3.12</v>
      </c>
      <c r="AI15" s="575">
        <f>JN!AP166</f>
        <v>643062476</v>
      </c>
      <c r="AJ15" s="305">
        <f>JN!AQ166</f>
        <v>475358838</v>
      </c>
      <c r="AK15" s="305">
        <f>JN!AR166</f>
        <v>1001918</v>
      </c>
      <c r="AL15" s="305">
        <f>JN!AS166</f>
        <v>160998874</v>
      </c>
      <c r="AM15" s="305">
        <f>JN!AT166</f>
        <v>4753601</v>
      </c>
      <c r="AN15" s="305">
        <f>JN!AU166</f>
        <v>949245</v>
      </c>
      <c r="AO15" s="701">
        <f>JN!AV166</f>
        <v>762.19999999999993</v>
      </c>
      <c r="AP15" s="575">
        <f>JN!AW166</f>
        <v>2063037</v>
      </c>
      <c r="AQ15" s="305">
        <f>JN!AX166</f>
        <v>826254</v>
      </c>
      <c r="AR15" s="305">
        <f>JN!AY166</f>
        <v>0</v>
      </c>
      <c r="AS15" s="305">
        <f>JN!AZ166</f>
        <v>279273</v>
      </c>
      <c r="AT15" s="305">
        <f>JN!BA166</f>
        <v>8265</v>
      </c>
      <c r="AU15" s="305">
        <f>JN!BB166</f>
        <v>949245</v>
      </c>
      <c r="AV15" s="609">
        <f>JN!BC166</f>
        <v>1.5</v>
      </c>
      <c r="AX15" s="876"/>
    </row>
    <row r="16" spans="1:50" x14ac:dyDescent="0.2">
      <c r="A16" s="630" t="s">
        <v>239</v>
      </c>
      <c r="B16" s="575">
        <f>TA!I85</f>
        <v>261616066</v>
      </c>
      <c r="C16" s="305">
        <f>TA!J85</f>
        <v>192249148</v>
      </c>
      <c r="D16" s="305">
        <f>TA!K85</f>
        <v>1044091</v>
      </c>
      <c r="E16" s="305">
        <f>TA!L85</f>
        <v>65333116</v>
      </c>
      <c r="F16" s="305">
        <f>TA!M85</f>
        <v>1922491</v>
      </c>
      <c r="G16" s="305">
        <f>TA!N85</f>
        <v>1067220</v>
      </c>
      <c r="H16" s="701">
        <f>TA!O85</f>
        <v>323.29999999999995</v>
      </c>
      <c r="I16" s="575">
        <f>TA!P85</f>
        <v>9020</v>
      </c>
      <c r="J16" s="351">
        <f>TA!Q85</f>
        <v>0</v>
      </c>
      <c r="K16" s="305">
        <f>TA!R85</f>
        <v>-674816</v>
      </c>
      <c r="L16" s="305">
        <f>TA!S85</f>
        <v>0</v>
      </c>
      <c r="M16" s="305">
        <f>TA!T85</f>
        <v>31214</v>
      </c>
      <c r="N16" s="305">
        <f>TA!U85</f>
        <v>471342</v>
      </c>
      <c r="O16" s="305">
        <f>TA!V85</f>
        <v>0</v>
      </c>
      <c r="P16" s="638">
        <f>TA!W85</f>
        <v>-163240</v>
      </c>
      <c r="Q16" s="575">
        <f>TA!X85</f>
        <v>-9020</v>
      </c>
      <c r="R16" s="305">
        <f>TA!Y85</f>
        <v>0</v>
      </c>
      <c r="S16" s="305">
        <f>TA!Z85</f>
        <v>0</v>
      </c>
      <c r="T16" s="874">
        <f>TA!AA85</f>
        <v>-9020</v>
      </c>
      <c r="U16" s="351">
        <f>TA!AB85</f>
        <v>-172260</v>
      </c>
      <c r="V16" s="305">
        <f>TA!AC85</f>
        <v>-58225</v>
      </c>
      <c r="W16" s="305">
        <f>TA!AD85</f>
        <v>0</v>
      </c>
      <c r="X16" s="305">
        <f>TA!AE85</f>
        <v>-58225</v>
      </c>
      <c r="Y16" s="305">
        <f>TA!AF85</f>
        <v>-1631</v>
      </c>
      <c r="Z16" s="305">
        <f>TA!AG85</f>
        <v>0</v>
      </c>
      <c r="AA16" s="638">
        <f>TA!AH85</f>
        <v>-232116</v>
      </c>
      <c r="AB16" s="640">
        <f>TA!AI85</f>
        <v>-0.31</v>
      </c>
      <c r="AC16" s="306">
        <f>TA!AJ85</f>
        <v>-1.69</v>
      </c>
      <c r="AD16" s="306">
        <f>TA!AK85</f>
        <v>0.06</v>
      </c>
      <c r="AE16" s="306">
        <f>TA!AL85</f>
        <v>0</v>
      </c>
      <c r="AF16" s="306">
        <f>TA!AM85</f>
        <v>1.1200000000000001</v>
      </c>
      <c r="AG16" s="306">
        <f>TA!AN85</f>
        <v>0</v>
      </c>
      <c r="AH16" s="701">
        <f>TA!AO85</f>
        <v>-0.82000000000000006</v>
      </c>
      <c r="AI16" s="575">
        <f>TA!AP85</f>
        <v>261383950</v>
      </c>
      <c r="AJ16" s="305">
        <f>TA!AQ85</f>
        <v>192085908</v>
      </c>
      <c r="AK16" s="305">
        <f>TA!AR85</f>
        <v>1035071</v>
      </c>
      <c r="AL16" s="305">
        <f>TA!AS85</f>
        <v>65274891</v>
      </c>
      <c r="AM16" s="305">
        <f>TA!AT85</f>
        <v>1920860</v>
      </c>
      <c r="AN16" s="305">
        <f>TA!AU85</f>
        <v>1067220</v>
      </c>
      <c r="AO16" s="701">
        <f>TA!AV85</f>
        <v>322.47999999999996</v>
      </c>
      <c r="AP16" s="575">
        <f>TA!AW85</f>
        <v>3042330</v>
      </c>
      <c r="AQ16" s="305">
        <f>TA!AX85</f>
        <v>1230202</v>
      </c>
      <c r="AR16" s="305">
        <f>TA!AY85</f>
        <v>0</v>
      </c>
      <c r="AS16" s="305">
        <f>TA!AZ85</f>
        <v>415809</v>
      </c>
      <c r="AT16" s="305">
        <f>TA!BA85</f>
        <v>12299</v>
      </c>
      <c r="AU16" s="305">
        <f>TA!BB85</f>
        <v>1384020</v>
      </c>
      <c r="AV16" s="609">
        <f>TA!BC85</f>
        <v>2.2400000000000002</v>
      </c>
      <c r="AX16" s="876"/>
    </row>
    <row r="17" spans="1:50" x14ac:dyDescent="0.2">
      <c r="A17" s="630" t="s">
        <v>240</v>
      </c>
      <c r="B17" s="575">
        <f>ŽB!I61</f>
        <v>141315082</v>
      </c>
      <c r="C17" s="305">
        <f>ŽB!J61</f>
        <v>104297013</v>
      </c>
      <c r="D17" s="305">
        <f>ŽB!K61</f>
        <v>540140</v>
      </c>
      <c r="E17" s="305">
        <f>ŽB!L61</f>
        <v>35434960</v>
      </c>
      <c r="F17" s="305">
        <f>ŽB!M61</f>
        <v>1042969</v>
      </c>
      <c r="G17" s="305">
        <f>ŽB!N61</f>
        <v>0</v>
      </c>
      <c r="H17" s="701">
        <f>ŽB!O61</f>
        <v>166.62000000000003</v>
      </c>
      <c r="I17" s="575">
        <f>ŽB!P61</f>
        <v>-24804</v>
      </c>
      <c r="J17" s="351">
        <f>ŽB!Q61</f>
        <v>0</v>
      </c>
      <c r="K17" s="305">
        <f>ŽB!R61</f>
        <v>-240735</v>
      </c>
      <c r="L17" s="305">
        <f>ŽB!S61</f>
        <v>0</v>
      </c>
      <c r="M17" s="305">
        <f>ŽB!T61</f>
        <v>36722</v>
      </c>
      <c r="N17" s="305">
        <f>ŽB!U61</f>
        <v>314228</v>
      </c>
      <c r="O17" s="305">
        <f>ŽB!V61</f>
        <v>0</v>
      </c>
      <c r="P17" s="638">
        <f>ŽB!W61</f>
        <v>85411</v>
      </c>
      <c r="Q17" s="575">
        <f>ŽB!X61</f>
        <v>24804</v>
      </c>
      <c r="R17" s="305">
        <f>ŽB!Y61</f>
        <v>0</v>
      </c>
      <c r="S17" s="305">
        <f>ŽB!Z61</f>
        <v>0</v>
      </c>
      <c r="T17" s="874">
        <f>ŽB!AA61</f>
        <v>24804</v>
      </c>
      <c r="U17" s="351">
        <f>ŽB!AB61</f>
        <v>110215</v>
      </c>
      <c r="V17" s="305">
        <f>ŽB!AC61</f>
        <v>37252</v>
      </c>
      <c r="W17" s="305">
        <f>ŽB!AD61</f>
        <v>0</v>
      </c>
      <c r="X17" s="305">
        <f>ŽB!AE61</f>
        <v>37252</v>
      </c>
      <c r="Y17" s="305">
        <f>ŽB!AF61</f>
        <v>855</v>
      </c>
      <c r="Z17" s="305">
        <f>ŽB!AG61</f>
        <v>0</v>
      </c>
      <c r="AA17" s="638">
        <f>ŽB!AH61</f>
        <v>148322</v>
      </c>
      <c r="AB17" s="640">
        <f>ŽB!AI61</f>
        <v>-9.0000000000000011E-2</v>
      </c>
      <c r="AC17" s="306">
        <f>ŽB!AJ61</f>
        <v>-0.6100000000000001</v>
      </c>
      <c r="AD17" s="306">
        <f>ŽB!AK61</f>
        <v>0.06</v>
      </c>
      <c r="AE17" s="306">
        <f>ŽB!AL61</f>
        <v>0</v>
      </c>
      <c r="AF17" s="306">
        <f>ŽB!AM61</f>
        <v>0.75</v>
      </c>
      <c r="AG17" s="306">
        <f>ŽB!AN61</f>
        <v>0</v>
      </c>
      <c r="AH17" s="701">
        <f>ŽB!AO61</f>
        <v>0.11000000000000004</v>
      </c>
      <c r="AI17" s="575">
        <f>ŽB!AP61</f>
        <v>141463404</v>
      </c>
      <c r="AJ17" s="305">
        <f>ŽB!AQ61</f>
        <v>104382424</v>
      </c>
      <c r="AK17" s="305">
        <f>ŽB!AR61</f>
        <v>564944</v>
      </c>
      <c r="AL17" s="305">
        <f>ŽB!AS61</f>
        <v>35472212</v>
      </c>
      <c r="AM17" s="305">
        <f>ŽB!AT61</f>
        <v>1043824</v>
      </c>
      <c r="AN17" s="305">
        <f>ŽB!AU61</f>
        <v>0</v>
      </c>
      <c r="AO17" s="701">
        <f>ŽB!AV61</f>
        <v>166.73000000000002</v>
      </c>
      <c r="AP17" s="575">
        <f>ŽB!AW61</f>
        <v>0</v>
      </c>
      <c r="AQ17" s="305">
        <f>ŽB!AX61</f>
        <v>0</v>
      </c>
      <c r="AR17" s="305">
        <f>ŽB!AY61</f>
        <v>0</v>
      </c>
      <c r="AS17" s="305">
        <f>ŽB!AZ61</f>
        <v>0</v>
      </c>
      <c r="AT17" s="305">
        <f>ŽB!BA61</f>
        <v>0</v>
      </c>
      <c r="AU17" s="305">
        <f>ŽB!BB61</f>
        <v>0</v>
      </c>
      <c r="AV17" s="609">
        <f>ŽB!BC61</f>
        <v>0</v>
      </c>
      <c r="AX17" s="876"/>
    </row>
    <row r="18" spans="1:50" s="3" customFormat="1" x14ac:dyDescent="0.2">
      <c r="A18" s="630" t="s">
        <v>241</v>
      </c>
      <c r="B18" s="575">
        <f>ČL!I245</f>
        <v>978056544</v>
      </c>
      <c r="C18" s="305">
        <f>ČL!J245</f>
        <v>722103403</v>
      </c>
      <c r="D18" s="305">
        <f>ČL!K245</f>
        <v>2672240</v>
      </c>
      <c r="E18" s="305">
        <f>ČL!L245</f>
        <v>244974167</v>
      </c>
      <c r="F18" s="305">
        <f>ČL!M245</f>
        <v>7221034</v>
      </c>
      <c r="G18" s="305">
        <f>ČL!N245</f>
        <v>1085700</v>
      </c>
      <c r="H18" s="701">
        <f>ČL!O245</f>
        <v>1155.8800000000003</v>
      </c>
      <c r="I18" s="575">
        <f>ČL!P245</f>
        <v>-72137</v>
      </c>
      <c r="J18" s="351">
        <f>ČL!Q245</f>
        <v>0</v>
      </c>
      <c r="K18" s="305">
        <f>ČL!R245</f>
        <v>-602853</v>
      </c>
      <c r="L18" s="305">
        <f>ČL!S245</f>
        <v>0</v>
      </c>
      <c r="M18" s="305">
        <f>ČL!T245</f>
        <v>642641</v>
      </c>
      <c r="N18" s="305">
        <f>ČL!U245</f>
        <v>2746686</v>
      </c>
      <c r="O18" s="305">
        <f>ČL!V245</f>
        <v>21966</v>
      </c>
      <c r="P18" s="638">
        <f>ČL!W245</f>
        <v>2736303</v>
      </c>
      <c r="Q18" s="575">
        <f>ČL!X245</f>
        <v>72137</v>
      </c>
      <c r="R18" s="305">
        <f>ČL!Y245</f>
        <v>0</v>
      </c>
      <c r="S18" s="305">
        <f>ČL!Z245</f>
        <v>0</v>
      </c>
      <c r="T18" s="874">
        <f>ČL!AA245</f>
        <v>72137</v>
      </c>
      <c r="U18" s="351">
        <f>ČL!AB245</f>
        <v>2808440</v>
      </c>
      <c r="V18" s="305">
        <f>ČL!AC245</f>
        <v>949253</v>
      </c>
      <c r="W18" s="305">
        <f>ČL!AD245</f>
        <v>0</v>
      </c>
      <c r="X18" s="305">
        <f>ČL!AE245</f>
        <v>949253</v>
      </c>
      <c r="Y18" s="305">
        <f>ČL!AF245</f>
        <v>27364</v>
      </c>
      <c r="Z18" s="305">
        <f>ČL!AG245</f>
        <v>0</v>
      </c>
      <c r="AA18" s="638">
        <f>ČL!AH245</f>
        <v>3785057</v>
      </c>
      <c r="AB18" s="640">
        <f>ČL!AI245</f>
        <v>-0.28000000000000003</v>
      </c>
      <c r="AC18" s="306">
        <f>ČL!AJ245</f>
        <v>-1.6400000000000001</v>
      </c>
      <c r="AD18" s="306">
        <f>ČL!AK245</f>
        <v>1.1600000000000001</v>
      </c>
      <c r="AE18" s="306">
        <f>ČL!AL245</f>
        <v>0</v>
      </c>
      <c r="AF18" s="306">
        <f>ČL!AM245</f>
        <v>6.5200000000000022</v>
      </c>
      <c r="AG18" s="306">
        <f>ČL!AN245</f>
        <v>0</v>
      </c>
      <c r="AH18" s="701">
        <f>ČL!AO245</f>
        <v>5.7600000000000016</v>
      </c>
      <c r="AI18" s="575">
        <f>ČL!AP245</f>
        <v>981841601</v>
      </c>
      <c r="AJ18" s="305">
        <f>ČL!AQ245</f>
        <v>724839706</v>
      </c>
      <c r="AK18" s="305">
        <f>ČL!AR245</f>
        <v>2744377</v>
      </c>
      <c r="AL18" s="305">
        <f>ČL!AS245</f>
        <v>245923420</v>
      </c>
      <c r="AM18" s="305">
        <f>ČL!AT245</f>
        <v>7248398</v>
      </c>
      <c r="AN18" s="305">
        <f>ČL!AU245</f>
        <v>1085700</v>
      </c>
      <c r="AO18" s="701">
        <f>ČL!AV245</f>
        <v>1161.6400000000003</v>
      </c>
      <c r="AP18" s="575">
        <f>ČL!AW245</f>
        <v>2199491</v>
      </c>
      <c r="AQ18" s="305">
        <f>ČL!AX245</f>
        <v>826254</v>
      </c>
      <c r="AR18" s="305">
        <f>ČL!AY245</f>
        <v>0</v>
      </c>
      <c r="AS18" s="305">
        <f>ČL!AZ245</f>
        <v>279274</v>
      </c>
      <c r="AT18" s="305">
        <f>ČL!BA245</f>
        <v>8263</v>
      </c>
      <c r="AU18" s="305">
        <f>ČL!BB245</f>
        <v>1085700</v>
      </c>
      <c r="AV18" s="609">
        <f>ČL!BC245</f>
        <v>1.4900000000000002</v>
      </c>
      <c r="AX18" s="876"/>
    </row>
    <row r="19" spans="1:50" x14ac:dyDescent="0.2">
      <c r="A19" s="630" t="s">
        <v>242</v>
      </c>
      <c r="B19" s="575">
        <f>NB!I105</f>
        <v>320423380</v>
      </c>
      <c r="C19" s="305">
        <f>NB!J105</f>
        <v>234747403</v>
      </c>
      <c r="D19" s="305">
        <f>NB!K105</f>
        <v>3157791</v>
      </c>
      <c r="E19" s="305">
        <f>NB!L105</f>
        <v>79880312</v>
      </c>
      <c r="F19" s="305">
        <f>NB!M105</f>
        <v>2347474</v>
      </c>
      <c r="G19" s="305">
        <f>NB!N105</f>
        <v>290400</v>
      </c>
      <c r="H19" s="701">
        <f>NB!O105</f>
        <v>375.91309999999999</v>
      </c>
      <c r="I19" s="575">
        <f>NB!P105</f>
        <v>424963</v>
      </c>
      <c r="J19" s="305">
        <f>NB!Q105</f>
        <v>0</v>
      </c>
      <c r="K19" s="305">
        <f>NB!R105</f>
        <v>-718</v>
      </c>
      <c r="L19" s="305">
        <f>NB!S105</f>
        <v>0</v>
      </c>
      <c r="M19" s="305">
        <f>NB!T105</f>
        <v>319483</v>
      </c>
      <c r="N19" s="305">
        <f>NB!U105</f>
        <v>864124</v>
      </c>
      <c r="O19" s="305">
        <f>NB!V105</f>
        <v>-2209854</v>
      </c>
      <c r="P19" s="638">
        <f>NB!W105</f>
        <v>-602002</v>
      </c>
      <c r="Q19" s="575">
        <f>NB!X105</f>
        <v>-424963</v>
      </c>
      <c r="R19" s="305">
        <f>NB!Y105</f>
        <v>0</v>
      </c>
      <c r="S19" s="305">
        <f>NB!Z105</f>
        <v>404864</v>
      </c>
      <c r="T19" s="874">
        <f>NB!AA105</f>
        <v>-20099</v>
      </c>
      <c r="U19" s="351">
        <f>NB!AB105</f>
        <v>-622101</v>
      </c>
      <c r="V19" s="305">
        <f>NB!AC105</f>
        <v>-347114</v>
      </c>
      <c r="W19" s="305">
        <f>NB!AD105</f>
        <v>0</v>
      </c>
      <c r="X19" s="305">
        <f>NB!AE105</f>
        <v>-347114</v>
      </c>
      <c r="Y19" s="305">
        <f>NB!AF105</f>
        <v>-6020</v>
      </c>
      <c r="Z19" s="305">
        <f>NB!AG105</f>
        <v>0</v>
      </c>
      <c r="AA19" s="638">
        <f>NB!AH105</f>
        <v>-975235</v>
      </c>
      <c r="AB19" s="640">
        <f>NB!AI105</f>
        <v>0.28000000000000003</v>
      </c>
      <c r="AC19" s="306">
        <f>NB!AJ105</f>
        <v>-8.0000000000000043E-2</v>
      </c>
      <c r="AD19" s="306">
        <f>NB!AK105</f>
        <v>0.57999999999999996</v>
      </c>
      <c r="AE19" s="306">
        <f>NB!AL105</f>
        <v>0</v>
      </c>
      <c r="AF19" s="306">
        <f>NB!AM105</f>
        <v>2.0500000000000003</v>
      </c>
      <c r="AG19" s="306">
        <f>NB!AN105</f>
        <v>-3.23</v>
      </c>
      <c r="AH19" s="701">
        <f>NB!AO105</f>
        <v>-0.4</v>
      </c>
      <c r="AI19" s="575">
        <f>NB!AP105</f>
        <v>319448145</v>
      </c>
      <c r="AJ19" s="305">
        <f>NB!AQ105</f>
        <v>234145401</v>
      </c>
      <c r="AK19" s="305">
        <f>NB!AR105</f>
        <v>3137692</v>
      </c>
      <c r="AL19" s="305">
        <f>NB!AS105</f>
        <v>79533198</v>
      </c>
      <c r="AM19" s="305">
        <f>NB!AT105</f>
        <v>2341454</v>
      </c>
      <c r="AN19" s="305">
        <f>NB!AU105</f>
        <v>290400</v>
      </c>
      <c r="AO19" s="701">
        <f>NB!AV105</f>
        <v>375.51309999999995</v>
      </c>
      <c r="AP19" s="575">
        <f>NB!AW105</f>
        <v>661664</v>
      </c>
      <c r="AQ19" s="305">
        <f>NB!AX105</f>
        <v>275418</v>
      </c>
      <c r="AR19" s="305">
        <f>NB!AY105</f>
        <v>0</v>
      </c>
      <c r="AS19" s="305">
        <f>NB!AZ105</f>
        <v>93091</v>
      </c>
      <c r="AT19" s="305">
        <f>NB!BA105</f>
        <v>2755</v>
      </c>
      <c r="AU19" s="305">
        <f>NB!BB105</f>
        <v>290400</v>
      </c>
      <c r="AV19" s="609">
        <f>NB!BC105</f>
        <v>0.5</v>
      </c>
      <c r="AX19" s="876"/>
    </row>
    <row r="20" spans="1:50" x14ac:dyDescent="0.2">
      <c r="A20" s="630" t="s">
        <v>243</v>
      </c>
      <c r="B20" s="575">
        <f>SM!I134</f>
        <v>346556364</v>
      </c>
      <c r="C20" s="305">
        <f>SM!J134</f>
        <v>255370903</v>
      </c>
      <c r="D20" s="305">
        <f>SM!K134</f>
        <v>1760534</v>
      </c>
      <c r="E20" s="305">
        <f>SM!L134</f>
        <v>86871219</v>
      </c>
      <c r="F20" s="305">
        <f>SM!M134</f>
        <v>2553708</v>
      </c>
      <c r="G20" s="305">
        <f>SM!N134</f>
        <v>0</v>
      </c>
      <c r="H20" s="701">
        <f>SM!O134</f>
        <v>402.1690000000001</v>
      </c>
      <c r="I20" s="575">
        <f>SM!P134</f>
        <v>283400</v>
      </c>
      <c r="J20" s="305">
        <f>SM!Q134</f>
        <v>0</v>
      </c>
      <c r="K20" s="305">
        <f>SM!R134</f>
        <v>-177263</v>
      </c>
      <c r="L20" s="305">
        <f>SM!S134</f>
        <v>0</v>
      </c>
      <c r="M20" s="305">
        <f>SM!T134</f>
        <v>55085</v>
      </c>
      <c r="N20" s="305">
        <f>SM!U134</f>
        <v>549898</v>
      </c>
      <c r="O20" s="305">
        <f>SM!V134</f>
        <v>0</v>
      </c>
      <c r="P20" s="638">
        <f>SM!W134</f>
        <v>711120</v>
      </c>
      <c r="Q20" s="575">
        <f>SM!X134</f>
        <v>-283400</v>
      </c>
      <c r="R20" s="305">
        <f>SM!Y134</f>
        <v>0</v>
      </c>
      <c r="S20" s="305">
        <f>SM!Z134</f>
        <v>-116001</v>
      </c>
      <c r="T20" s="874">
        <f>SM!AA134</f>
        <v>-399401</v>
      </c>
      <c r="U20" s="351">
        <f>SM!AB134</f>
        <v>311719</v>
      </c>
      <c r="V20" s="305">
        <f>SM!AC134</f>
        <v>144570</v>
      </c>
      <c r="W20" s="305">
        <f>SM!AD134</f>
        <v>0</v>
      </c>
      <c r="X20" s="305">
        <f>SM!AE134</f>
        <v>144570</v>
      </c>
      <c r="Y20" s="305">
        <f>SM!AF134</f>
        <v>7113</v>
      </c>
      <c r="Z20" s="305">
        <f>SM!AG134</f>
        <v>0</v>
      </c>
      <c r="AA20" s="638">
        <f>SM!AH134</f>
        <v>463402</v>
      </c>
      <c r="AB20" s="640">
        <f>SM!AI134</f>
        <v>0.19</v>
      </c>
      <c r="AC20" s="306">
        <f>SM!AJ134</f>
        <v>-0.64</v>
      </c>
      <c r="AD20" s="306">
        <f>SM!AK134</f>
        <v>0.09</v>
      </c>
      <c r="AE20" s="306">
        <f>SM!AL134</f>
        <v>0</v>
      </c>
      <c r="AF20" s="306">
        <f>SM!AM134</f>
        <v>1.31</v>
      </c>
      <c r="AG20" s="306">
        <f>SM!AN134</f>
        <v>0</v>
      </c>
      <c r="AH20" s="701">
        <f>SM!AO134</f>
        <v>0.95000000000000007</v>
      </c>
      <c r="AI20" s="575">
        <f>SM!AP134</f>
        <v>347019766</v>
      </c>
      <c r="AJ20" s="305">
        <f>SM!AQ134</f>
        <v>256082023</v>
      </c>
      <c r="AK20" s="305">
        <f>SM!AR134</f>
        <v>1361133</v>
      </c>
      <c r="AL20" s="305">
        <f>SM!AS134</f>
        <v>87015789</v>
      </c>
      <c r="AM20" s="305">
        <f>SM!AT134</f>
        <v>2560821</v>
      </c>
      <c r="AN20" s="305">
        <f>SM!AU134</f>
        <v>0</v>
      </c>
      <c r="AO20" s="701">
        <f>SM!AV134</f>
        <v>403.11899999999997</v>
      </c>
      <c r="AP20" s="575">
        <f>SM!AW134</f>
        <v>0</v>
      </c>
      <c r="AQ20" s="305">
        <f>SM!AX134</f>
        <v>0</v>
      </c>
      <c r="AR20" s="305">
        <f>SM!AY134</f>
        <v>0</v>
      </c>
      <c r="AS20" s="305">
        <f>SM!AZ134</f>
        <v>0</v>
      </c>
      <c r="AT20" s="305">
        <f>SM!BA134</f>
        <v>0</v>
      </c>
      <c r="AU20" s="305">
        <f>SM!BB134</f>
        <v>0</v>
      </c>
      <c r="AV20" s="609">
        <f>SM!BC134</f>
        <v>0</v>
      </c>
      <c r="AX20" s="876"/>
    </row>
    <row r="21" spans="1:50" s="3" customFormat="1" x14ac:dyDescent="0.2">
      <c r="A21" s="630" t="s">
        <v>244</v>
      </c>
      <c r="B21" s="575">
        <f>JI!I114</f>
        <v>271056302</v>
      </c>
      <c r="C21" s="305">
        <f>JI!J114</f>
        <v>200560725</v>
      </c>
      <c r="D21" s="305">
        <f>JI!K114</f>
        <v>523500</v>
      </c>
      <c r="E21" s="305">
        <f>JI!L114</f>
        <v>67966470</v>
      </c>
      <c r="F21" s="305">
        <f>JI!M114</f>
        <v>2005607</v>
      </c>
      <c r="G21" s="305">
        <f>JI!N114</f>
        <v>0</v>
      </c>
      <c r="H21" s="701">
        <f>JI!O114</f>
        <v>322.25409999999999</v>
      </c>
      <c r="I21" s="575">
        <f>JI!P114</f>
        <v>-133000</v>
      </c>
      <c r="J21" s="305">
        <f>JI!Q114</f>
        <v>0</v>
      </c>
      <c r="K21" s="305">
        <f>JI!R114</f>
        <v>752213</v>
      </c>
      <c r="L21" s="305">
        <f>JI!S114</f>
        <v>0</v>
      </c>
      <c r="M21" s="305">
        <f>JI!T114</f>
        <v>18361</v>
      </c>
      <c r="N21" s="305">
        <f>JI!U114</f>
        <v>549899</v>
      </c>
      <c r="O21" s="305">
        <f>JI!V114</f>
        <v>0</v>
      </c>
      <c r="P21" s="638">
        <f>JI!W114</f>
        <v>1187473</v>
      </c>
      <c r="Q21" s="575">
        <f>JI!X114</f>
        <v>133000</v>
      </c>
      <c r="R21" s="305">
        <f>JI!Y114</f>
        <v>0</v>
      </c>
      <c r="S21" s="305">
        <f>JI!Z114</f>
        <v>97965</v>
      </c>
      <c r="T21" s="874">
        <f>JI!AA114</f>
        <v>230965</v>
      </c>
      <c r="U21" s="351">
        <f>JI!AB114</f>
        <v>1418438</v>
      </c>
      <c r="V21" s="305">
        <f>JI!AC114</f>
        <v>446319</v>
      </c>
      <c r="W21" s="305">
        <f>JI!AD114</f>
        <v>0</v>
      </c>
      <c r="X21" s="305">
        <f>JI!AE114</f>
        <v>446319</v>
      </c>
      <c r="Y21" s="305">
        <f>JI!AF114</f>
        <v>11878</v>
      </c>
      <c r="Z21" s="305">
        <f>JI!AG114</f>
        <v>0</v>
      </c>
      <c r="AA21" s="638">
        <f>JI!AH114</f>
        <v>1876635</v>
      </c>
      <c r="AB21" s="640">
        <f>JI!AI114</f>
        <v>2.9999999999999992E-2</v>
      </c>
      <c r="AC21" s="306">
        <f>JI!AJ114</f>
        <v>1.79</v>
      </c>
      <c r="AD21" s="306">
        <f>JI!AK114</f>
        <v>0.03</v>
      </c>
      <c r="AE21" s="306">
        <f>JI!AL114</f>
        <v>0</v>
      </c>
      <c r="AF21" s="306">
        <f>JI!AM114</f>
        <v>1.3199999999999998</v>
      </c>
      <c r="AG21" s="306">
        <f>JI!AN114</f>
        <v>0</v>
      </c>
      <c r="AH21" s="701">
        <f>JI!AO114</f>
        <v>3.17</v>
      </c>
      <c r="AI21" s="575">
        <f>JI!AP114</f>
        <v>272932937</v>
      </c>
      <c r="AJ21" s="305">
        <f>JI!AQ114</f>
        <v>201748198</v>
      </c>
      <c r="AK21" s="305">
        <f>JI!AR114</f>
        <v>754465</v>
      </c>
      <c r="AL21" s="305">
        <f>JI!AS114</f>
        <v>68412789</v>
      </c>
      <c r="AM21" s="305">
        <f>JI!AT114</f>
        <v>2017485</v>
      </c>
      <c r="AN21" s="305">
        <f>JI!AU114</f>
        <v>0</v>
      </c>
      <c r="AO21" s="701">
        <f>JI!AV114</f>
        <v>325.42410000000001</v>
      </c>
      <c r="AP21" s="575">
        <f>JI!AW114</f>
        <v>0</v>
      </c>
      <c r="AQ21" s="305">
        <f>JI!AX114</f>
        <v>0</v>
      </c>
      <c r="AR21" s="305">
        <f>JI!AY114</f>
        <v>0</v>
      </c>
      <c r="AS21" s="305">
        <f>JI!AZ114</f>
        <v>0</v>
      </c>
      <c r="AT21" s="305">
        <f>JI!BA114</f>
        <v>0</v>
      </c>
      <c r="AU21" s="305">
        <f>JI!BB114</f>
        <v>0</v>
      </c>
      <c r="AV21" s="609">
        <f>JI!BC114</f>
        <v>0</v>
      </c>
      <c r="AX21" s="876"/>
    </row>
    <row r="22" spans="1:50" ht="13.5" thickBot="1" x14ac:dyDescent="0.25">
      <c r="A22" s="631" t="s">
        <v>245</v>
      </c>
      <c r="B22" s="662">
        <f>TU!I165</f>
        <v>454103730</v>
      </c>
      <c r="C22" s="663">
        <f>TU!J165</f>
        <v>335853716</v>
      </c>
      <c r="D22" s="663">
        <f>TU!K165</f>
        <v>1026104</v>
      </c>
      <c r="E22" s="663">
        <f>TU!L165</f>
        <v>113865376</v>
      </c>
      <c r="F22" s="663">
        <f>TU!M165</f>
        <v>3358534</v>
      </c>
      <c r="G22" s="663">
        <f>TU!N165</f>
        <v>0</v>
      </c>
      <c r="H22" s="1023">
        <f>TU!O165</f>
        <v>534.35320000000002</v>
      </c>
      <c r="I22" s="662">
        <f>TU!P165</f>
        <v>339271</v>
      </c>
      <c r="J22" s="663">
        <f>TU!Q165</f>
        <v>0</v>
      </c>
      <c r="K22" s="663">
        <f>TU!R165</f>
        <v>-168496</v>
      </c>
      <c r="L22" s="663">
        <f>TU!S165</f>
        <v>0</v>
      </c>
      <c r="M22" s="663">
        <f>TU!T165</f>
        <v>0</v>
      </c>
      <c r="N22" s="663">
        <f>TU!U165</f>
        <v>1256910</v>
      </c>
      <c r="O22" s="663">
        <f>TU!V165</f>
        <v>0</v>
      </c>
      <c r="P22" s="1054">
        <f>TU!W165</f>
        <v>1427685</v>
      </c>
      <c r="Q22" s="662">
        <f>TU!X165</f>
        <v>-339271</v>
      </c>
      <c r="R22" s="663">
        <f>TU!Y165</f>
        <v>0</v>
      </c>
      <c r="S22" s="663">
        <f>TU!Z165</f>
        <v>165451</v>
      </c>
      <c r="T22" s="1025">
        <f>TU!AA165</f>
        <v>-173820</v>
      </c>
      <c r="U22" s="672">
        <f>TU!AB165</f>
        <v>1253865</v>
      </c>
      <c r="V22" s="663">
        <f>TU!AC165</f>
        <v>367880</v>
      </c>
      <c r="W22" s="663">
        <f>TU!AD165</f>
        <v>0</v>
      </c>
      <c r="X22" s="663">
        <f>TU!AE165</f>
        <v>367880</v>
      </c>
      <c r="Y22" s="663">
        <f>TU!AF165</f>
        <v>14280</v>
      </c>
      <c r="Z22" s="663">
        <f>TU!AG165</f>
        <v>0</v>
      </c>
      <c r="AA22" s="1054">
        <f>TU!AH165</f>
        <v>1636025</v>
      </c>
      <c r="AB22" s="677">
        <f>TU!AI165</f>
        <v>0.32</v>
      </c>
      <c r="AC22" s="675">
        <f>TU!AJ165</f>
        <v>-0.53999999999999992</v>
      </c>
      <c r="AD22" s="675">
        <f>TU!AK165</f>
        <v>0</v>
      </c>
      <c r="AE22" s="675">
        <f>TU!AL165</f>
        <v>0</v>
      </c>
      <c r="AF22" s="675">
        <f>TU!AM165</f>
        <v>3.0100000000000002</v>
      </c>
      <c r="AG22" s="675">
        <f>TU!AN165</f>
        <v>0</v>
      </c>
      <c r="AH22" s="1023">
        <f>TU!AO165</f>
        <v>2.79</v>
      </c>
      <c r="AI22" s="662">
        <f>TU!AP165</f>
        <v>455739755</v>
      </c>
      <c r="AJ22" s="663">
        <f>TU!AQ165</f>
        <v>337281401</v>
      </c>
      <c r="AK22" s="663">
        <f>TU!AR165</f>
        <v>852284</v>
      </c>
      <c r="AL22" s="663">
        <f>TU!AS165</f>
        <v>114233256</v>
      </c>
      <c r="AM22" s="663">
        <f>TU!AT165</f>
        <v>3372814</v>
      </c>
      <c r="AN22" s="663">
        <f>TU!AU165</f>
        <v>0</v>
      </c>
      <c r="AO22" s="1023">
        <f>TU!AV165</f>
        <v>537.14320000000009</v>
      </c>
      <c r="AP22" s="662">
        <f>TU!AW165</f>
        <v>0</v>
      </c>
      <c r="AQ22" s="663">
        <f>TU!AX165</f>
        <v>0</v>
      </c>
      <c r="AR22" s="663">
        <f>TU!AY165</f>
        <v>0</v>
      </c>
      <c r="AS22" s="663">
        <f>TU!AZ165</f>
        <v>0</v>
      </c>
      <c r="AT22" s="663">
        <f>TU!BA165</f>
        <v>0</v>
      </c>
      <c r="AU22" s="663">
        <f>TU!BB165</f>
        <v>0</v>
      </c>
      <c r="AV22" s="678">
        <f>TU!BC165</f>
        <v>0</v>
      </c>
      <c r="AX22" s="876"/>
    </row>
    <row r="23" spans="1:50" s="3" customFormat="1" ht="13.5" thickBot="1" x14ac:dyDescent="0.25">
      <c r="A23" s="632" t="s">
        <v>246</v>
      </c>
      <c r="B23" s="655">
        <f>SUM(B13:B22)</f>
        <v>5522837063</v>
      </c>
      <c r="C23" s="656">
        <f>SUM(C13:C22)</f>
        <v>4076464961</v>
      </c>
      <c r="D23" s="656">
        <f>SUM(D13:D22)</f>
        <v>17197741</v>
      </c>
      <c r="E23" s="656">
        <f t="shared" ref="E23:H23" si="0">SUM(E13:E22)</f>
        <v>1383087138</v>
      </c>
      <c r="F23" s="656">
        <f t="shared" si="0"/>
        <v>40764653</v>
      </c>
      <c r="G23" s="656">
        <f t="shared" si="0"/>
        <v>5322570</v>
      </c>
      <c r="H23" s="657">
        <f t="shared" si="0"/>
        <v>6511.8539000000001</v>
      </c>
      <c r="I23" s="658">
        <f t="shared" ref="I23:AO23" si="1">SUM(I13:I22)</f>
        <v>1289788</v>
      </c>
      <c r="J23" s="658">
        <f t="shared" ref="J23" si="2">SUM(J13:J22)</f>
        <v>0</v>
      </c>
      <c r="K23" s="656">
        <f t="shared" si="1"/>
        <v>-5793121</v>
      </c>
      <c r="L23" s="656">
        <f t="shared" si="1"/>
        <v>0</v>
      </c>
      <c r="M23" s="656">
        <f t="shared" si="1"/>
        <v>1373415</v>
      </c>
      <c r="N23" s="656">
        <f t="shared" si="1"/>
        <v>14923000</v>
      </c>
      <c r="O23" s="656">
        <f t="shared" si="1"/>
        <v>-1888212</v>
      </c>
      <c r="P23" s="656">
        <f t="shared" si="1"/>
        <v>9904870</v>
      </c>
      <c r="Q23" s="656">
        <f t="shared" si="1"/>
        <v>-1289788</v>
      </c>
      <c r="R23" s="656">
        <f t="shared" si="1"/>
        <v>0</v>
      </c>
      <c r="S23" s="656">
        <f t="shared" si="1"/>
        <v>723509</v>
      </c>
      <c r="T23" s="656">
        <f t="shared" si="1"/>
        <v>-566279</v>
      </c>
      <c r="U23" s="656">
        <f t="shared" si="1"/>
        <v>9338591</v>
      </c>
      <c r="V23" s="656">
        <f t="shared" si="1"/>
        <v>2911891</v>
      </c>
      <c r="W23" s="656">
        <f t="shared" ref="W23:X23" si="3">SUM(W13:W22)</f>
        <v>0</v>
      </c>
      <c r="X23" s="656">
        <f t="shared" si="3"/>
        <v>2911891</v>
      </c>
      <c r="Y23" s="656">
        <f t="shared" si="1"/>
        <v>99067</v>
      </c>
      <c r="Z23" s="656">
        <f t="shared" si="1"/>
        <v>0</v>
      </c>
      <c r="AA23" s="659">
        <f t="shared" si="1"/>
        <v>12349549</v>
      </c>
      <c r="AB23" s="660">
        <f t="shared" si="1"/>
        <v>-0.2099999999999998</v>
      </c>
      <c r="AC23" s="661">
        <f>SUM(AC13:AC22)</f>
        <v>-15.39</v>
      </c>
      <c r="AD23" s="661">
        <f t="shared" si="1"/>
        <v>2.46</v>
      </c>
      <c r="AE23" s="661">
        <f t="shared" si="1"/>
        <v>0</v>
      </c>
      <c r="AF23" s="661">
        <f t="shared" si="1"/>
        <v>35.290000000000006</v>
      </c>
      <c r="AG23" s="661">
        <f t="shared" si="1"/>
        <v>-2.78</v>
      </c>
      <c r="AH23" s="657">
        <f t="shared" si="1"/>
        <v>19.37</v>
      </c>
      <c r="AI23" s="655">
        <f t="shared" si="1"/>
        <v>5535186612</v>
      </c>
      <c r="AJ23" s="656">
        <f t="shared" si="1"/>
        <v>4086369831</v>
      </c>
      <c r="AK23" s="656">
        <f t="shared" si="1"/>
        <v>16631462</v>
      </c>
      <c r="AL23" s="656">
        <f t="shared" si="1"/>
        <v>1385999029</v>
      </c>
      <c r="AM23" s="656">
        <f t="shared" si="1"/>
        <v>40863720</v>
      </c>
      <c r="AN23" s="656">
        <f t="shared" si="1"/>
        <v>5322570</v>
      </c>
      <c r="AO23" s="657">
        <f t="shared" si="1"/>
        <v>6531.2239000000018</v>
      </c>
      <c r="AP23" s="861">
        <f t="shared" ref="AP23:AV23" si="4">SUM(AP13:AP22)</f>
        <v>11579589</v>
      </c>
      <c r="AQ23" s="846">
        <f t="shared" si="4"/>
        <v>4406690</v>
      </c>
      <c r="AR23" s="846">
        <f t="shared" si="4"/>
        <v>0</v>
      </c>
      <c r="AS23" s="846">
        <f t="shared" si="4"/>
        <v>1489461</v>
      </c>
      <c r="AT23" s="846">
        <f t="shared" si="4"/>
        <v>44068</v>
      </c>
      <c r="AU23" s="846">
        <f t="shared" ref="AU23" si="5">SUM(AU13:AU22)</f>
        <v>5639370</v>
      </c>
      <c r="AV23" s="862">
        <f t="shared" si="4"/>
        <v>7.99</v>
      </c>
    </row>
    <row r="24" spans="1:50" x14ac:dyDescent="0.2">
      <c r="A24" s="17" t="s">
        <v>247</v>
      </c>
      <c r="B24" s="308">
        <f>SUM(C23:G23)</f>
        <v>5522837063</v>
      </c>
      <c r="C24" s="308"/>
      <c r="D24" s="308"/>
      <c r="E24" s="308"/>
      <c r="F24" s="308"/>
      <c r="G24" s="308"/>
      <c r="H24" s="309"/>
      <c r="I24" s="308">
        <f>Q23</f>
        <v>-1289788</v>
      </c>
      <c r="J24" s="308"/>
      <c r="K24" s="309"/>
      <c r="L24" s="309"/>
      <c r="M24" s="309"/>
      <c r="N24" s="308"/>
      <c r="O24" s="309"/>
      <c r="P24" s="310">
        <f>SUM(I23:O23)</f>
        <v>9904870</v>
      </c>
      <c r="Q24" s="310">
        <f>I23</f>
        <v>1289788</v>
      </c>
      <c r="R24" s="311"/>
      <c r="S24" s="311"/>
      <c r="T24" s="310">
        <f>SUM(Q23:S23)</f>
        <v>-566279</v>
      </c>
      <c r="U24" s="310">
        <f>P23+T23</f>
        <v>9338591</v>
      </c>
      <c r="V24" s="312"/>
      <c r="W24" s="312"/>
      <c r="X24" s="312"/>
      <c r="Y24" s="312"/>
      <c r="Z24" s="310"/>
      <c r="AA24" s="310">
        <f>U23+X23+Y23+Z23</f>
        <v>12349549</v>
      </c>
      <c r="AB24" s="313"/>
      <c r="AC24" s="313"/>
      <c r="AD24" s="313"/>
      <c r="AE24" s="313"/>
      <c r="AF24" s="350"/>
      <c r="AG24" s="313"/>
      <c r="AH24" s="350">
        <f>SUM(AB23:AG23)</f>
        <v>19.370000000000005</v>
      </c>
      <c r="AI24" s="308">
        <f>SUM(AJ23:AN23)</f>
        <v>5535186612</v>
      </c>
      <c r="AJ24" s="308"/>
      <c r="AK24" s="47"/>
      <c r="AL24" s="310"/>
      <c r="AM24" s="310"/>
      <c r="AN24" s="310">
        <f>G23+Z23</f>
        <v>5322570</v>
      </c>
      <c r="AO24" s="309"/>
      <c r="AP24" s="149">
        <f>SUM(AQ23:AU23)</f>
        <v>11579589</v>
      </c>
      <c r="AU24" s="149">
        <v>5405070</v>
      </c>
      <c r="AV24" s="877" t="s">
        <v>819</v>
      </c>
    </row>
    <row r="25" spans="1:50" ht="13.5" thickBot="1" x14ac:dyDescent="0.25">
      <c r="A25" s="17"/>
      <c r="B25" s="308">
        <f>SUM(C26:G26)</f>
        <v>5522837063</v>
      </c>
      <c r="C25" s="308"/>
      <c r="D25" s="308"/>
      <c r="E25" s="308"/>
      <c r="F25" s="308"/>
      <c r="G25" s="308"/>
      <c r="H25" s="309"/>
      <c r="I25" s="308">
        <f>Q26</f>
        <v>-1289788</v>
      </c>
      <c r="J25" s="308"/>
      <c r="K25" s="309"/>
      <c r="L25" s="309"/>
      <c r="M25" s="309"/>
      <c r="N25" s="308"/>
      <c r="O25" s="309"/>
      <c r="P25" s="310">
        <f>SUM(I26:O26)</f>
        <v>9904870</v>
      </c>
      <c r="Q25" s="310"/>
      <c r="R25" s="311"/>
      <c r="S25" s="311"/>
      <c r="T25" s="310">
        <f>SUM(Q26:S26)</f>
        <v>-566279</v>
      </c>
      <c r="U25" s="310">
        <f>P26+T26</f>
        <v>9338591</v>
      </c>
      <c r="V25" s="312"/>
      <c r="W25" s="312"/>
      <c r="X25" s="312"/>
      <c r="Y25" s="312"/>
      <c r="Z25" s="310"/>
      <c r="AA25" s="310">
        <f>U26+X26+Y26+Z26</f>
        <v>12349549</v>
      </c>
      <c r="AB25" s="313"/>
      <c r="AC25" s="313"/>
      <c r="AD25" s="313"/>
      <c r="AE25" s="313"/>
      <c r="AF25" s="350"/>
      <c r="AG25" s="313"/>
      <c r="AH25" s="350">
        <f>SUM(AB26:AG26)</f>
        <v>19.37</v>
      </c>
      <c r="AI25" s="308">
        <f>AJ26+AK26+AL26+AM26+AN26</f>
        <v>5535186612</v>
      </c>
      <c r="AJ25" s="308"/>
      <c r="AK25" s="47"/>
      <c r="AL25" s="37"/>
      <c r="AM25" s="37"/>
      <c r="AN25" s="37"/>
      <c r="AO25" s="309"/>
      <c r="AP25" s="149">
        <f>SUM(AQ26:AU26)</f>
        <v>11579589</v>
      </c>
      <c r="AU25" s="149">
        <f>AU24-AU23</f>
        <v>-234300</v>
      </c>
      <c r="AV25" s="877" t="s">
        <v>820</v>
      </c>
    </row>
    <row r="26" spans="1:50" ht="13.5" thickBot="1" x14ac:dyDescent="0.25">
      <c r="A26" s="19" t="s">
        <v>0</v>
      </c>
      <c r="B26" s="664">
        <f>SUM(B27:B36)</f>
        <v>5522837063</v>
      </c>
      <c r="C26" s="665">
        <f t="shared" ref="C26:H26" si="6">SUM(C27:C36)</f>
        <v>4076464961</v>
      </c>
      <c r="D26" s="665">
        <f t="shared" si="6"/>
        <v>17197741</v>
      </c>
      <c r="E26" s="665">
        <f t="shared" si="6"/>
        <v>1383087138</v>
      </c>
      <c r="F26" s="665">
        <f t="shared" si="6"/>
        <v>40764653</v>
      </c>
      <c r="G26" s="665">
        <f t="shared" si="6"/>
        <v>5322570</v>
      </c>
      <c r="H26" s="666">
        <f t="shared" si="6"/>
        <v>6511.8538999999992</v>
      </c>
      <c r="I26" s="667">
        <f t="shared" ref="I26:AO26" si="7">SUM(I27:I36)</f>
        <v>1289788</v>
      </c>
      <c r="J26" s="665">
        <f t="shared" ref="J26" si="8">SUM(J27:J36)</f>
        <v>0</v>
      </c>
      <c r="K26" s="665">
        <f t="shared" si="7"/>
        <v>-5793121</v>
      </c>
      <c r="L26" s="665">
        <f t="shared" si="7"/>
        <v>0</v>
      </c>
      <c r="M26" s="665">
        <f t="shared" si="7"/>
        <v>1373415</v>
      </c>
      <c r="N26" s="665">
        <f t="shared" si="7"/>
        <v>14923000</v>
      </c>
      <c r="O26" s="665">
        <f t="shared" si="7"/>
        <v>-1888212</v>
      </c>
      <c r="P26" s="667">
        <f t="shared" si="7"/>
        <v>9904870</v>
      </c>
      <c r="Q26" s="665">
        <f t="shared" si="7"/>
        <v>-1289788</v>
      </c>
      <c r="R26" s="665">
        <f t="shared" si="7"/>
        <v>0</v>
      </c>
      <c r="S26" s="665">
        <f t="shared" si="7"/>
        <v>723509</v>
      </c>
      <c r="T26" s="665">
        <f t="shared" si="7"/>
        <v>-566279</v>
      </c>
      <c r="U26" s="665">
        <f t="shared" si="7"/>
        <v>9338591</v>
      </c>
      <c r="V26" s="665">
        <f t="shared" si="7"/>
        <v>2911891</v>
      </c>
      <c r="W26" s="665">
        <f t="shared" ref="W26:X26" si="9">SUM(W27:W36)</f>
        <v>0</v>
      </c>
      <c r="X26" s="665">
        <f t="shared" si="9"/>
        <v>2911891</v>
      </c>
      <c r="Y26" s="665">
        <f t="shared" si="7"/>
        <v>99067</v>
      </c>
      <c r="Z26" s="665">
        <f t="shared" si="7"/>
        <v>0</v>
      </c>
      <c r="AA26" s="668">
        <f t="shared" si="7"/>
        <v>12349549</v>
      </c>
      <c r="AB26" s="669">
        <f t="shared" si="7"/>
        <v>-0.21000000000000013</v>
      </c>
      <c r="AC26" s="670">
        <f t="shared" si="7"/>
        <v>-15.389999999999997</v>
      </c>
      <c r="AD26" s="670">
        <f t="shared" si="7"/>
        <v>2.46</v>
      </c>
      <c r="AE26" s="670">
        <f t="shared" si="7"/>
        <v>0</v>
      </c>
      <c r="AF26" s="670">
        <f t="shared" si="7"/>
        <v>35.29</v>
      </c>
      <c r="AG26" s="670">
        <f t="shared" si="7"/>
        <v>-2.7800000000000002</v>
      </c>
      <c r="AH26" s="666">
        <f t="shared" si="7"/>
        <v>19.370000000000012</v>
      </c>
      <c r="AI26" s="667">
        <f t="shared" si="7"/>
        <v>5535186612</v>
      </c>
      <c r="AJ26" s="665">
        <f t="shared" si="7"/>
        <v>4086369831</v>
      </c>
      <c r="AK26" s="665">
        <f t="shared" si="7"/>
        <v>16631462</v>
      </c>
      <c r="AL26" s="665">
        <f t="shared" si="7"/>
        <v>1385999029</v>
      </c>
      <c r="AM26" s="665">
        <f t="shared" si="7"/>
        <v>40863720</v>
      </c>
      <c r="AN26" s="665">
        <f t="shared" si="7"/>
        <v>5322570</v>
      </c>
      <c r="AO26" s="875">
        <f t="shared" si="7"/>
        <v>6531.2239</v>
      </c>
      <c r="AP26" s="872">
        <f t="shared" ref="AP26:AV26" si="10">SUM(AP27:AP36)</f>
        <v>11579589</v>
      </c>
      <c r="AQ26" s="847">
        <f t="shared" si="10"/>
        <v>4406690</v>
      </c>
      <c r="AR26" s="847">
        <f t="shared" si="10"/>
        <v>0</v>
      </c>
      <c r="AS26" s="847">
        <f t="shared" si="10"/>
        <v>1489461</v>
      </c>
      <c r="AT26" s="847">
        <f t="shared" si="10"/>
        <v>44068</v>
      </c>
      <c r="AU26" s="847">
        <f t="shared" ref="AU26" si="11">SUM(AU27:AU36)</f>
        <v>5639370</v>
      </c>
      <c r="AV26" s="873">
        <f t="shared" si="10"/>
        <v>7.99</v>
      </c>
    </row>
    <row r="27" spans="1:50" x14ac:dyDescent="0.2">
      <c r="A27" s="1">
        <v>3111</v>
      </c>
      <c r="B27" s="671">
        <f>'LB '!I409+FR!I113+JN!I170+TA!I89+ŽB!I65+ČL!I249+NB!I109+SM!I138+JI!I118+TU!I169</f>
        <v>1228182211</v>
      </c>
      <c r="C27" s="396">
        <f>'LB '!J409+FR!J113+JN!J170+TA!J89+ŽB!J65+ČL!J249+NB!J109+SM!J138+JI!J118+TU!J169</f>
        <v>909263617</v>
      </c>
      <c r="D27" s="396">
        <f>'LB '!K409+FR!K113+JN!K170+TA!K89+ŽB!K65+ČL!K249+NB!K109+SM!K138+JI!K118+TU!K169</f>
        <v>1864620</v>
      </c>
      <c r="E27" s="396">
        <f>'LB '!L409+FR!L113+JN!L170+TA!L89+ŽB!L65+ČL!L249+NB!L109+SM!L138+JI!L118+TU!L169</f>
        <v>307961338</v>
      </c>
      <c r="F27" s="396">
        <f>'LB '!M409+FR!M113+JN!M170+TA!M89+ŽB!M65+ČL!M249+NB!M109+SM!M138+JI!M118+TU!M169</f>
        <v>9092636</v>
      </c>
      <c r="G27" s="396">
        <f>'LB '!N409+FR!N113+JN!N170+TA!N89+ŽB!N65+ČL!N249+NB!N109+SM!N138+JI!N118+TU!N169</f>
        <v>0</v>
      </c>
      <c r="H27" s="711">
        <f>'LB '!O409+FR!O113+JN!O170+TA!O89+ŽB!O65+ČL!O249+NB!O109+SM!O138+JI!O118+TU!O169</f>
        <v>1583.2916</v>
      </c>
      <c r="I27" s="671">
        <f>'LB '!P409+FR!P113+JN!P170+TA!P89+ŽB!P65+ČL!P249+NB!P109+SM!P138+JI!P118+TU!P169</f>
        <v>137470</v>
      </c>
      <c r="J27" s="396">
        <f>'LB '!Q409+FR!Q113+JN!Q170+TA!Q89+ŽB!Q65+ČL!Q249+NB!Q109+SM!Q138+JI!Q118+TU!Q169</f>
        <v>0</v>
      </c>
      <c r="K27" s="396">
        <f>'LB '!R409+FR!R113+JN!R170+TA!R89+ŽB!R65+ČL!R249+NB!R109+SM!R138+JI!R118+TU!R169</f>
        <v>-1537710</v>
      </c>
      <c r="L27" s="396">
        <f>'LB '!S409+FR!S113+JN!S170+TA!S89+ŽB!S65+ČL!S249+NB!S109+SM!S138+JI!S118+TU!S169</f>
        <v>0</v>
      </c>
      <c r="M27" s="396">
        <f>'LB '!T409+FR!T113+JN!T170+TA!T89+ŽB!T65+ČL!T249+NB!T109+SM!T138+JI!T118+TU!T169</f>
        <v>0</v>
      </c>
      <c r="N27" s="396">
        <f>'LB '!U409+FR!U113+JN!U170+TA!U89+ŽB!U65+ČL!U249+NB!U109+SM!U138+JI!U118+TU!U169</f>
        <v>0</v>
      </c>
      <c r="O27" s="396">
        <f>'LB '!V409+FR!V113+JN!V170+TA!V89+ŽB!V65+ČL!V249+NB!V109+SM!V138+JI!V118+TU!V169</f>
        <v>0</v>
      </c>
      <c r="P27" s="673">
        <f>'LB '!W409+FR!W113+JN!W170+TA!W89+ŽB!W65+ČL!W249+NB!W109+SM!W138+JI!W118+TU!W169</f>
        <v>-1400240</v>
      </c>
      <c r="Q27" s="671">
        <f>'LB '!X409+FR!X113+JN!X170+TA!X89+ŽB!X65+ČL!X249+NB!X109+SM!X138+JI!X118+TU!X169</f>
        <v>-137470</v>
      </c>
      <c r="R27" s="396">
        <f>'LB '!Y409+FR!Y113+JN!Y170+TA!Y89+ŽB!Y65+ČL!Y249+NB!Y109+SM!Y138+JI!Y118+TU!Y169</f>
        <v>0</v>
      </c>
      <c r="S27" s="396">
        <f>'LB '!Z409+FR!Z113+JN!Z170+TA!Z89+ŽB!Z65+ČL!Z249+NB!Z109+SM!Z138+JI!Z118+TU!Z169</f>
        <v>458415</v>
      </c>
      <c r="T27" s="673">
        <f>'LB '!AA409+FR!AA113+JN!AA170+TA!AA89+ŽB!AA65+ČL!AA249+NB!AA109+SM!AA138+JI!AA118+TU!AA169</f>
        <v>320945</v>
      </c>
      <c r="U27" s="671">
        <f>'LB '!AB409+FR!AB113+JN!AB170+TA!AB89+ŽB!AB65+ČL!AB249+NB!AB109+SM!AB138+JI!AB118+TU!AB169</f>
        <v>-1079295</v>
      </c>
      <c r="V27" s="396">
        <f>'LB '!AC409+FR!AC113+JN!AC170+TA!AC89+ŽB!AC65+ČL!AC249+NB!AC109+SM!AC138+JI!AC118+TU!AC169</f>
        <v>-519749</v>
      </c>
      <c r="W27" s="396">
        <f>'LB '!AD409+FR!AD113+JN!AD170+TA!AD89+ŽB!AD65+ČL!AD249+NB!AD109+SM!AD138+JI!AD118+TU!AD169</f>
        <v>0</v>
      </c>
      <c r="X27" s="396">
        <f>'LB '!AE409+FR!AE113+JN!AE170+TA!AE89+ŽB!AE65+ČL!AE249+NB!AE109+SM!AE138+JI!AE118+TU!AE169</f>
        <v>-519749</v>
      </c>
      <c r="Y27" s="396">
        <f>'LB '!AF409+FR!AF113+JN!AF170+TA!AF89+ŽB!AF65+ČL!AF249+NB!AF109+SM!AF138+JI!AF118+TU!AF169</f>
        <v>-14000</v>
      </c>
      <c r="Z27" s="396">
        <f>'LB '!AG409+FR!AG113+JN!AG170+TA!AG89+ŽB!AG65+ČL!AG249+NB!AG109+SM!AG138+JI!AG118+TU!AG169</f>
        <v>0</v>
      </c>
      <c r="AA27" s="673">
        <f>'LB '!AH409+FR!AH113+JN!AH170+TA!AH89+ŽB!AH65+ČL!AH249+NB!AH109+SM!AH138+JI!AH118+TU!AH169</f>
        <v>-1613045</v>
      </c>
      <c r="AB27" s="679">
        <f>'LB '!AI409+FR!AI113+JN!AI170+TA!AI89+ŽB!AI65+ČL!AI249+NB!AI109+SM!AI138+JI!AI118+TU!AI169</f>
        <v>-0.18000000000000002</v>
      </c>
      <c r="AC27" s="676">
        <f>'LB '!AJ409+FR!AJ113+JN!AJ170+TA!AJ89+ŽB!AJ65+ČL!AJ249+NB!AJ109+SM!AJ138+JI!AJ118+TU!AJ169</f>
        <v>-3.3299999999999992</v>
      </c>
      <c r="AD27" s="676">
        <f>'LB '!AK409+FR!AK113+JN!AK170+TA!AK89+ŽB!AK65+ČL!AK249+NB!AK109+SM!AK138+JI!AK118+TU!AK169</f>
        <v>0</v>
      </c>
      <c r="AE27" s="676">
        <f>'LB '!AL409+FR!AL113+JN!AL170+TA!AL89+ŽB!AL65+ČL!AL249+NB!AL109+SM!AL138+JI!AL118+TU!AL169</f>
        <v>0</v>
      </c>
      <c r="AF27" s="676">
        <f>'LB '!AM409+FR!AM113+JN!AM170+TA!AM89+ŽB!AM65+ČL!AM249+NB!AM109+SM!AM138+JI!AM118+TU!AM169</f>
        <v>0</v>
      </c>
      <c r="AG27" s="676">
        <f>'LB '!AN409+FR!AN113+JN!AN170+TA!AN89+ŽB!AN65+ČL!AN249+NB!AN109+SM!AN138+JI!AN118+TU!AN169</f>
        <v>0</v>
      </c>
      <c r="AH27" s="711">
        <f>'LB '!AO409+FR!AO113+JN!AO170+TA!AO89+ŽB!AO65+ČL!AO249+NB!AO109+SM!AO138+JI!AO118+TU!AO169</f>
        <v>-3.5099999999999993</v>
      </c>
      <c r="AI27" s="671">
        <f>'LB '!AP409+FR!AP113+JN!AP170+TA!AP89+ŽB!AP65+ČL!AP249+NB!AP109+SM!AP138+JI!AP118+TU!AP169</f>
        <v>1226569166</v>
      </c>
      <c r="AJ27" s="396">
        <f>'LB '!AQ409+FR!AQ113+JN!AQ170+TA!AQ89+ŽB!AQ65+ČL!AQ249+NB!AQ109+SM!AQ138+JI!AQ118+TU!AQ169</f>
        <v>907863377</v>
      </c>
      <c r="AK27" s="396">
        <f>'LB '!AR409+FR!AR113+JN!AR170+TA!AR89+ŽB!AR65+ČL!AR249+NB!AR109+SM!AR138+JI!AR118+TU!AR169</f>
        <v>2185565</v>
      </c>
      <c r="AL27" s="396">
        <f>'LB '!AS409+FR!AS113+JN!AS170+TA!AS89+ŽB!AS65+ČL!AS249+NB!AS109+SM!AS138+JI!AS118+TU!AS169</f>
        <v>307441589</v>
      </c>
      <c r="AM27" s="396">
        <f>'LB '!AT409+FR!AT113+JN!AT170+TA!AT89+ŽB!AT65+ČL!AT249+NB!AT109+SM!AT138+JI!AT118+TU!AT169</f>
        <v>9078636</v>
      </c>
      <c r="AN27" s="396">
        <f>'LB '!AU409+FR!AU113+JN!AU170+TA!AU89+ŽB!AU65+ČL!AU249+NB!AU109+SM!AU138+JI!AU118+TU!AU169</f>
        <v>0</v>
      </c>
      <c r="AO27" s="711">
        <f>'LB '!AV409+FR!AV113+JN!AV170+TA!AV89+ŽB!AV65+ČL!AV249+NB!AV109+SM!AV138+JI!AV118+TU!AV169</f>
        <v>1579.7815999999998</v>
      </c>
      <c r="AP27" s="671">
        <f>'LB '!AW409+FR!AW113+JN!AW170+TA!AW89+ŽB!AW65+ČL!AW249+NB!AW109+SM!AW138+JI!AW118+TU!AW169</f>
        <v>0</v>
      </c>
      <c r="AQ27" s="396">
        <f>'LB '!AX409+FR!AX113+JN!AX170+TA!AX89+ŽB!AX65+ČL!AX249+NB!AX109+SM!AX138+JI!AX118+TU!AX169</f>
        <v>0</v>
      </c>
      <c r="AR27" s="396">
        <f>'LB '!AY409+FR!AY113+JN!AY170+TA!AY89+ŽB!AY65+ČL!AY249+NB!AY109+SM!AY138+JI!AY118+TU!AY169</f>
        <v>0</v>
      </c>
      <c r="AS27" s="396">
        <f>'LB '!AZ409+FR!AZ113+JN!AZ170+TA!AZ89+ŽB!AZ65+ČL!AZ249+NB!AZ109+SM!AZ138+JI!AZ118+TU!AZ169</f>
        <v>0</v>
      </c>
      <c r="AT27" s="396">
        <f>'LB '!BA409+FR!BA113+JN!BA170+TA!BA89+ŽB!BA65+ČL!BA249+NB!BA109+SM!BA138+JI!BA118+TU!BA169</f>
        <v>0</v>
      </c>
      <c r="AU27" s="396">
        <f>'LB '!BB409+FR!BB113+JN!BB170+TA!BB89+ŽB!BB65+ČL!BB249+NB!BB109+SM!BB138+JI!BB118+TU!BB169</f>
        <v>0</v>
      </c>
      <c r="AV27" s="585">
        <f>'LB '!BC409+FR!BC113+JN!BC170+TA!BC89+ŽB!BC65+ČL!BC249+NB!BC109+SM!BC138+JI!BC118+TU!BC169</f>
        <v>0</v>
      </c>
    </row>
    <row r="28" spans="1:50" x14ac:dyDescent="0.2">
      <c r="A28" s="2">
        <v>3113</v>
      </c>
      <c r="B28" s="104">
        <f>'LB '!I410+FR!I114+JN!I171+TA!I90+ŽB!I66+ČL!I250+NB!I110+SM!I139+JI!I119+TU!I170</f>
        <v>3054024868</v>
      </c>
      <c r="C28" s="14">
        <f>'LB '!J410+FR!J114+JN!J171+TA!J90+ŽB!J66+ČL!J250+NB!J110+SM!J139+JI!J119+TU!J170</f>
        <v>2254193255</v>
      </c>
      <c r="D28" s="14">
        <f>'LB '!K410+FR!K114+JN!K171+TA!K90+ŽB!K66+ČL!K250+NB!K110+SM!K139+JI!K119+TU!K170</f>
        <v>7575334</v>
      </c>
      <c r="E28" s="14">
        <f>'LB '!L410+FR!L114+JN!L171+TA!L90+ŽB!L66+ČL!L250+NB!L110+SM!L139+JI!L119+TU!L170</f>
        <v>764391772</v>
      </c>
      <c r="F28" s="14">
        <f>'LB '!M410+FR!M114+JN!M171+TA!M90+ŽB!M66+ČL!M250+NB!M110+SM!M139+JI!M119+TU!M170</f>
        <v>22541937</v>
      </c>
      <c r="G28" s="14">
        <f>'LB '!N410+FR!N114+JN!N171+TA!N90+ŽB!N66+ČL!N250+NB!N110+SM!N139+JI!N119+TU!N170</f>
        <v>5322570</v>
      </c>
      <c r="H28" s="106">
        <f>'LB '!O410+FR!O114+JN!O171+TA!O90+ŽB!O66+ČL!O250+NB!O110+SM!O139+JI!O119+TU!O170</f>
        <v>3409.6876000000002</v>
      </c>
      <c r="I28" s="104">
        <f>'LB '!P410+FR!P114+JN!P171+TA!P90+ŽB!P66+ČL!P250+NB!P110+SM!P139+JI!P119+TU!P170</f>
        <v>616301</v>
      </c>
      <c r="J28" s="14">
        <f>'LB '!Q410+FR!Q114+JN!Q171+TA!Q90+ŽB!Q66+ČL!Q250+NB!Q110+SM!Q139+JI!Q119+TU!Q170</f>
        <v>0</v>
      </c>
      <c r="K28" s="14">
        <f>'LB '!R410+FR!R114+JN!R171+TA!R90+ŽB!R66+ČL!R250+NB!R110+SM!R139+JI!R119+TU!R170</f>
        <v>-4294571</v>
      </c>
      <c r="L28" s="14">
        <f>'LB '!S410+FR!S114+JN!S171+TA!S90+ŽB!S66+ČL!S250+NB!S110+SM!S139+JI!S119+TU!S170</f>
        <v>0</v>
      </c>
      <c r="M28" s="14">
        <f>'LB '!T410+FR!T114+JN!T171+TA!T90+ŽB!T66+ČL!T250+NB!T110+SM!T139+JI!T119+TU!T170</f>
        <v>1373415</v>
      </c>
      <c r="N28" s="14">
        <f>'LB '!U410+FR!U114+JN!U171+TA!U90+ŽB!U66+ČL!U250+NB!U110+SM!U139+JI!U119+TU!U170</f>
        <v>14137430</v>
      </c>
      <c r="O28" s="14">
        <f>'LB '!V410+FR!V114+JN!V171+TA!V90+ŽB!V66+ČL!V250+NB!V110+SM!V139+JI!V119+TU!V170</f>
        <v>-197285</v>
      </c>
      <c r="P28" s="550">
        <f>'LB '!W410+FR!W114+JN!W171+TA!W90+ŽB!W66+ČL!W250+NB!W110+SM!W139+JI!W119+TU!W170</f>
        <v>11635290</v>
      </c>
      <c r="Q28" s="104">
        <f>'LB '!X410+FR!X114+JN!X171+TA!X90+ŽB!X66+ČL!X250+NB!X110+SM!X139+JI!X119+TU!X170</f>
        <v>-616301</v>
      </c>
      <c r="R28" s="14">
        <f>'LB '!Y410+FR!Y114+JN!Y171+TA!Y90+ŽB!Y66+ČL!Y250+NB!Y110+SM!Y139+JI!Y119+TU!Y170</f>
        <v>0</v>
      </c>
      <c r="S28" s="14">
        <f>'LB '!Z410+FR!Z114+JN!Z171+TA!Z90+ŽB!Z66+ČL!Z250+NB!Z110+SM!Z139+JI!Z119+TU!Z170</f>
        <v>265094</v>
      </c>
      <c r="T28" s="550">
        <f>'LB '!AA410+FR!AA114+JN!AA171+TA!AA90+ŽB!AA66+ČL!AA250+NB!AA110+SM!AA139+JI!AA119+TU!AA170</f>
        <v>-351207</v>
      </c>
      <c r="U28" s="104">
        <f>'LB '!AB410+FR!AB114+JN!AB171+TA!AB90+ŽB!AB66+ČL!AB250+NB!AB110+SM!AB139+JI!AB119+TU!AB170</f>
        <v>11284083</v>
      </c>
      <c r="V28" s="14">
        <f>'LB '!AC410+FR!AC114+JN!AC171+TA!AC90+ŽB!AC66+ČL!AC250+NB!AC110+SM!AC139+JI!AC119+TU!AC170</f>
        <v>3724417</v>
      </c>
      <c r="W28" s="14">
        <f>'LB '!AD410+FR!AD114+JN!AD171+TA!AD90+ŽB!AD66+ČL!AD250+NB!AD110+SM!AD139+JI!AD119+TU!AD170</f>
        <v>0</v>
      </c>
      <c r="X28" s="14">
        <f>'LB '!AE410+FR!AE114+JN!AE171+TA!AE90+ŽB!AE66+ČL!AE250+NB!AE110+SM!AE139+JI!AE119+TU!AE170</f>
        <v>3724417</v>
      </c>
      <c r="Y28" s="14">
        <f>'LB '!AF410+FR!AF114+JN!AF171+TA!AF90+ŽB!AF66+ČL!AF250+NB!AF110+SM!AF139+JI!AF119+TU!AF170</f>
        <v>116368</v>
      </c>
      <c r="Z28" s="14">
        <f>'LB '!AG410+FR!AG114+JN!AG171+TA!AG90+ŽB!AG66+ČL!AG250+NB!AG110+SM!AG139+JI!AG119+TU!AG170</f>
        <v>0</v>
      </c>
      <c r="AA28" s="550">
        <f>'LB '!AH410+FR!AH114+JN!AH171+TA!AH90+ŽB!AH66+ČL!AH250+NB!AH110+SM!AH139+JI!AH119+TU!AH170</f>
        <v>15124869</v>
      </c>
      <c r="AB28" s="556">
        <f>'LB '!AI410+FR!AI114+JN!AI171+TA!AI90+ŽB!AI66+ČL!AI250+NB!AI110+SM!AI139+JI!AI119+TU!AI170</f>
        <v>-0.17999999999999997</v>
      </c>
      <c r="AC28" s="11">
        <f>'LB '!AJ410+FR!AJ114+JN!AJ171+TA!AJ90+ŽB!AJ66+ČL!AJ250+NB!AJ110+SM!AJ139+JI!AJ119+TU!AJ170</f>
        <v>-11.959999999999997</v>
      </c>
      <c r="AD28" s="11">
        <f>'LB '!AK410+FR!AK114+JN!AK171+TA!AK90+ŽB!AK66+ČL!AK250+NB!AK110+SM!AK139+JI!AK119+TU!AK170</f>
        <v>2.46</v>
      </c>
      <c r="AE28" s="11">
        <f>'LB '!AL410+FR!AL114+JN!AL171+TA!AL90+ŽB!AL66+ČL!AL250+NB!AL110+SM!AL139+JI!AL119+TU!AL170</f>
        <v>0</v>
      </c>
      <c r="AF28" s="11">
        <f>'LB '!AM410+FR!AM114+JN!AM171+TA!AM90+ŽB!AM66+ČL!AM250+NB!AM110+SM!AM139+JI!AM119+TU!AM170</f>
        <v>33.39</v>
      </c>
      <c r="AG28" s="11">
        <f>'LB '!AN410+FR!AN114+JN!AN171+TA!AN90+ŽB!AN66+ČL!AN250+NB!AN110+SM!AN139+JI!AN119+TU!AN170</f>
        <v>9.9999999999999978E-2</v>
      </c>
      <c r="AH28" s="106">
        <f>'LB '!AO410+FR!AO114+JN!AO171+TA!AO90+ŽB!AO66+ČL!AO250+NB!AO110+SM!AO139+JI!AO119+TU!AO170</f>
        <v>23.810000000000009</v>
      </c>
      <c r="AI28" s="104">
        <f>'LB '!AP410+FR!AP114+JN!AP171+TA!AP90+ŽB!AP66+ČL!AP250+NB!AP110+SM!AP139+JI!AP119+TU!AP170</f>
        <v>3069149737</v>
      </c>
      <c r="AJ28" s="14">
        <f>'LB '!AQ410+FR!AQ114+JN!AQ171+TA!AQ90+ŽB!AQ66+ČL!AQ250+NB!AQ110+SM!AQ139+JI!AQ119+TU!AQ170</f>
        <v>2265828545</v>
      </c>
      <c r="AK28" s="14">
        <f>'LB '!AR410+FR!AR114+JN!AR171+TA!AR90+ŽB!AR66+ČL!AR250+NB!AR110+SM!AR139+JI!AR119+TU!AR170</f>
        <v>7224127</v>
      </c>
      <c r="AL28" s="14">
        <f>'LB '!AS410+FR!AS114+JN!AS171+TA!AS90+ŽB!AS66+ČL!AS250+NB!AS110+SM!AS139+JI!AS119+TU!AS170</f>
        <v>768116189</v>
      </c>
      <c r="AM28" s="14">
        <f>'LB '!AT410+FR!AT114+JN!AT171+TA!AT90+ŽB!AT66+ČL!AT250+NB!AT110+SM!AT139+JI!AT119+TU!AT170</f>
        <v>22658305</v>
      </c>
      <c r="AN28" s="14">
        <f>'LB '!AU410+FR!AU114+JN!AU171+TA!AU90+ŽB!AU66+ČL!AU250+NB!AU110+SM!AU139+JI!AU119+TU!AU170</f>
        <v>5322570</v>
      </c>
      <c r="AO28" s="106">
        <f>'LB '!AV410+FR!AV114+JN!AV171+TA!AV90+ŽB!AV66+ČL!AV250+NB!AV110+SM!AV139+JI!AV119+TU!AV170</f>
        <v>3433.4976000000001</v>
      </c>
      <c r="AP28" s="104">
        <f>'LB '!AW410+FR!AW114+JN!AW171+TA!AW90+ŽB!AW66+ČL!AW250+NB!AW110+SM!AW139+JI!AW119+TU!AW170</f>
        <v>11579589</v>
      </c>
      <c r="AQ28" s="14">
        <f>'LB '!AX410+FR!AX114+JN!AX171+TA!AX90+ŽB!AX66+ČL!AX250+NB!AX110+SM!AX139+JI!AX119+TU!AX170</f>
        <v>4406690</v>
      </c>
      <c r="AR28" s="14">
        <f>'LB '!AY410+FR!AY114+JN!AY171+TA!AY90+ŽB!AY66+ČL!AY250+NB!AY110+SM!AY139+JI!AY119+TU!AY170</f>
        <v>0</v>
      </c>
      <c r="AS28" s="14">
        <f>'LB '!AZ410+FR!AZ114+JN!AZ171+TA!AZ90+ŽB!AZ66+ČL!AZ250+NB!AZ110+SM!AZ139+JI!AZ119+TU!AZ170</f>
        <v>1489461</v>
      </c>
      <c r="AT28" s="14">
        <f>'LB '!BA410+FR!BA114+JN!BA171+TA!BA90+ŽB!BA66+ČL!BA250+NB!BA110+SM!BA139+JI!BA119+TU!BA170</f>
        <v>44068</v>
      </c>
      <c r="AU28" s="14">
        <f>'LB '!BB410+FR!BB114+JN!BB171+TA!BB90+ŽB!BB66+ČL!BB250+NB!BB110+SM!BB139+JI!BB119+TU!BB170</f>
        <v>5639370</v>
      </c>
      <c r="AV28" s="557">
        <f>'LB '!BC410+FR!BC114+JN!BC171+TA!BC90+ŽB!BC66+ČL!BC250+NB!BC110+SM!BC139+JI!BC119+TU!BC170</f>
        <v>7.99</v>
      </c>
    </row>
    <row r="29" spans="1:50" x14ac:dyDescent="0.2">
      <c r="A29" s="2">
        <v>3114</v>
      </c>
      <c r="B29" s="104">
        <f>'LB '!I411+FR!I115+JN!I172+TA!I91+ŽB!I67+ČL!I251+NB!I111+SM!I140+JI!I120+TU!I171</f>
        <v>187495711</v>
      </c>
      <c r="C29" s="14">
        <f>'LB '!J411+FR!J115+JN!J172+TA!J91+ŽB!J67+ČL!J251+NB!J111+SM!J140+JI!J120+TU!J171</f>
        <v>138942887</v>
      </c>
      <c r="D29" s="14">
        <f>'LB '!K411+FR!K115+JN!K172+TA!K91+ŽB!K67+ČL!K251+NB!K111+SM!K140+JI!K120+TU!K171</f>
        <v>150000</v>
      </c>
      <c r="E29" s="14">
        <f>'LB '!L411+FR!L115+JN!L172+TA!L91+ŽB!L67+ČL!L251+NB!L111+SM!L140+JI!L120+TU!L171</f>
        <v>47013396</v>
      </c>
      <c r="F29" s="14">
        <f>'LB '!M411+FR!M115+JN!M172+TA!M91+ŽB!M67+ČL!M251+NB!M111+SM!M140+JI!M120+TU!M171</f>
        <v>1389428</v>
      </c>
      <c r="G29" s="14">
        <f>'LB '!N411+FR!N115+JN!N172+TA!N91+ŽB!N67+ČL!N251+NB!N111+SM!N140+JI!N120+TU!N171</f>
        <v>0</v>
      </c>
      <c r="H29" s="106">
        <f>'LB '!O411+FR!O115+JN!O172+TA!O91+ŽB!O67+ČL!O251+NB!O111+SM!O140+JI!O120+TU!O171</f>
        <v>212.4675</v>
      </c>
      <c r="I29" s="104">
        <f>'LB '!P411+FR!P115+JN!P172+TA!P91+ŽB!P67+ČL!P251+NB!P111+SM!P140+JI!P120+TU!P171</f>
        <v>70000</v>
      </c>
      <c r="J29" s="14">
        <f>'LB '!Q411+FR!Q115+JN!Q172+TA!Q91+ŽB!Q67+ČL!Q251+NB!Q111+SM!Q140+JI!Q120+TU!Q171</f>
        <v>0</v>
      </c>
      <c r="K29" s="14">
        <f>'LB '!R411+FR!R115+JN!R172+TA!R91+ŽB!R67+ČL!R251+NB!R111+SM!R140+JI!R120+TU!R171</f>
        <v>-621760</v>
      </c>
      <c r="L29" s="14">
        <f>'LB '!S411+FR!S115+JN!S172+TA!S91+ŽB!S67+ČL!S251+NB!S111+SM!S140+JI!S120+TU!S171</f>
        <v>0</v>
      </c>
      <c r="M29" s="14">
        <f>'LB '!T411+FR!T115+JN!T172+TA!T91+ŽB!T67+ČL!T251+NB!T111+SM!T140+JI!T120+TU!T171</f>
        <v>0</v>
      </c>
      <c r="N29" s="14">
        <f>'LB '!U411+FR!U115+JN!U172+TA!U91+ŽB!U67+ČL!U251+NB!U111+SM!U140+JI!U120+TU!U171</f>
        <v>0</v>
      </c>
      <c r="O29" s="14">
        <f>'LB '!V411+FR!V115+JN!V172+TA!V91+ŽB!V67+ČL!V251+NB!V111+SM!V140+JI!V120+TU!V171</f>
        <v>26847</v>
      </c>
      <c r="P29" s="550">
        <f>'LB '!W411+FR!W115+JN!W172+TA!W91+ŽB!W67+ČL!W251+NB!W111+SM!W140+JI!W120+TU!W171</f>
        <v>-524913</v>
      </c>
      <c r="Q29" s="104">
        <f>'LB '!X411+FR!X115+JN!X172+TA!X91+ŽB!X67+ČL!X251+NB!X111+SM!X140+JI!X120+TU!X171</f>
        <v>-70000</v>
      </c>
      <c r="R29" s="14">
        <f>'LB '!Y411+FR!Y115+JN!Y172+TA!Y91+ŽB!Y67+ČL!Y251+NB!Y111+SM!Y140+JI!Y120+TU!Y171</f>
        <v>0</v>
      </c>
      <c r="S29" s="14">
        <f>'LB '!Z411+FR!Z115+JN!Z172+TA!Z91+ŽB!Z67+ČL!Z251+NB!Z111+SM!Z140+JI!Z120+TU!Z171</f>
        <v>0</v>
      </c>
      <c r="T29" s="550">
        <f>'LB '!AA411+FR!AA115+JN!AA172+TA!AA91+ŽB!AA67+ČL!AA251+NB!AA111+SM!AA140+JI!AA120+TU!AA171</f>
        <v>-70000</v>
      </c>
      <c r="U29" s="104">
        <f>'LB '!AB411+FR!AB115+JN!AB172+TA!AB91+ŽB!AB67+ČL!AB251+NB!AB111+SM!AB140+JI!AB120+TU!AB171</f>
        <v>-594913</v>
      </c>
      <c r="V29" s="14">
        <f>'LB '!AC411+FR!AC115+JN!AC172+TA!AC91+ŽB!AC67+ČL!AC251+NB!AC111+SM!AC140+JI!AC120+TU!AC171</f>
        <v>-201080</v>
      </c>
      <c r="W29" s="14">
        <f>'LB '!AD411+FR!AD115+JN!AD172+TA!AD91+ŽB!AD67+ČL!AD251+NB!AD111+SM!AD140+JI!AD120+TU!AD171</f>
        <v>0</v>
      </c>
      <c r="X29" s="14">
        <f>'LB '!AE411+FR!AE115+JN!AE172+TA!AE91+ŽB!AE67+ČL!AE251+NB!AE111+SM!AE140+JI!AE120+TU!AE171</f>
        <v>-201080</v>
      </c>
      <c r="Y29" s="14">
        <f>'LB '!AF411+FR!AF115+JN!AF172+TA!AF91+ŽB!AF67+ČL!AF251+NB!AF111+SM!AF140+JI!AF120+TU!AF171</f>
        <v>-5249</v>
      </c>
      <c r="Z29" s="14">
        <f>'LB '!AG411+FR!AG115+JN!AG172+TA!AG91+ŽB!AG67+ČL!AG251+NB!AG111+SM!AG140+JI!AG120+TU!AG171</f>
        <v>0</v>
      </c>
      <c r="AA29" s="550">
        <f>'LB '!AH411+FR!AH115+JN!AH172+TA!AH91+ŽB!AH67+ČL!AH251+NB!AH111+SM!AH140+JI!AH120+TU!AH171</f>
        <v>-801242</v>
      </c>
      <c r="AB29" s="556">
        <f>'LB '!AI411+FR!AI115+JN!AI172+TA!AI91+ŽB!AI67+ČL!AI251+NB!AI111+SM!AI140+JI!AI120+TU!AI171</f>
        <v>0.01</v>
      </c>
      <c r="AC29" s="11">
        <f>'LB '!AJ411+FR!AJ115+JN!AJ172+TA!AJ91+ŽB!AJ67+ČL!AJ251+NB!AJ111+SM!AJ140+JI!AJ120+TU!AJ171</f>
        <v>-1.5499999999999998</v>
      </c>
      <c r="AD29" s="11">
        <f>'LB '!AK411+FR!AK115+JN!AK172+TA!AK91+ŽB!AK67+ČL!AK251+NB!AK111+SM!AK140+JI!AK120+TU!AK171</f>
        <v>0</v>
      </c>
      <c r="AE29" s="11">
        <f>'LB '!AL411+FR!AL115+JN!AL172+TA!AL91+ŽB!AL67+ČL!AL251+NB!AL111+SM!AL140+JI!AL120+TU!AL171</f>
        <v>0</v>
      </c>
      <c r="AF29" s="11">
        <f>'LB '!AM411+FR!AM115+JN!AM172+TA!AM91+ŽB!AM67+ČL!AM251+NB!AM111+SM!AM140+JI!AM120+TU!AM171</f>
        <v>0</v>
      </c>
      <c r="AG29" s="11">
        <f>'LB '!AN411+FR!AN115+JN!AN172+TA!AN91+ŽB!AN67+ČL!AN251+NB!AN111+SM!AN140+JI!AN120+TU!AN171</f>
        <v>0</v>
      </c>
      <c r="AH29" s="106">
        <f>'LB '!AO411+FR!AO115+JN!AO172+TA!AO91+ŽB!AO67+ČL!AO251+NB!AO111+SM!AO140+JI!AO120+TU!AO171</f>
        <v>-1.54</v>
      </c>
      <c r="AI29" s="104">
        <f>'LB '!AP411+FR!AP115+JN!AP172+TA!AP91+ŽB!AP67+ČL!AP251+NB!AP111+SM!AP140+JI!AP120+TU!AP171</f>
        <v>186694469</v>
      </c>
      <c r="AJ29" s="14">
        <f>'LB '!AQ411+FR!AQ115+JN!AQ172+TA!AQ91+ŽB!AQ67+ČL!AQ251+NB!AQ111+SM!AQ140+JI!AQ120+TU!AQ171</f>
        <v>138417974</v>
      </c>
      <c r="AK29" s="14">
        <f>'LB '!AR411+FR!AR115+JN!AR172+TA!AR91+ŽB!AR67+ČL!AR251+NB!AR111+SM!AR140+JI!AR120+TU!AR171</f>
        <v>80000</v>
      </c>
      <c r="AL29" s="14">
        <f>'LB '!AS411+FR!AS115+JN!AS172+TA!AS91+ŽB!AS67+ČL!AS251+NB!AS111+SM!AS140+JI!AS120+TU!AS171</f>
        <v>46812316</v>
      </c>
      <c r="AM29" s="14">
        <f>'LB '!AT411+FR!AT115+JN!AT172+TA!AT91+ŽB!AT67+ČL!AT251+NB!AT111+SM!AT140+JI!AT120+TU!AT171</f>
        <v>1384179</v>
      </c>
      <c r="AN29" s="14">
        <f>'LB '!AU411+FR!AU115+JN!AU172+TA!AU91+ŽB!AU67+ČL!AU251+NB!AU111+SM!AU140+JI!AU120+TU!AU171</f>
        <v>0</v>
      </c>
      <c r="AO29" s="106">
        <f>'LB '!AV411+FR!AV115+JN!AV172+TA!AV91+ŽB!AV67+ČL!AV251+NB!AV111+SM!AV140+JI!AV120+TU!AV171</f>
        <v>210.92750000000001</v>
      </c>
      <c r="AP29" s="104">
        <f>'LB '!AW411+FR!AW115+JN!AW172+TA!AW91+ŽB!AW67+ČL!AW251+NB!AW111+SM!AW140+JI!AW120+TU!AW171</f>
        <v>0</v>
      </c>
      <c r="AQ29" s="14">
        <f>'LB '!AX411+FR!AX115+JN!AX172+TA!AX91+ŽB!AX67+ČL!AX251+NB!AX111+SM!AX140+JI!AX120+TU!AX171</f>
        <v>0</v>
      </c>
      <c r="AR29" s="14">
        <f>'LB '!AY411+FR!AY115+JN!AY172+TA!AY91+ŽB!AY67+ČL!AY251+NB!AY111+SM!AY140+JI!AY120+TU!AY171</f>
        <v>0</v>
      </c>
      <c r="AS29" s="14">
        <f>'LB '!AZ411+FR!AZ115+JN!AZ172+TA!AZ91+ŽB!AZ67+ČL!AZ251+NB!AZ111+SM!AZ140+JI!AZ120+TU!AZ171</f>
        <v>0</v>
      </c>
      <c r="AT29" s="14">
        <f>'LB '!BA411+FR!BA115+JN!BA172+TA!BA91+ŽB!BA67+ČL!BA251+NB!BA111+SM!BA140+JI!BA120+TU!BA171</f>
        <v>0</v>
      </c>
      <c r="AU29" s="14">
        <f>'LB '!BB411+FR!BB115+JN!BB172+TA!BB91+ŽB!BB67+ČL!BB251+NB!BB111+SM!BB140+JI!BB120+TU!BB171</f>
        <v>0</v>
      </c>
      <c r="AV29" s="557">
        <f>'LB '!BC411+FR!BC115+JN!BC172+TA!BC91+ŽB!BC67+ČL!BC251+NB!BC111+SM!BC140+JI!BC120+TU!BC171</f>
        <v>0</v>
      </c>
    </row>
    <row r="30" spans="1:50" x14ac:dyDescent="0.2">
      <c r="A30" s="2">
        <v>3117</v>
      </c>
      <c r="B30" s="104">
        <f>'LB '!I412+FR!I116+JN!I173+TA!I92+ŽB!I68+ČL!I252+NB!I112+SM!I141+JI!I121+TU!I172</f>
        <v>302957419</v>
      </c>
      <c r="C30" s="14">
        <f>'LB '!J412+FR!J116+JN!J173+TA!J92+ŽB!J68+ČL!J252+NB!J112+SM!J141+JI!J121+TU!J172</f>
        <v>222545120</v>
      </c>
      <c r="D30" s="14">
        <f>'LB '!K412+FR!K116+JN!K173+TA!K92+ŽB!K68+ČL!K252+NB!K112+SM!K141+JI!K121+TU!K172</f>
        <v>2579558</v>
      </c>
      <c r="E30" s="14">
        <f>'LB '!L412+FR!L116+JN!L173+TA!L92+ŽB!L68+ČL!L252+NB!L112+SM!L141+JI!L121+TU!L172</f>
        <v>75607288</v>
      </c>
      <c r="F30" s="14">
        <f>'LB '!M412+FR!M116+JN!M173+TA!M92+ŽB!M68+ČL!M252+NB!M112+SM!M141+JI!M121+TU!M172</f>
        <v>2225453</v>
      </c>
      <c r="G30" s="14">
        <f>'LB '!N412+FR!N116+JN!N173+TA!N92+ŽB!N68+ČL!N252+NB!N112+SM!N141+JI!N121+TU!N172</f>
        <v>0</v>
      </c>
      <c r="H30" s="106">
        <f>'LB '!O412+FR!O116+JN!O173+TA!O92+ŽB!O68+ČL!O252+NB!O112+SM!O141+JI!O121+TU!O172</f>
        <v>371.86119999999994</v>
      </c>
      <c r="I30" s="104">
        <f>'LB '!P412+FR!P116+JN!P173+TA!P92+ŽB!P68+ČL!P252+NB!P112+SM!P141+JI!P121+TU!P172</f>
        <v>294481</v>
      </c>
      <c r="J30" s="14">
        <f>'LB '!Q412+FR!Q116+JN!Q173+TA!Q92+ŽB!Q68+ČL!Q252+NB!Q112+SM!Q141+JI!Q121+TU!Q172</f>
        <v>0</v>
      </c>
      <c r="K30" s="14">
        <f>'LB '!R412+FR!R116+JN!R173+TA!R92+ŽB!R68+ČL!R252+NB!R112+SM!R141+JI!R121+TU!R172</f>
        <v>660920</v>
      </c>
      <c r="L30" s="14">
        <f>'LB '!S412+FR!S116+JN!S173+TA!S92+ŽB!S68+ČL!S252+NB!S112+SM!S141+JI!S121+TU!S172</f>
        <v>0</v>
      </c>
      <c r="M30" s="14">
        <f>'LB '!T412+FR!T116+JN!T173+TA!T92+ŽB!T68+ČL!T252+NB!T112+SM!T141+JI!T121+TU!T172</f>
        <v>0</v>
      </c>
      <c r="N30" s="14">
        <f>'LB '!U412+FR!U116+JN!U173+TA!U92+ŽB!U68+ČL!U252+NB!U112+SM!U141+JI!U121+TU!U172</f>
        <v>785570</v>
      </c>
      <c r="O30" s="14">
        <f>'LB '!V412+FR!V116+JN!V173+TA!V92+ŽB!V68+ČL!V252+NB!V112+SM!V141+JI!V121+TU!V172</f>
        <v>-1565836</v>
      </c>
      <c r="P30" s="550">
        <f>'LB '!W412+FR!W116+JN!W173+TA!W92+ŽB!W68+ČL!W252+NB!W112+SM!W141+JI!W121+TU!W172</f>
        <v>175135</v>
      </c>
      <c r="Q30" s="104">
        <f>'LB '!X412+FR!X116+JN!X173+TA!X92+ŽB!X68+ČL!X252+NB!X112+SM!X141+JI!X121+TU!X172</f>
        <v>-294481</v>
      </c>
      <c r="R30" s="14">
        <f>'LB '!Y412+FR!Y116+JN!Y173+TA!Y92+ŽB!Y68+ČL!Y252+NB!Y112+SM!Y141+JI!Y121+TU!Y172</f>
        <v>0</v>
      </c>
      <c r="S30" s="14">
        <f>'LB '!Z412+FR!Z116+JN!Z173+TA!Z92+ŽB!Z68+ČL!Z252+NB!Z112+SM!Z141+JI!Z121+TU!Z172</f>
        <v>0</v>
      </c>
      <c r="T30" s="550">
        <f>'LB '!AA412+FR!AA116+JN!AA173+TA!AA92+ŽB!AA68+ČL!AA252+NB!AA112+SM!AA141+JI!AA121+TU!AA172</f>
        <v>-294481</v>
      </c>
      <c r="U30" s="104">
        <f>'LB '!AB412+FR!AB116+JN!AB173+TA!AB92+ŽB!AB68+ČL!AB252+NB!AB112+SM!AB141+JI!AB121+TU!AB172</f>
        <v>-119346</v>
      </c>
      <c r="V30" s="14">
        <f>'LB '!AC412+FR!AC116+JN!AC173+TA!AC92+ŽB!AC68+ČL!AC252+NB!AC112+SM!AC141+JI!AC121+TU!AC172</f>
        <v>-40342</v>
      </c>
      <c r="W30" s="14">
        <f>'LB '!AD412+FR!AD116+JN!AD173+TA!AD92+ŽB!AD68+ČL!AD252+NB!AD112+SM!AD141+JI!AD121+TU!AD172</f>
        <v>0</v>
      </c>
      <c r="X30" s="14">
        <f>'LB '!AE412+FR!AE116+JN!AE173+TA!AE92+ŽB!AE68+ČL!AE252+NB!AE112+SM!AE141+JI!AE121+TU!AE172</f>
        <v>-40342</v>
      </c>
      <c r="Y30" s="14">
        <f>'LB '!AF412+FR!AF116+JN!AF173+TA!AF92+ŽB!AF68+ČL!AF252+NB!AF112+SM!AF141+JI!AF121+TU!AF172</f>
        <v>1754</v>
      </c>
      <c r="Z30" s="14">
        <f>'LB '!AG412+FR!AG116+JN!AG173+TA!AG92+ŽB!AG68+ČL!AG252+NB!AG112+SM!AG141+JI!AG121+TU!AG172</f>
        <v>0</v>
      </c>
      <c r="AA30" s="550">
        <f>'LB '!AH412+FR!AH116+JN!AH173+TA!AH92+ŽB!AH68+ČL!AH252+NB!AH112+SM!AH141+JI!AH121+TU!AH172</f>
        <v>-157934</v>
      </c>
      <c r="AB30" s="556">
        <f>'LB '!AI412+FR!AI116+JN!AI173+TA!AI92+ŽB!AI68+ČL!AI252+NB!AI112+SM!AI141+JI!AI121+TU!AI172</f>
        <v>0</v>
      </c>
      <c r="AC30" s="11">
        <f>'LB '!AJ412+FR!AJ116+JN!AJ173+TA!AJ92+ŽB!AJ68+ČL!AJ252+NB!AJ112+SM!AJ141+JI!AJ121+TU!AJ172</f>
        <v>1.45</v>
      </c>
      <c r="AD30" s="11">
        <f>'LB '!AK412+FR!AK116+JN!AK173+TA!AK92+ŽB!AK68+ČL!AK252+NB!AK112+SM!AK141+JI!AK121+TU!AK172</f>
        <v>0</v>
      </c>
      <c r="AE30" s="11">
        <f>'LB '!AL412+FR!AL116+JN!AL173+TA!AL92+ŽB!AL68+ČL!AL252+NB!AL112+SM!AL141+JI!AL121+TU!AL172</f>
        <v>0</v>
      </c>
      <c r="AF30" s="11">
        <f>'LB '!AM412+FR!AM116+JN!AM173+TA!AM92+ŽB!AM68+ČL!AM252+NB!AM112+SM!AM141+JI!AM121+TU!AM172</f>
        <v>1.9</v>
      </c>
      <c r="AG30" s="11">
        <f>'LB '!AN412+FR!AN116+JN!AN173+TA!AN92+ŽB!AN68+ČL!AN252+NB!AN112+SM!AN141+JI!AN121+TU!AN172</f>
        <v>-2.6100000000000003</v>
      </c>
      <c r="AH30" s="106">
        <f>'LB '!AO412+FR!AO116+JN!AO173+TA!AO92+ŽB!AO68+ČL!AO252+NB!AO112+SM!AO141+JI!AO121+TU!AO172</f>
        <v>0.74000000000000044</v>
      </c>
      <c r="AI30" s="104">
        <f>'LB '!AP412+FR!AP116+JN!AP173+TA!AP92+ŽB!AP68+ČL!AP252+NB!AP112+SM!AP141+JI!AP121+TU!AP172</f>
        <v>302799485</v>
      </c>
      <c r="AJ30" s="14">
        <f>'LB '!AQ412+FR!AQ116+JN!AQ173+TA!AQ92+ŽB!AQ68+ČL!AQ252+NB!AQ112+SM!AQ141+JI!AQ121+TU!AQ172</f>
        <v>222720255</v>
      </c>
      <c r="AK30" s="14">
        <f>'LB '!AR412+FR!AR116+JN!AR173+TA!AR92+ŽB!AR68+ČL!AR252+NB!AR112+SM!AR141+JI!AR121+TU!AR172</f>
        <v>2285077</v>
      </c>
      <c r="AL30" s="14">
        <f>'LB '!AS412+FR!AS116+JN!AS173+TA!AS92+ŽB!AS68+ČL!AS252+NB!AS112+SM!AS141+JI!AS121+TU!AS172</f>
        <v>75566946</v>
      </c>
      <c r="AM30" s="14">
        <f>'LB '!AT412+FR!AT116+JN!AT173+TA!AT92+ŽB!AT68+ČL!AT252+NB!AT112+SM!AT141+JI!AT121+TU!AT172</f>
        <v>2227207</v>
      </c>
      <c r="AN30" s="14">
        <f>'LB '!AU412+FR!AU116+JN!AU173+TA!AU92+ŽB!AU68+ČL!AU252+NB!AU112+SM!AU141+JI!AU121+TU!AU172</f>
        <v>0</v>
      </c>
      <c r="AO30" s="106">
        <f>'LB '!AV412+FR!AV116+JN!AV173+TA!AV92+ŽB!AV68+ČL!AV252+NB!AV112+SM!AV141+JI!AV121+TU!AV172</f>
        <v>372.60120000000001</v>
      </c>
      <c r="AP30" s="104">
        <f>'LB '!AW412+FR!AW116+JN!AW173+TA!AW92+ŽB!AW68+ČL!AW252+NB!AW112+SM!AW141+JI!AW121+TU!AW172</f>
        <v>0</v>
      </c>
      <c r="AQ30" s="14">
        <f>'LB '!AX412+FR!AX116+JN!AX173+TA!AX92+ŽB!AX68+ČL!AX252+NB!AX112+SM!AX141+JI!AX121+TU!AX172</f>
        <v>0</v>
      </c>
      <c r="AR30" s="14">
        <f>'LB '!AY412+FR!AY116+JN!AY173+TA!AY92+ŽB!AY68+ČL!AY252+NB!AY112+SM!AY141+JI!AY121+TU!AY172</f>
        <v>0</v>
      </c>
      <c r="AS30" s="14">
        <f>'LB '!AZ412+FR!AZ116+JN!AZ173+TA!AZ92+ŽB!AZ68+ČL!AZ252+NB!AZ112+SM!AZ141+JI!AZ121+TU!AZ172</f>
        <v>0</v>
      </c>
      <c r="AT30" s="14">
        <f>'LB '!BA412+FR!BA116+JN!BA173+TA!BA92+ŽB!BA68+ČL!BA252+NB!BA112+SM!BA141+JI!BA121+TU!BA172</f>
        <v>0</v>
      </c>
      <c r="AU30" s="14">
        <f>'LB '!BB412+FR!BB116+JN!BB173+TA!BB92+ŽB!BB68+ČL!BB252+NB!BB112+SM!BB141+JI!BB121+TU!BB172</f>
        <v>0</v>
      </c>
      <c r="AV30" s="557">
        <f>'LB '!BC412+FR!BC116+JN!BC173+TA!BC92+ŽB!BC68+ČL!BC252+NB!BC112+SM!BC141+JI!BC121+TU!BC172</f>
        <v>0</v>
      </c>
    </row>
    <row r="31" spans="1:50" x14ac:dyDescent="0.2">
      <c r="A31" s="2">
        <v>3122</v>
      </c>
      <c r="B31" s="104">
        <f>'LB '!I413+FR!I117+JN!I174+TA!I93+ŽB!I69+ČL!I253+NB!I113+SM!I142+JI!I122+TU!I173</f>
        <v>10112003</v>
      </c>
      <c r="C31" s="14">
        <f>'LB '!J413+FR!J117+JN!J174+TA!J93+ŽB!J69+ČL!J253+NB!J113+SM!J142+JI!J122+TU!J173</f>
        <v>7111660</v>
      </c>
      <c r="D31" s="14">
        <f>'LB '!K413+FR!K117+JN!K174+TA!K93+ŽB!K69+ČL!K253+NB!K113+SM!K142+JI!K122+TU!K173</f>
        <v>392739</v>
      </c>
      <c r="E31" s="14">
        <f>'LB '!L413+FR!L117+JN!L174+TA!L93+ŽB!L69+ČL!L253+NB!L113+SM!L142+JI!L122+TU!L173</f>
        <v>2536487</v>
      </c>
      <c r="F31" s="14">
        <f>'LB '!M413+FR!M117+JN!M174+TA!M93+ŽB!M69+ČL!M253+NB!M113+SM!M142+JI!M122+TU!M173</f>
        <v>71117</v>
      </c>
      <c r="G31" s="14">
        <f>'LB '!N413+FR!N117+JN!N174+TA!N93+ŽB!N69+ČL!N253+NB!N113+SM!N142+JI!N122+TU!N173</f>
        <v>0</v>
      </c>
      <c r="H31" s="106">
        <f>'LB '!O413+FR!O117+JN!O174+TA!O93+ŽB!O69+ČL!O253+NB!O113+SM!O142+JI!O122+TU!O173</f>
        <v>9.2833000000000006</v>
      </c>
      <c r="I31" s="104">
        <f>'LB '!P413+FR!P117+JN!P174+TA!P93+ŽB!P69+ČL!P253+NB!P113+SM!P142+JI!P122+TU!P173</f>
        <v>50000</v>
      </c>
      <c r="J31" s="14">
        <f>'LB '!Q413+FR!Q117+JN!Q174+TA!Q93+ŽB!Q69+ČL!Q253+NB!Q113+SM!Q142+JI!Q122+TU!Q173</f>
        <v>0</v>
      </c>
      <c r="K31" s="14">
        <f>'LB '!R413+FR!R117+JN!R174+TA!R93+ŽB!R69+ČL!R253+NB!R113+SM!R142+JI!R122+TU!R173</f>
        <v>0</v>
      </c>
      <c r="L31" s="14">
        <f>'LB '!S413+FR!S117+JN!S174+TA!S93+ŽB!S69+ČL!S253+NB!S113+SM!S142+JI!S122+TU!S173</f>
        <v>0</v>
      </c>
      <c r="M31" s="14">
        <f>'LB '!T413+FR!T117+JN!T174+TA!T93+ŽB!T69+ČL!T253+NB!T113+SM!T142+JI!T122+TU!T173</f>
        <v>0</v>
      </c>
      <c r="N31" s="14">
        <f>'LB '!U413+FR!U117+JN!U174+TA!U93+ŽB!U69+ČL!U253+NB!U113+SM!U142+JI!U122+TU!U173</f>
        <v>0</v>
      </c>
      <c r="O31" s="14">
        <f>'LB '!V413+FR!V117+JN!V174+TA!V93+ŽB!V69+ČL!V253+NB!V113+SM!V142+JI!V122+TU!V173</f>
        <v>0</v>
      </c>
      <c r="P31" s="550">
        <f>'LB '!W413+FR!W117+JN!W174+TA!W93+ŽB!W69+ČL!W253+NB!W113+SM!W142+JI!W122+TU!W173</f>
        <v>50000</v>
      </c>
      <c r="Q31" s="104">
        <f>'LB '!X413+FR!X117+JN!X174+TA!X93+ŽB!X69+ČL!X253+NB!X113+SM!X142+JI!X122+TU!X173</f>
        <v>-50000</v>
      </c>
      <c r="R31" s="14">
        <f>'LB '!Y413+FR!Y117+JN!Y174+TA!Y93+ŽB!Y69+ČL!Y253+NB!Y113+SM!Y142+JI!Y122+TU!Y173</f>
        <v>0</v>
      </c>
      <c r="S31" s="14">
        <f>'LB '!Z413+FR!Z117+JN!Z174+TA!Z93+ŽB!Z69+ČL!Z253+NB!Z113+SM!Z142+JI!Z122+TU!Z173</f>
        <v>0</v>
      </c>
      <c r="T31" s="550">
        <f>'LB '!AA413+FR!AA117+JN!AA174+TA!AA93+ŽB!AA69+ČL!AA253+NB!AA113+SM!AA142+JI!AA122+TU!AA173</f>
        <v>-50000</v>
      </c>
      <c r="U31" s="104">
        <f>'LB '!AB413+FR!AB117+JN!AB174+TA!AB93+ŽB!AB69+ČL!AB253+NB!AB113+SM!AB142+JI!AB122+TU!AB173</f>
        <v>0</v>
      </c>
      <c r="V31" s="14">
        <f>'LB '!AC413+FR!AC117+JN!AC174+TA!AC93+ŽB!AC69+ČL!AC253+NB!AC113+SM!AC142+JI!AC122+TU!AC173</f>
        <v>0</v>
      </c>
      <c r="W31" s="14">
        <f>'LB '!AD413+FR!AD117+JN!AD174+TA!AD93+ŽB!AD69+ČL!AD253+NB!AD113+SM!AD142+JI!AD122+TU!AD173</f>
        <v>0</v>
      </c>
      <c r="X31" s="14">
        <f>'LB '!AE413+FR!AE117+JN!AE174+TA!AE93+ŽB!AE69+ČL!AE253+NB!AE113+SM!AE142+JI!AE122+TU!AE173</f>
        <v>0</v>
      </c>
      <c r="Y31" s="14">
        <f>'LB '!AF413+FR!AF117+JN!AF174+TA!AF93+ŽB!AF69+ČL!AF253+NB!AF113+SM!AF142+JI!AF122+TU!AF173</f>
        <v>500</v>
      </c>
      <c r="Z31" s="14">
        <f>'LB '!AG413+FR!AG117+JN!AG174+TA!AG93+ŽB!AG69+ČL!AG253+NB!AG113+SM!AG142+JI!AG122+TU!AG173</f>
        <v>0</v>
      </c>
      <c r="AA31" s="550">
        <f>'LB '!AH413+FR!AH117+JN!AH174+TA!AH93+ŽB!AH69+ČL!AH253+NB!AH113+SM!AH142+JI!AH122+TU!AH173</f>
        <v>500</v>
      </c>
      <c r="AB31" s="556">
        <f>'LB '!AI413+FR!AI117+JN!AI174+TA!AI93+ŽB!AI69+ČL!AI253+NB!AI113+SM!AI142+JI!AI122+TU!AI173</f>
        <v>0</v>
      </c>
      <c r="AC31" s="11">
        <f>'LB '!AJ413+FR!AJ117+JN!AJ174+TA!AJ93+ŽB!AJ69+ČL!AJ253+NB!AJ113+SM!AJ142+JI!AJ122+TU!AJ173</f>
        <v>0</v>
      </c>
      <c r="AD31" s="11">
        <f>'LB '!AK413+FR!AK117+JN!AK174+TA!AK93+ŽB!AK69+ČL!AK253+NB!AK113+SM!AK142+JI!AK122+TU!AK173</f>
        <v>0</v>
      </c>
      <c r="AE31" s="11">
        <f>'LB '!AL413+FR!AL117+JN!AL174+TA!AL93+ŽB!AL69+ČL!AL253+NB!AL113+SM!AL142+JI!AL122+TU!AL173</f>
        <v>0</v>
      </c>
      <c r="AF31" s="11">
        <f>'LB '!AM413+FR!AM117+JN!AM174+TA!AM93+ŽB!AM69+ČL!AM253+NB!AM113+SM!AM142+JI!AM122+TU!AM173</f>
        <v>0</v>
      </c>
      <c r="AG31" s="11">
        <f>'LB '!AN413+FR!AN117+JN!AN174+TA!AN93+ŽB!AN69+ČL!AN253+NB!AN113+SM!AN142+JI!AN122+TU!AN173</f>
        <v>0</v>
      </c>
      <c r="AH31" s="106">
        <f>'LB '!AO413+FR!AO117+JN!AO174+TA!AO93+ŽB!AO69+ČL!AO253+NB!AO113+SM!AO142+JI!AO122+TU!AO173</f>
        <v>0</v>
      </c>
      <c r="AI31" s="104">
        <f>'LB '!AP413+FR!AP117+JN!AP174+TA!AP93+ŽB!AP69+ČL!AP253+NB!AP113+SM!AP142+JI!AP122+TU!AP173</f>
        <v>10112503</v>
      </c>
      <c r="AJ31" s="14">
        <f>'LB '!AQ413+FR!AQ117+JN!AQ174+TA!AQ93+ŽB!AQ69+ČL!AQ253+NB!AQ113+SM!AQ142+JI!AQ122+TU!AQ173</f>
        <v>7161660</v>
      </c>
      <c r="AK31" s="14">
        <f>'LB '!AR413+FR!AR117+JN!AR174+TA!AR93+ŽB!AR69+ČL!AR253+NB!AR113+SM!AR142+JI!AR122+TU!AR173</f>
        <v>342739</v>
      </c>
      <c r="AL31" s="14">
        <f>'LB '!AS413+FR!AS117+JN!AS174+TA!AS93+ŽB!AS69+ČL!AS253+NB!AS113+SM!AS142+JI!AS122+TU!AS173</f>
        <v>2536487</v>
      </c>
      <c r="AM31" s="14">
        <f>'LB '!AT413+FR!AT117+JN!AT174+TA!AT93+ŽB!AT69+ČL!AT253+NB!AT113+SM!AT142+JI!AT122+TU!AT173</f>
        <v>71617</v>
      </c>
      <c r="AN31" s="14">
        <f>'LB '!AU413+FR!AU117+JN!AU174+TA!AU93+ŽB!AU69+ČL!AU253+NB!AU113+SM!AU142+JI!AU122+TU!AU173</f>
        <v>0</v>
      </c>
      <c r="AO31" s="106">
        <f>'LB '!AV413+FR!AV117+JN!AV174+TA!AV93+ŽB!AV69+ČL!AV253+NB!AV113+SM!AV142+JI!AV122+TU!AV173</f>
        <v>9.2833000000000006</v>
      </c>
      <c r="AP31" s="104">
        <f>'LB '!AW413+FR!AW117+JN!AW174+TA!AW93+ŽB!AW69+ČL!AW253+NB!AW113+SM!AW142+JI!AW122+TU!AW173</f>
        <v>0</v>
      </c>
      <c r="AQ31" s="14">
        <f>'LB '!AX413+FR!AX117+JN!AX174+TA!AX93+ŽB!AX69+ČL!AX253+NB!AX113+SM!AX142+JI!AX122+TU!AX173</f>
        <v>0</v>
      </c>
      <c r="AR31" s="14">
        <f>'LB '!AY413+FR!AY117+JN!AY174+TA!AY93+ŽB!AY69+ČL!AY253+NB!AY113+SM!AY142+JI!AY122+TU!AY173</f>
        <v>0</v>
      </c>
      <c r="AS31" s="14">
        <f>'LB '!AZ413+FR!AZ117+JN!AZ174+TA!AZ93+ŽB!AZ69+ČL!AZ253+NB!AZ113+SM!AZ142+JI!AZ122+TU!AZ173</f>
        <v>0</v>
      </c>
      <c r="AT31" s="14">
        <f>'LB '!BA413+FR!BA117+JN!BA174+TA!BA93+ŽB!BA69+ČL!BA253+NB!BA113+SM!BA142+JI!BA122+TU!BA173</f>
        <v>0</v>
      </c>
      <c r="AU31" s="14">
        <f>'LB '!BB413+FR!BB117+JN!BB174+TA!BB93+ŽB!BB69+ČL!BB253+NB!BB113+SM!BB142+JI!BB122+TU!BB173</f>
        <v>0</v>
      </c>
      <c r="AV31" s="557">
        <f>'LB '!BC413+FR!BC117+JN!BC174+TA!BC93+ŽB!BC69+ČL!BC253+NB!BC113+SM!BC142+JI!BC122+TU!BC173</f>
        <v>0</v>
      </c>
    </row>
    <row r="32" spans="1:50" x14ac:dyDescent="0.2">
      <c r="A32" s="2">
        <v>3124</v>
      </c>
      <c r="B32" s="104">
        <f>'LB '!I414+FR!I118+JN!I175+TA!I94+ŽB!I70+ČL!I254+NB!I114+SM!I143+JI!I123+TU!I174</f>
        <v>4596416</v>
      </c>
      <c r="C32" s="14">
        <f>'LB '!J414+FR!J118+JN!J175+TA!J94+ŽB!J70+ČL!J254+NB!J114+SM!J143+JI!J123+TU!J174</f>
        <v>3409804</v>
      </c>
      <c r="D32" s="14">
        <f>'LB '!K414+FR!K118+JN!K175+TA!K94+ŽB!K70+ČL!K254+NB!K114+SM!K143+JI!K123+TU!K174</f>
        <v>0</v>
      </c>
      <c r="E32" s="14">
        <f>'LB '!L414+FR!L118+JN!L175+TA!L94+ŽB!L70+ČL!L254+NB!L114+SM!L143+JI!L123+TU!L174</f>
        <v>1152514</v>
      </c>
      <c r="F32" s="14">
        <f>'LB '!M414+FR!M118+JN!M175+TA!M94+ŽB!M70+ČL!M254+NB!M114+SM!M143+JI!M123+TU!M174</f>
        <v>34098</v>
      </c>
      <c r="G32" s="14">
        <f>'LB '!N414+FR!N118+JN!N175+TA!N94+ŽB!N70+ČL!N254+NB!N114+SM!N143+JI!N123+TU!N174</f>
        <v>0</v>
      </c>
      <c r="H32" s="106">
        <f>'LB '!O414+FR!O118+JN!O175+TA!O94+ŽB!O70+ČL!O254+NB!O114+SM!O143+JI!O123+TU!O174</f>
        <v>5.21</v>
      </c>
      <c r="I32" s="104">
        <f>'LB '!P414+FR!P118+JN!P175+TA!P94+ŽB!P70+ČL!P254+NB!P114+SM!P143+JI!P123+TU!P174</f>
        <v>0</v>
      </c>
      <c r="J32" s="14">
        <f>'LB '!Q414+FR!Q118+JN!Q175+TA!Q94+ŽB!Q70+ČL!Q254+NB!Q114+SM!Q143+JI!Q123+TU!Q174</f>
        <v>0</v>
      </c>
      <c r="K32" s="14">
        <f>'LB '!R414+FR!R118+JN!R175+TA!R94+ŽB!R70+ČL!R254+NB!R114+SM!R143+JI!R123+TU!R174</f>
        <v>0</v>
      </c>
      <c r="L32" s="14">
        <f>'LB '!S414+FR!S118+JN!S175+TA!S94+ŽB!S70+ČL!S254+NB!S114+SM!S143+JI!S123+TU!S174</f>
        <v>0</v>
      </c>
      <c r="M32" s="14">
        <f>'LB '!T414+FR!T118+JN!T175+TA!T94+ŽB!T70+ČL!T254+NB!T114+SM!T143+JI!T123+TU!T174</f>
        <v>0</v>
      </c>
      <c r="N32" s="14">
        <f>'LB '!U414+FR!U118+JN!U175+TA!U94+ŽB!U70+ČL!U254+NB!U114+SM!U143+JI!U123+TU!U174</f>
        <v>0</v>
      </c>
      <c r="O32" s="14">
        <f>'LB '!V414+FR!V118+JN!V175+TA!V94+ŽB!V70+ČL!V254+NB!V114+SM!V143+JI!V123+TU!V174</f>
        <v>0</v>
      </c>
      <c r="P32" s="550">
        <f>'LB '!W414+FR!W118+JN!W175+TA!W94+ŽB!W70+ČL!W254+NB!W114+SM!W143+JI!W123+TU!W174</f>
        <v>0</v>
      </c>
      <c r="Q32" s="104">
        <f>'LB '!X414+FR!X118+JN!X175+TA!X94+ŽB!X70+ČL!X254+NB!X114+SM!X143+JI!X123+TU!X174</f>
        <v>0</v>
      </c>
      <c r="R32" s="14">
        <f>'LB '!Y414+FR!Y118+JN!Y175+TA!Y94+ŽB!Y70+ČL!Y254+NB!Y114+SM!Y143+JI!Y123+TU!Y174</f>
        <v>0</v>
      </c>
      <c r="S32" s="14">
        <f>'LB '!Z414+FR!Z118+JN!Z175+TA!Z94+ŽB!Z70+ČL!Z254+NB!Z114+SM!Z143+JI!Z123+TU!Z174</f>
        <v>0</v>
      </c>
      <c r="T32" s="550">
        <f>'LB '!AA414+FR!AA118+JN!AA175+TA!AA94+ŽB!AA70+ČL!AA254+NB!AA114+SM!AA143+JI!AA123+TU!AA174</f>
        <v>0</v>
      </c>
      <c r="U32" s="104">
        <f>'LB '!AB414+FR!AB118+JN!AB175+TA!AB94+ŽB!AB70+ČL!AB254+NB!AB114+SM!AB143+JI!AB123+TU!AB174</f>
        <v>0</v>
      </c>
      <c r="V32" s="14">
        <f>'LB '!AC414+FR!AC118+JN!AC175+TA!AC94+ŽB!AC70+ČL!AC254+NB!AC114+SM!AC143+JI!AC123+TU!AC174</f>
        <v>0</v>
      </c>
      <c r="W32" s="14">
        <f>'LB '!AD414+FR!AD118+JN!AD175+TA!AD94+ŽB!AD70+ČL!AD254+NB!AD114+SM!AD143+JI!AD123+TU!AD174</f>
        <v>0</v>
      </c>
      <c r="X32" s="14">
        <f>'LB '!AE414+FR!AE118+JN!AE175+TA!AE94+ŽB!AE70+ČL!AE254+NB!AE114+SM!AE143+JI!AE123+TU!AE174</f>
        <v>0</v>
      </c>
      <c r="Y32" s="14">
        <f>'LB '!AF414+FR!AF118+JN!AF175+TA!AF94+ŽB!AF70+ČL!AF254+NB!AF114+SM!AF143+JI!AF123+TU!AF174</f>
        <v>0</v>
      </c>
      <c r="Z32" s="14">
        <f>'LB '!AG414+FR!AG118+JN!AG175+TA!AG94+ŽB!AG70+ČL!AG254+NB!AG114+SM!AG143+JI!AG123+TU!AG174</f>
        <v>0</v>
      </c>
      <c r="AA32" s="550">
        <f>'LB '!AH414+FR!AH118+JN!AH175+TA!AH94+ŽB!AH70+ČL!AH254+NB!AH114+SM!AH143+JI!AH123+TU!AH174</f>
        <v>0</v>
      </c>
      <c r="AB32" s="556">
        <f>'LB '!AI414+FR!AI118+JN!AI175+TA!AI94+ŽB!AI70+ČL!AI254+NB!AI114+SM!AI143+JI!AI123+TU!AI174</f>
        <v>0</v>
      </c>
      <c r="AC32" s="11">
        <f>'LB '!AJ414+FR!AJ118+JN!AJ175+TA!AJ94+ŽB!AJ70+ČL!AJ254+NB!AJ114+SM!AJ143+JI!AJ123+TU!AJ174</f>
        <v>0</v>
      </c>
      <c r="AD32" s="11">
        <f>'LB '!AK414+FR!AK118+JN!AK175+TA!AK94+ŽB!AK70+ČL!AK254+NB!AK114+SM!AK143+JI!AK123+TU!AK174</f>
        <v>0</v>
      </c>
      <c r="AE32" s="11">
        <f>'LB '!AL414+FR!AL118+JN!AL175+TA!AL94+ŽB!AL70+ČL!AL254+NB!AL114+SM!AL143+JI!AL123+TU!AL174</f>
        <v>0</v>
      </c>
      <c r="AF32" s="11">
        <f>'LB '!AM414+FR!AM118+JN!AM175+TA!AM94+ŽB!AM70+ČL!AM254+NB!AM114+SM!AM143+JI!AM123+TU!AM174</f>
        <v>0</v>
      </c>
      <c r="AG32" s="11">
        <f>'LB '!AN414+FR!AN118+JN!AN175+TA!AN94+ŽB!AN70+ČL!AN254+NB!AN114+SM!AN143+JI!AN123+TU!AN174</f>
        <v>0</v>
      </c>
      <c r="AH32" s="106">
        <f>'LB '!AO414+FR!AO118+JN!AO175+TA!AO94+ŽB!AO70+ČL!AO254+NB!AO114+SM!AO143+JI!AO123+TU!AO174</f>
        <v>0</v>
      </c>
      <c r="AI32" s="104">
        <f>'LB '!AP414+FR!AP118+JN!AP175+TA!AP94+ŽB!AP70+ČL!AP254+NB!AP114+SM!AP143+JI!AP123+TU!AP174</f>
        <v>4596416</v>
      </c>
      <c r="AJ32" s="14">
        <f>'LB '!AQ414+FR!AQ118+JN!AQ175+TA!AQ94+ŽB!AQ70+ČL!AQ254+NB!AQ114+SM!AQ143+JI!AQ123+TU!AQ174</f>
        <v>3409804</v>
      </c>
      <c r="AK32" s="14">
        <f>'LB '!AR414+FR!AR118+JN!AR175+TA!AR94+ŽB!AR70+ČL!AR254+NB!AR114+SM!AR143+JI!AR123+TU!AR174</f>
        <v>0</v>
      </c>
      <c r="AL32" s="14">
        <f>'LB '!AS414+FR!AS118+JN!AS175+TA!AS94+ŽB!AS70+ČL!AS254+NB!AS114+SM!AS143+JI!AS123+TU!AS174</f>
        <v>1152514</v>
      </c>
      <c r="AM32" s="14">
        <f>'LB '!AT414+FR!AT118+JN!AT175+TA!AT94+ŽB!AT70+ČL!AT254+NB!AT114+SM!AT143+JI!AT123+TU!AT174</f>
        <v>34098</v>
      </c>
      <c r="AN32" s="14">
        <f>'LB '!AU414+FR!AU118+JN!AU175+TA!AU94+ŽB!AU70+ČL!AU254+NB!AU114+SM!AU143+JI!AU123+TU!AU174</f>
        <v>0</v>
      </c>
      <c r="AO32" s="106">
        <f>'LB '!AV414+FR!AV118+JN!AV175+TA!AV94+ŽB!AV70+ČL!AV254+NB!AV114+SM!AV143+JI!AV123+TU!AV174</f>
        <v>5.21</v>
      </c>
      <c r="AP32" s="104">
        <f>'LB '!AW414+FR!AW118+JN!AW175+TA!AW94+ŽB!AW70+ČL!AW254+NB!AW114+SM!AW143+JI!AW123+TU!AW174</f>
        <v>0</v>
      </c>
      <c r="AQ32" s="14">
        <f>'LB '!AX414+FR!AX118+JN!AX175+TA!AX94+ŽB!AX70+ČL!AX254+NB!AX114+SM!AX143+JI!AX123+TU!AX174</f>
        <v>0</v>
      </c>
      <c r="AR32" s="14">
        <f>'LB '!AY414+FR!AY118+JN!AY175+TA!AY94+ŽB!AY70+ČL!AY254+NB!AY114+SM!AY143+JI!AY123+TU!AY174</f>
        <v>0</v>
      </c>
      <c r="AS32" s="14">
        <f>'LB '!AZ414+FR!AZ118+JN!AZ175+TA!AZ94+ŽB!AZ70+ČL!AZ254+NB!AZ114+SM!AZ143+JI!AZ123+TU!AZ174</f>
        <v>0</v>
      </c>
      <c r="AT32" s="14">
        <f>'LB '!BA414+FR!BA118+JN!BA175+TA!BA94+ŽB!BA70+ČL!BA254+NB!BA114+SM!BA143+JI!BA123+TU!BA174</f>
        <v>0</v>
      </c>
      <c r="AU32" s="14">
        <f>'LB '!BB414+FR!BB118+JN!BB175+TA!BB94+ŽB!BB70+ČL!BB254+NB!BB114+SM!BB143+JI!BB123+TU!BB174</f>
        <v>0</v>
      </c>
      <c r="AV32" s="557">
        <f>'LB '!BC414+FR!BC118+JN!BC175+TA!BC94+ŽB!BC70+ČL!BC254+NB!BC114+SM!BC143+JI!BC123+TU!BC174</f>
        <v>0</v>
      </c>
    </row>
    <row r="33" spans="1:48" x14ac:dyDescent="0.2">
      <c r="A33" s="2">
        <v>3141</v>
      </c>
      <c r="B33" s="104">
        <f>'LB '!I415+FR!I119+JN!I176+TA!I95+ŽB!I71+ČL!I255+NB!I115+SM!I144+JI!I124+TU!I175</f>
        <v>0</v>
      </c>
      <c r="C33" s="14">
        <f>'LB '!J415+FR!J119+JN!J176+TA!J95+ŽB!J71+ČL!J255+NB!J115+SM!J144+JI!J124+TU!J175</f>
        <v>0</v>
      </c>
      <c r="D33" s="14">
        <f>'LB '!K415+FR!K119+JN!K176+TA!K95+ŽB!K71+ČL!K255+NB!K115+SM!K144+JI!K124+TU!K175</f>
        <v>0</v>
      </c>
      <c r="E33" s="14">
        <f>'LB '!L415+FR!L119+JN!L176+TA!L95+ŽB!L71+ČL!L255+NB!L115+SM!L144+JI!L124+TU!L175</f>
        <v>0</v>
      </c>
      <c r="F33" s="14">
        <f>'LB '!M415+FR!M119+JN!M176+TA!M95+ŽB!M71+ČL!M255+NB!M115+SM!M144+JI!M124+TU!M175</f>
        <v>0</v>
      </c>
      <c r="G33" s="14">
        <f>'LB '!N415+FR!N119+JN!N176+TA!N95+ŽB!N71+ČL!N255+NB!N115+SM!N144+JI!N124+TU!N175</f>
        <v>0</v>
      </c>
      <c r="H33" s="106">
        <f>'LB '!O415+FR!O119+JN!O176+TA!O95+ŽB!O71+ČL!O255+NB!O115+SM!O144+JI!O124+TU!O175</f>
        <v>0</v>
      </c>
      <c r="I33" s="104">
        <f>'LB '!P415+FR!P119+JN!P176+TA!P95+ŽB!P71+ČL!P255+NB!P115+SM!P144+JI!P124+TU!P175</f>
        <v>0</v>
      </c>
      <c r="J33" s="14">
        <f>'LB '!Q415+FR!Q119+JN!Q176+TA!Q95+ŽB!Q71+ČL!Q255+NB!Q115+SM!Q144+JI!Q124+TU!Q175</f>
        <v>0</v>
      </c>
      <c r="K33" s="14">
        <f>'LB '!R415+FR!R119+JN!R176+TA!R95+ŽB!R71+ČL!R255+NB!R115+SM!R144+JI!R124+TU!R175</f>
        <v>0</v>
      </c>
      <c r="L33" s="14">
        <f>'LB '!S415+FR!S119+JN!S176+TA!S95+ŽB!S71+ČL!S255+NB!S115+SM!S144+JI!S124+TU!S175</f>
        <v>0</v>
      </c>
      <c r="M33" s="14">
        <f>'LB '!T415+FR!T119+JN!T176+TA!T95+ŽB!T71+ČL!T255+NB!T115+SM!T144+JI!T124+TU!T175</f>
        <v>0</v>
      </c>
      <c r="N33" s="14">
        <f>'LB '!U415+FR!U119+JN!U176+TA!U95+ŽB!U71+ČL!U255+NB!U115+SM!U144+JI!U124+TU!U175</f>
        <v>0</v>
      </c>
      <c r="O33" s="14">
        <f>'LB '!V415+FR!V119+JN!V176+TA!V95+ŽB!V71+ČL!V255+NB!V115+SM!V144+JI!V124+TU!V175</f>
        <v>0</v>
      </c>
      <c r="P33" s="550">
        <f>'LB '!W415+FR!W119+JN!W176+TA!W95+ŽB!W71+ČL!W255+NB!W115+SM!W144+JI!W124+TU!W175</f>
        <v>0</v>
      </c>
      <c r="Q33" s="104">
        <f>'LB '!X415+FR!X119+JN!X176+TA!X95+ŽB!X71+ČL!X255+NB!X115+SM!X144+JI!X124+TU!X175</f>
        <v>0</v>
      </c>
      <c r="R33" s="14">
        <f>'LB '!Y415+FR!Y119+JN!Y176+TA!Y95+ŽB!Y71+ČL!Y255+NB!Y115+SM!Y144+JI!Y124+TU!Y175</f>
        <v>0</v>
      </c>
      <c r="S33" s="14">
        <f>'LB '!Z415+FR!Z119+JN!Z176+TA!Z95+ŽB!Z71+ČL!Z255+NB!Z115+SM!Z144+JI!Z124+TU!Z175</f>
        <v>0</v>
      </c>
      <c r="T33" s="550">
        <f>'LB '!AA415+FR!AA119+JN!AA176+TA!AA95+ŽB!AA71+ČL!AA255+NB!AA115+SM!AA144+JI!AA124+TU!AA175</f>
        <v>0</v>
      </c>
      <c r="U33" s="104">
        <f>'LB '!AB415+FR!AB119+JN!AB176+TA!AB95+ŽB!AB71+ČL!AB255+NB!AB115+SM!AB144+JI!AB124+TU!AB175</f>
        <v>0</v>
      </c>
      <c r="V33" s="14">
        <f>'LB '!AC415+FR!AC119+JN!AC176+TA!AC95+ŽB!AC71+ČL!AC255+NB!AC115+SM!AC144+JI!AC124+TU!AC175</f>
        <v>0</v>
      </c>
      <c r="W33" s="14">
        <f>'LB '!AD415+FR!AD119+JN!AD176+TA!AD95+ŽB!AD71+ČL!AD255+NB!AD115+SM!AD144+JI!AD124+TU!AD175</f>
        <v>0</v>
      </c>
      <c r="X33" s="14">
        <f>'LB '!AE415+FR!AE119+JN!AE176+TA!AE95+ŽB!AE71+ČL!AE255+NB!AE115+SM!AE144+JI!AE124+TU!AE175</f>
        <v>0</v>
      </c>
      <c r="Y33" s="14">
        <f>'LB '!AF415+FR!AF119+JN!AF176+TA!AF95+ŽB!AF71+ČL!AF255+NB!AF115+SM!AF144+JI!AF124+TU!AF175</f>
        <v>0</v>
      </c>
      <c r="Z33" s="14">
        <f>'LB '!AG415+FR!AG119+JN!AG176+TA!AG95+ŽB!AG71+ČL!AG255+NB!AG115+SM!AG144+JI!AG124+TU!AG175</f>
        <v>0</v>
      </c>
      <c r="AA33" s="550">
        <f>'LB '!AH415+FR!AH119+JN!AH176+TA!AH95+ŽB!AH71+ČL!AH255+NB!AH115+SM!AH144+JI!AH124+TU!AH175</f>
        <v>0</v>
      </c>
      <c r="AB33" s="556">
        <f>'LB '!AI415+FR!AI119+JN!AI176+TA!AI95+ŽB!AI71+ČL!AI255+NB!AI115+SM!AI144+JI!AI124+TU!AI175</f>
        <v>0</v>
      </c>
      <c r="AC33" s="11">
        <f>'LB '!AJ415+FR!AJ119+JN!AJ176+TA!AJ95+ŽB!AJ71+ČL!AJ255+NB!AJ115+SM!AJ144+JI!AJ124+TU!AJ175</f>
        <v>0</v>
      </c>
      <c r="AD33" s="11">
        <f>'LB '!AK415+FR!AK119+JN!AK176+TA!AK95+ŽB!AK71+ČL!AK255+NB!AK115+SM!AK144+JI!AK124+TU!AK175</f>
        <v>0</v>
      </c>
      <c r="AE33" s="11">
        <f>'LB '!AL415+FR!AL119+JN!AL176+TA!AL95+ŽB!AL71+ČL!AL255+NB!AL115+SM!AL144+JI!AL124+TU!AL175</f>
        <v>0</v>
      </c>
      <c r="AF33" s="11">
        <f>'LB '!AM415+FR!AM119+JN!AM176+TA!AM95+ŽB!AM71+ČL!AM255+NB!AM115+SM!AM144+JI!AM124+TU!AM175</f>
        <v>0</v>
      </c>
      <c r="AG33" s="11">
        <f>'LB '!AN415+FR!AN119+JN!AN176+TA!AN95+ŽB!AN71+ČL!AN255+NB!AN115+SM!AN144+JI!AN124+TU!AN175</f>
        <v>0</v>
      </c>
      <c r="AH33" s="106">
        <f>'LB '!AO415+FR!AO119+JN!AO176+TA!AO95+ŽB!AO71+ČL!AO255+NB!AO115+SM!AO144+JI!AO124+TU!AO175</f>
        <v>0</v>
      </c>
      <c r="AI33" s="104">
        <f>'LB '!AP415+FR!AP119+JN!AP176+TA!AP95+ŽB!AP71+ČL!AP255+NB!AP115+SM!AP144+JI!AP124+TU!AP175</f>
        <v>0</v>
      </c>
      <c r="AJ33" s="14">
        <f>'LB '!AQ415+FR!AQ119+JN!AQ176+TA!AQ95+ŽB!AQ71+ČL!AQ255+NB!AQ115+SM!AQ144+JI!AQ124+TU!AQ175</f>
        <v>0</v>
      </c>
      <c r="AK33" s="14">
        <f>'LB '!AR415+FR!AR119+JN!AR176+TA!AR95+ŽB!AR71+ČL!AR255+NB!AR115+SM!AR144+JI!AR124+TU!AR175</f>
        <v>0</v>
      </c>
      <c r="AL33" s="14">
        <f>'LB '!AS415+FR!AS119+JN!AS176+TA!AS95+ŽB!AS71+ČL!AS255+NB!AS115+SM!AS144+JI!AS124+TU!AS175</f>
        <v>0</v>
      </c>
      <c r="AM33" s="14">
        <f>'LB '!AT415+FR!AT119+JN!AT176+TA!AT95+ŽB!AT71+ČL!AT255+NB!AT115+SM!AT144+JI!AT124+TU!AT175</f>
        <v>0</v>
      </c>
      <c r="AN33" s="14">
        <f>'LB '!AU415+FR!AU119+JN!AU176+TA!AU95+ŽB!AU71+ČL!AU255+NB!AU115+SM!AU144+JI!AU124+TU!AU175</f>
        <v>0</v>
      </c>
      <c r="AO33" s="106">
        <f>'LB '!AV415+FR!AV119+JN!AV176+TA!AV95+ŽB!AV71+ČL!AV255+NB!AV115+SM!AV144+JI!AV124+TU!AV175</f>
        <v>0</v>
      </c>
      <c r="AP33" s="104">
        <f>'LB '!AW415+FR!AW119+JN!AW176+TA!AW95+ŽB!AW71+ČL!AW255+NB!AW115+SM!AW144+JI!AW124+TU!AW175</f>
        <v>0</v>
      </c>
      <c r="AQ33" s="14">
        <f>'LB '!AX415+FR!AX119+JN!AX176+TA!AX95+ŽB!AX71+ČL!AX255+NB!AX115+SM!AX144+JI!AX124+TU!AX175</f>
        <v>0</v>
      </c>
      <c r="AR33" s="14">
        <f>'LB '!AY415+FR!AY119+JN!AY176+TA!AY95+ŽB!AY71+ČL!AY255+NB!AY115+SM!AY144+JI!AY124+TU!AY175</f>
        <v>0</v>
      </c>
      <c r="AS33" s="14">
        <f>'LB '!AZ415+FR!AZ119+JN!AZ176+TA!AZ95+ŽB!AZ71+ČL!AZ255+NB!AZ115+SM!AZ144+JI!AZ124+TU!AZ175</f>
        <v>0</v>
      </c>
      <c r="AT33" s="14">
        <f>'LB '!BA415+FR!BA119+JN!BA176+TA!BA95+ŽB!BA71+ČL!BA255+NB!BA115+SM!BA144+JI!BA124+TU!BA175</f>
        <v>0</v>
      </c>
      <c r="AU33" s="14">
        <f>'LB '!BB415+FR!BB119+JN!BB176+TA!BB95+ŽB!BB71+ČL!BB255+NB!BB115+SM!BB144+JI!BB124+TU!BB175</f>
        <v>0</v>
      </c>
      <c r="AV33" s="557">
        <f>'LB '!BC415+FR!BC119+JN!BC176+TA!BC95+ŽB!BC71+ČL!BC255+NB!BC115+SM!BC144+JI!BC124+TU!BC175</f>
        <v>0</v>
      </c>
    </row>
    <row r="34" spans="1:48" x14ac:dyDescent="0.2">
      <c r="A34" s="2">
        <v>3143</v>
      </c>
      <c r="B34" s="104">
        <f>'LB '!I416+FR!I120+JN!I177+TA!I96+ŽB!I72+ČL!I256+NB!I116+SM!I145+JI!I125+TU!I176</f>
        <v>350720023</v>
      </c>
      <c r="C34" s="14">
        <f>'LB '!J416+FR!J120+JN!J177+TA!J96+ŽB!J72+ČL!J256+NB!J116+SM!J145+JI!J125+TU!J176</f>
        <v>258561644</v>
      </c>
      <c r="D34" s="14">
        <f>'LB '!K416+FR!K120+JN!K177+TA!K96+ŽB!K72+ČL!K256+NB!K116+SM!K145+JI!K125+TU!K176</f>
        <v>1628490</v>
      </c>
      <c r="E34" s="14">
        <f>'LB '!L416+FR!L120+JN!L177+TA!L96+ŽB!L72+ČL!L256+NB!L116+SM!L145+JI!L125+TU!L176</f>
        <v>87944273</v>
      </c>
      <c r="F34" s="14">
        <f>'LB '!M416+FR!M120+JN!M177+TA!M96+ŽB!M72+ČL!M256+NB!M116+SM!M145+JI!M125+TU!M176</f>
        <v>2585616</v>
      </c>
      <c r="G34" s="14">
        <f>'LB '!N416+FR!N120+JN!N177+TA!N96+ŽB!N72+ČL!N256+NB!N116+SM!N145+JI!N125+TU!N176</f>
        <v>0</v>
      </c>
      <c r="H34" s="106">
        <f>'LB '!O416+FR!O120+JN!O177+TA!O96+ŽB!O72+ČL!O256+NB!O116+SM!O145+JI!O125+TU!O176</f>
        <v>490.1493000000001</v>
      </c>
      <c r="I34" s="104">
        <f>'LB '!P416+FR!P120+JN!P177+TA!P96+ŽB!P72+ČL!P256+NB!P116+SM!P145+JI!P125+TU!P176</f>
        <v>-87464</v>
      </c>
      <c r="J34" s="14">
        <f>'LB '!Q416+FR!Q120+JN!Q177+TA!Q96+ŽB!Q72+ČL!Q256+NB!Q116+SM!Q145+JI!Q125+TU!Q176</f>
        <v>0</v>
      </c>
      <c r="K34" s="14">
        <f>'LB '!R416+FR!R120+JN!R177+TA!R96+ŽB!R72+ČL!R256+NB!R116+SM!R145+JI!R125+TU!R176</f>
        <v>0</v>
      </c>
      <c r="L34" s="14">
        <f>'LB '!S416+FR!S120+JN!S177+TA!S96+ŽB!S72+ČL!S256+NB!S116+SM!S145+JI!S125+TU!S176</f>
        <v>0</v>
      </c>
      <c r="M34" s="14">
        <f>'LB '!T416+FR!T120+JN!T177+TA!T96+ŽB!T72+ČL!T256+NB!T116+SM!T145+JI!T125+TU!T176</f>
        <v>0</v>
      </c>
      <c r="N34" s="14">
        <f>'LB '!U416+FR!U120+JN!U177+TA!U96+ŽB!U72+ČL!U256+NB!U116+SM!U145+JI!U125+TU!U176</f>
        <v>0</v>
      </c>
      <c r="O34" s="14">
        <f>'LB '!V416+FR!V120+JN!V177+TA!V96+ŽB!V72+ČL!V256+NB!V116+SM!V145+JI!V125+TU!V176</f>
        <v>-151938</v>
      </c>
      <c r="P34" s="550">
        <f>'LB '!W416+FR!W120+JN!W177+TA!W96+ŽB!W72+ČL!W256+NB!W116+SM!W145+JI!W125+TU!W176</f>
        <v>-239402</v>
      </c>
      <c r="Q34" s="104">
        <f>'LB '!X416+FR!X120+JN!X177+TA!X96+ŽB!X72+ČL!X256+NB!X116+SM!X145+JI!X125+TU!X176</f>
        <v>87464</v>
      </c>
      <c r="R34" s="14">
        <f>'LB '!Y416+FR!Y120+JN!Y177+TA!Y96+ŽB!Y72+ČL!Y256+NB!Y116+SM!Y145+JI!Y125+TU!Y176</f>
        <v>0</v>
      </c>
      <c r="S34" s="14">
        <f>'LB '!Z416+FR!Z120+JN!Z177+TA!Z96+ŽB!Z72+ČL!Z256+NB!Z116+SM!Z145+JI!Z125+TU!Z176</f>
        <v>0</v>
      </c>
      <c r="T34" s="550">
        <f>'LB '!AA416+FR!AA120+JN!AA177+TA!AA96+ŽB!AA72+ČL!AA256+NB!AA116+SM!AA145+JI!AA125+TU!AA176</f>
        <v>87464</v>
      </c>
      <c r="U34" s="104">
        <f>'LB '!AB416+FR!AB120+JN!AB177+TA!AB96+ŽB!AB72+ČL!AB256+NB!AB116+SM!AB145+JI!AB125+TU!AB176</f>
        <v>-151938</v>
      </c>
      <c r="V34" s="14">
        <f>'LB '!AC416+FR!AC120+JN!AC177+TA!AC96+ŽB!AC72+ČL!AC256+NB!AC116+SM!AC145+JI!AC125+TU!AC176</f>
        <v>-51355</v>
      </c>
      <c r="W34" s="14">
        <f>'LB '!AD416+FR!AD120+JN!AD177+TA!AD96+ŽB!AD72+ČL!AD256+NB!AD116+SM!AD145+JI!AD125+TU!AD176</f>
        <v>0</v>
      </c>
      <c r="X34" s="14">
        <f>'LB '!AE416+FR!AE120+JN!AE177+TA!AE96+ŽB!AE72+ČL!AE256+NB!AE116+SM!AE145+JI!AE125+TU!AE176</f>
        <v>-51355</v>
      </c>
      <c r="Y34" s="14">
        <f>'LB '!AF416+FR!AF120+JN!AF177+TA!AF96+ŽB!AF72+ČL!AF256+NB!AF116+SM!AF145+JI!AF125+TU!AF176</f>
        <v>-2396</v>
      </c>
      <c r="Z34" s="14">
        <f>'LB '!AG416+FR!AG120+JN!AG177+TA!AG96+ŽB!AG72+ČL!AG256+NB!AG116+SM!AG145+JI!AG125+TU!AG176</f>
        <v>0</v>
      </c>
      <c r="AA34" s="550">
        <f>'LB '!AH416+FR!AH120+JN!AH177+TA!AH96+ŽB!AH72+ČL!AH256+NB!AH116+SM!AH145+JI!AH125+TU!AH176</f>
        <v>-205689</v>
      </c>
      <c r="AB34" s="556">
        <f>'LB '!AI416+FR!AI120+JN!AI177+TA!AI96+ŽB!AI72+ČL!AI256+NB!AI116+SM!AI145+JI!AI125+TU!AI176</f>
        <v>-0.26</v>
      </c>
      <c r="AC34" s="11">
        <f>'LB '!AJ416+FR!AJ120+JN!AJ177+TA!AJ96+ŽB!AJ72+ČL!AJ256+NB!AJ116+SM!AJ145+JI!AJ125+TU!AJ176</f>
        <v>0</v>
      </c>
      <c r="AD34" s="11">
        <f>'LB '!AK416+FR!AK120+JN!AK177+TA!AK96+ŽB!AK72+ČL!AK256+NB!AK116+SM!AK145+JI!AK125+TU!AK176</f>
        <v>0</v>
      </c>
      <c r="AE34" s="11">
        <f>'LB '!AL416+FR!AL120+JN!AL177+TA!AL96+ŽB!AL72+ČL!AL256+NB!AL116+SM!AL145+JI!AL125+TU!AL176</f>
        <v>0</v>
      </c>
      <c r="AF34" s="11">
        <f>'LB '!AM416+FR!AM120+JN!AM177+TA!AM96+ŽB!AM72+ČL!AM256+NB!AM116+SM!AM145+JI!AM125+TU!AM176</f>
        <v>0</v>
      </c>
      <c r="AG34" s="11">
        <f>'LB '!AN416+FR!AN120+JN!AN177+TA!AN96+ŽB!AN72+ČL!AN256+NB!AN116+SM!AN145+JI!AN125+TU!AN176</f>
        <v>-0.27</v>
      </c>
      <c r="AH34" s="106">
        <f>'LB '!AO416+FR!AO120+JN!AO177+TA!AO96+ŽB!AO72+ČL!AO256+NB!AO116+SM!AO145+JI!AO125+TU!AO176</f>
        <v>-0.53</v>
      </c>
      <c r="AI34" s="104">
        <f>'LB '!AP416+FR!AP120+JN!AP177+TA!AP96+ŽB!AP72+ČL!AP256+NB!AP116+SM!AP145+JI!AP125+TU!AP176</f>
        <v>350514334</v>
      </c>
      <c r="AJ34" s="14">
        <f>'LB '!AQ416+FR!AQ120+JN!AQ177+TA!AQ96+ŽB!AQ72+ČL!AQ256+NB!AQ116+SM!AQ145+JI!AQ125+TU!AQ176</f>
        <v>258322242</v>
      </c>
      <c r="AK34" s="14">
        <f>'LB '!AR416+FR!AR120+JN!AR177+TA!AR96+ŽB!AR72+ČL!AR256+NB!AR116+SM!AR145+JI!AR125+TU!AR176</f>
        <v>1715954</v>
      </c>
      <c r="AL34" s="14">
        <f>'LB '!AS416+FR!AS120+JN!AS177+TA!AS96+ŽB!AS72+ČL!AS256+NB!AS116+SM!AS145+JI!AS125+TU!AS176</f>
        <v>87892918</v>
      </c>
      <c r="AM34" s="14">
        <f>'LB '!AT416+FR!AT120+JN!AT177+TA!AT96+ŽB!AT72+ČL!AT256+NB!AT116+SM!AT145+JI!AT125+TU!AT176</f>
        <v>2583220</v>
      </c>
      <c r="AN34" s="14">
        <f>'LB '!AU416+FR!AU120+JN!AU177+TA!AU96+ŽB!AU72+ČL!AU256+NB!AU116+SM!AU145+JI!AU125+TU!AU176</f>
        <v>0</v>
      </c>
      <c r="AO34" s="106">
        <f>'LB '!AV416+FR!AV120+JN!AV177+TA!AV96+ŽB!AV72+ČL!AV256+NB!AV116+SM!AV145+JI!AV125+TU!AV176</f>
        <v>489.61930000000007</v>
      </c>
      <c r="AP34" s="104">
        <f>'LB '!AW416+FR!AW120+JN!AW177+TA!AW96+ŽB!AW72+ČL!AW256+NB!AW116+SM!AW145+JI!AW125+TU!AW176</f>
        <v>0</v>
      </c>
      <c r="AQ34" s="14">
        <f>'LB '!AX416+FR!AX120+JN!AX177+TA!AX96+ŽB!AX72+ČL!AX256+NB!AX116+SM!AX145+JI!AX125+TU!AX176</f>
        <v>0</v>
      </c>
      <c r="AR34" s="14">
        <f>'LB '!AY416+FR!AY120+JN!AY177+TA!AY96+ŽB!AY72+ČL!AY256+NB!AY116+SM!AY145+JI!AY125+TU!AY176</f>
        <v>0</v>
      </c>
      <c r="AS34" s="14">
        <f>'LB '!AZ416+FR!AZ120+JN!AZ177+TA!AZ96+ŽB!AZ72+ČL!AZ256+NB!AZ116+SM!AZ145+JI!AZ125+TU!AZ176</f>
        <v>0</v>
      </c>
      <c r="AT34" s="14">
        <f>'LB '!BA416+FR!BA120+JN!BA177+TA!BA96+ŽB!BA72+ČL!BA256+NB!BA116+SM!BA145+JI!BA125+TU!BA176</f>
        <v>0</v>
      </c>
      <c r="AU34" s="14">
        <f>'LB '!BB416+FR!BB120+JN!BB177+TA!BB96+ŽB!BB72+ČL!BB256+NB!BB116+SM!BB145+JI!BB125+TU!BB176</f>
        <v>0</v>
      </c>
      <c r="AV34" s="557">
        <f>'LB '!BC416+FR!BC120+JN!BC177+TA!BC96+ŽB!BC72+ČL!BC256+NB!BC116+SM!BC145+JI!BC125+TU!BC176</f>
        <v>0</v>
      </c>
    </row>
    <row r="35" spans="1:48" x14ac:dyDescent="0.2">
      <c r="A35" s="2">
        <v>3231</v>
      </c>
      <c r="B35" s="104">
        <f>'LB '!I417+FR!I121+JN!I178+TA!I97+ŽB!I73+ČL!I257+NB!I117+SM!I146+JI!I126+TU!I177</f>
        <v>338427967</v>
      </c>
      <c r="C35" s="14">
        <f>'LB '!J417+FR!J121+JN!J178+TA!J97+ŽB!J73+ČL!J257+NB!J117+SM!J146+JI!J126+TU!J177</f>
        <v>250471712</v>
      </c>
      <c r="D35" s="14">
        <f>'LB '!K417+FR!K121+JN!K178+TA!K97+ŽB!K73+ČL!K257+NB!K117+SM!K146+JI!K126+TU!K177</f>
        <v>592000</v>
      </c>
      <c r="E35" s="14">
        <f>'LB '!L417+FR!L121+JN!L178+TA!L97+ŽB!L73+ČL!L257+NB!L117+SM!L146+JI!L126+TU!L177</f>
        <v>84859540</v>
      </c>
      <c r="F35" s="14">
        <f>'LB '!M417+FR!M121+JN!M178+TA!M97+ŽB!M73+ČL!M257+NB!M117+SM!M146+JI!M126+TU!M177</f>
        <v>2504715</v>
      </c>
      <c r="G35" s="14">
        <f>'LB '!N417+FR!N121+JN!N178+TA!N97+ŽB!N73+ČL!N257+NB!N117+SM!N146+JI!N126+TU!N177</f>
        <v>0</v>
      </c>
      <c r="H35" s="106">
        <f>'LB '!O417+FR!O121+JN!O178+TA!O97+ŽB!O73+ČL!O257+NB!O117+SM!O146+JI!O126+TU!O177</f>
        <v>375.96339999999992</v>
      </c>
      <c r="I35" s="104">
        <f>'LB '!P417+FR!P121+JN!P178+TA!P97+ŽB!P73+ČL!P257+NB!P117+SM!P146+JI!P126+TU!P177</f>
        <v>-131000</v>
      </c>
      <c r="J35" s="14">
        <f>'LB '!Q417+FR!Q121+JN!Q178+TA!Q97+ŽB!Q73+ČL!Q257+NB!Q117+SM!Q146+JI!Q126+TU!Q177</f>
        <v>0</v>
      </c>
      <c r="K35" s="14">
        <f>'LB '!R417+FR!R121+JN!R178+TA!R97+ŽB!R73+ČL!R257+NB!R117+SM!R146+JI!R126+TU!R177</f>
        <v>0</v>
      </c>
      <c r="L35" s="14">
        <f>'LB '!S417+FR!S121+JN!S178+TA!S97+ŽB!S73+ČL!S257+NB!S117+SM!S146+JI!S126+TU!S177</f>
        <v>0</v>
      </c>
      <c r="M35" s="14">
        <f>'LB '!T417+FR!T121+JN!T178+TA!T97+ŽB!T73+ČL!T257+NB!T117+SM!T146+JI!T126+TU!T177</f>
        <v>0</v>
      </c>
      <c r="N35" s="14">
        <f>'LB '!U417+FR!U121+JN!U178+TA!U97+ŽB!U73+ČL!U257+NB!U117+SM!U146+JI!U126+TU!U177</f>
        <v>0</v>
      </c>
      <c r="O35" s="14">
        <f>'LB '!V417+FR!V121+JN!V178+TA!V97+ŽB!V73+ČL!V257+NB!V117+SM!V146+JI!V126+TU!V177</f>
        <v>0</v>
      </c>
      <c r="P35" s="550">
        <f>'LB '!W417+FR!W121+JN!W178+TA!W97+ŽB!W73+ČL!W257+NB!W117+SM!W146+JI!W126+TU!W177</f>
        <v>-131000</v>
      </c>
      <c r="Q35" s="104">
        <f>'LB '!X417+FR!X121+JN!X178+TA!X97+ŽB!X73+ČL!X257+NB!X117+SM!X146+JI!X126+TU!X177</f>
        <v>131000</v>
      </c>
      <c r="R35" s="14">
        <f>'LB '!Y417+FR!Y121+JN!Y178+TA!Y97+ŽB!Y73+ČL!Y257+NB!Y117+SM!Y146+JI!Y126+TU!Y177</f>
        <v>0</v>
      </c>
      <c r="S35" s="14">
        <f>'LB '!Z417+FR!Z121+JN!Z178+TA!Z97+ŽB!Z73+ČL!Z257+NB!Z117+SM!Z146+JI!Z126+TU!Z177</f>
        <v>0</v>
      </c>
      <c r="T35" s="550">
        <f>'LB '!AA417+FR!AA121+JN!AA178+TA!AA97+ŽB!AA73+ČL!AA257+NB!AA117+SM!AA146+JI!AA126+TU!AA177</f>
        <v>131000</v>
      </c>
      <c r="U35" s="104">
        <f>'LB '!AB417+FR!AB121+JN!AB178+TA!AB97+ŽB!AB73+ČL!AB257+NB!AB117+SM!AB146+JI!AB126+TU!AB177</f>
        <v>0</v>
      </c>
      <c r="V35" s="14">
        <f>'LB '!AC417+FR!AC121+JN!AC178+TA!AC97+ŽB!AC73+ČL!AC257+NB!AC117+SM!AC146+JI!AC126+TU!AC177</f>
        <v>0</v>
      </c>
      <c r="W35" s="14">
        <f>'LB '!AD417+FR!AD121+JN!AD178+TA!AD97+ŽB!AD73+ČL!AD257+NB!AD117+SM!AD146+JI!AD126+TU!AD177</f>
        <v>0</v>
      </c>
      <c r="X35" s="14">
        <f>'LB '!AE417+FR!AE121+JN!AE178+TA!AE97+ŽB!AE73+ČL!AE257+NB!AE117+SM!AE146+JI!AE126+TU!AE177</f>
        <v>0</v>
      </c>
      <c r="Y35" s="14">
        <f>'LB '!AF417+FR!AF121+JN!AF178+TA!AF97+ŽB!AF73+ČL!AF257+NB!AF117+SM!AF146+JI!AF126+TU!AF177</f>
        <v>-1310</v>
      </c>
      <c r="Z35" s="14">
        <f>'LB '!AG417+FR!AG121+JN!AG178+TA!AG97+ŽB!AG73+ČL!AG257+NB!AG117+SM!AG146+JI!AG126+TU!AG177</f>
        <v>0</v>
      </c>
      <c r="AA35" s="550">
        <f>'LB '!AH417+FR!AH121+JN!AH178+TA!AH97+ŽB!AH73+ČL!AH257+NB!AH117+SM!AH146+JI!AH126+TU!AH177</f>
        <v>-1310</v>
      </c>
      <c r="AB35" s="556">
        <f>'LB '!AI417+FR!AI121+JN!AI178+TA!AI97+ŽB!AI73+ČL!AI257+NB!AI117+SM!AI146+JI!AI126+TU!AI177</f>
        <v>-7.0000000000000021E-2</v>
      </c>
      <c r="AC35" s="11">
        <f>'LB '!AJ417+FR!AJ121+JN!AJ178+TA!AJ97+ŽB!AJ73+ČL!AJ257+NB!AJ117+SM!AJ146+JI!AJ126+TU!AJ177</f>
        <v>0</v>
      </c>
      <c r="AD35" s="11">
        <f>'LB '!AK417+FR!AK121+JN!AK178+TA!AK97+ŽB!AK73+ČL!AK257+NB!AK117+SM!AK146+JI!AK126+TU!AK177</f>
        <v>0</v>
      </c>
      <c r="AE35" s="11">
        <f>'LB '!AL417+FR!AL121+JN!AL178+TA!AL97+ŽB!AL73+ČL!AL257+NB!AL117+SM!AL146+JI!AL126+TU!AL177</f>
        <v>0</v>
      </c>
      <c r="AF35" s="11">
        <f>'LB '!AM417+FR!AM121+JN!AM178+TA!AM97+ŽB!AM73+ČL!AM257+NB!AM117+SM!AM146+JI!AM126+TU!AM177</f>
        <v>0</v>
      </c>
      <c r="AG35" s="11">
        <f>'LB '!AN417+FR!AN121+JN!AN178+TA!AN97+ŽB!AN73+ČL!AN257+NB!AN117+SM!AN146+JI!AN126+TU!AN177</f>
        <v>0</v>
      </c>
      <c r="AH35" s="106">
        <f>'LB '!AO417+FR!AO121+JN!AO178+TA!AO97+ŽB!AO73+ČL!AO257+NB!AO117+SM!AO146+JI!AO126+TU!AO177</f>
        <v>-7.0000000000000021E-2</v>
      </c>
      <c r="AI35" s="104">
        <f>'LB '!AP417+FR!AP121+JN!AP178+TA!AP97+ŽB!AP73+ČL!AP257+NB!AP117+SM!AP146+JI!AP126+TU!AP177</f>
        <v>338426657</v>
      </c>
      <c r="AJ35" s="14">
        <f>'LB '!AQ417+FR!AQ121+JN!AQ178+TA!AQ97+ŽB!AQ73+ČL!AQ257+NB!AQ117+SM!AQ146+JI!AQ126+TU!AQ177</f>
        <v>250340712</v>
      </c>
      <c r="AK35" s="14">
        <f>'LB '!AR417+FR!AR121+JN!AR178+TA!AR97+ŽB!AR73+ČL!AR257+NB!AR117+SM!AR146+JI!AR126+TU!AR177</f>
        <v>723000</v>
      </c>
      <c r="AL35" s="14">
        <f>'LB '!AS417+FR!AS121+JN!AS178+TA!AS97+ŽB!AS73+ČL!AS257+NB!AS117+SM!AS146+JI!AS126+TU!AS177</f>
        <v>84859540</v>
      </c>
      <c r="AM35" s="14">
        <f>'LB '!AT417+FR!AT121+JN!AT178+TA!AT97+ŽB!AT73+ČL!AT257+NB!AT117+SM!AT146+JI!AT126+TU!AT177</f>
        <v>2503405</v>
      </c>
      <c r="AN35" s="14">
        <f>'LB '!AU417+FR!AU121+JN!AU178+TA!AU97+ŽB!AU73+ČL!AU257+NB!AU117+SM!AU146+JI!AU126+TU!AU177</f>
        <v>0</v>
      </c>
      <c r="AO35" s="106">
        <f>'LB '!AV417+FR!AV121+JN!AV178+TA!AV97+ŽB!AV73+ČL!AV257+NB!AV117+SM!AV146+JI!AV126+TU!AV177</f>
        <v>375.89339999999999</v>
      </c>
      <c r="AP35" s="104">
        <f>'LB '!AW417+FR!AW121+JN!AW178+TA!AW97+ŽB!AW73+ČL!AW257+NB!AW117+SM!AW146+JI!AW126+TU!AW177</f>
        <v>0</v>
      </c>
      <c r="AQ35" s="14">
        <f>'LB '!AX417+FR!AX121+JN!AX178+TA!AX97+ŽB!AX73+ČL!AX257+NB!AX117+SM!AX146+JI!AX126+TU!AX177</f>
        <v>0</v>
      </c>
      <c r="AR35" s="14">
        <f>'LB '!AY417+FR!AY121+JN!AY178+TA!AY97+ŽB!AY73+ČL!AY257+NB!AY117+SM!AY146+JI!AY126+TU!AY177</f>
        <v>0</v>
      </c>
      <c r="AS35" s="14">
        <f>'LB '!AZ417+FR!AZ121+JN!AZ178+TA!AZ97+ŽB!AZ73+ČL!AZ257+NB!AZ117+SM!AZ146+JI!AZ126+TU!AZ177</f>
        <v>0</v>
      </c>
      <c r="AT35" s="14">
        <f>'LB '!BA417+FR!BA121+JN!BA178+TA!BA97+ŽB!BA73+ČL!BA257+NB!BA117+SM!BA146+JI!BA126+TU!BA177</f>
        <v>0</v>
      </c>
      <c r="AU35" s="14">
        <f>'LB '!BB417+FR!BB121+JN!BB178+TA!BB97+ŽB!BB73+ČL!BB257+NB!BB117+SM!BB146+JI!BB126+TU!BB177</f>
        <v>0</v>
      </c>
      <c r="AV35" s="557">
        <f>'LB '!BC417+FR!BC121+JN!BC178+TA!BC97+ŽB!BC73+ČL!BC257+NB!BC117+SM!BC146+JI!BC126+TU!BC177</f>
        <v>0</v>
      </c>
    </row>
    <row r="36" spans="1:48" ht="13.5" thickBot="1" x14ac:dyDescent="0.25">
      <c r="A36" s="88">
        <v>3233</v>
      </c>
      <c r="B36" s="107">
        <f>'LB '!I418+FR!I122+JN!I179+TA!I98+ŽB!I74+ČL!I258+NB!I118+SM!I147+JI!I127+TU!I178</f>
        <v>46320445</v>
      </c>
      <c r="C36" s="108">
        <f>'LB '!J418+FR!J122+JN!J179+TA!J98+ŽB!J74+ČL!J258+NB!J118+SM!J147+JI!J127+TU!J178</f>
        <v>31965262</v>
      </c>
      <c r="D36" s="108">
        <f>'LB '!K418+FR!K122+JN!K179+TA!K98+ŽB!K74+ČL!K258+NB!K118+SM!K147+JI!K127+TU!K178</f>
        <v>2415000</v>
      </c>
      <c r="E36" s="108">
        <f>'LB '!L418+FR!L122+JN!L179+TA!L98+ŽB!L74+ČL!L258+NB!L118+SM!L147+JI!L127+TU!L178</f>
        <v>11620530</v>
      </c>
      <c r="F36" s="108">
        <f>'LB '!M418+FR!M122+JN!M179+TA!M98+ŽB!M74+ČL!M258+NB!M118+SM!M147+JI!M127+TU!M178</f>
        <v>319653</v>
      </c>
      <c r="G36" s="108">
        <f>'LB '!N418+FR!N122+JN!N179+TA!N98+ŽB!N74+ČL!N258+NB!N118+SM!N147+JI!N127+TU!N178</f>
        <v>0</v>
      </c>
      <c r="H36" s="111">
        <f>'LB '!O418+FR!O122+JN!O179+TA!O98+ŽB!O74+ČL!O258+NB!O118+SM!O147+JI!O127+TU!O178</f>
        <v>53.94</v>
      </c>
      <c r="I36" s="107">
        <f>'LB '!P418+FR!P122+JN!P179+TA!P98+ŽB!P74+ČL!P258+NB!P118+SM!P147+JI!P127+TU!P178</f>
        <v>340000</v>
      </c>
      <c r="J36" s="108">
        <f>'LB '!Q418+FR!Q122+JN!Q179+TA!Q98+ŽB!Q74+ČL!Q258+NB!Q118+SM!Q147+JI!Q127+TU!Q178</f>
        <v>0</v>
      </c>
      <c r="K36" s="108">
        <f>'LB '!R418+FR!R122+JN!R179+TA!R98+ŽB!R74+ČL!R258+NB!R118+SM!R147+JI!R127+TU!R178</f>
        <v>0</v>
      </c>
      <c r="L36" s="108">
        <f>'LB '!S418+FR!S122+JN!S179+TA!S98+ŽB!S74+ČL!S258+NB!S118+SM!S147+JI!S127+TU!S178</f>
        <v>0</v>
      </c>
      <c r="M36" s="108">
        <f>'LB '!T418+FR!T122+JN!T179+TA!T98+ŽB!T74+ČL!T258+NB!T118+SM!T147+JI!T127+TU!T178</f>
        <v>0</v>
      </c>
      <c r="N36" s="108">
        <f>'LB '!U418+FR!U122+JN!U179+TA!U98+ŽB!U74+ČL!U258+NB!U118+SM!U147+JI!U127+TU!U178</f>
        <v>0</v>
      </c>
      <c r="O36" s="108">
        <f>'LB '!V418+FR!V122+JN!V179+TA!V98+ŽB!V74+ČL!V258+NB!V118+SM!V147+JI!V127+TU!V178</f>
        <v>0</v>
      </c>
      <c r="P36" s="551">
        <f>'LB '!W418+FR!W122+JN!W179+TA!W98+ŽB!W74+ČL!W258+NB!W118+SM!W147+JI!W127+TU!W178</f>
        <v>340000</v>
      </c>
      <c r="Q36" s="107">
        <f>'LB '!X418+FR!X122+JN!X179+TA!X98+ŽB!X74+ČL!X258+NB!X118+SM!X147+JI!X127+TU!X178</f>
        <v>-340000</v>
      </c>
      <c r="R36" s="108">
        <f>'LB '!Y418+FR!Y122+JN!Y179+TA!Y98+ŽB!Y74+ČL!Y258+NB!Y118+SM!Y147+JI!Y127+TU!Y178</f>
        <v>0</v>
      </c>
      <c r="S36" s="108">
        <f>'LB '!Z418+FR!Z122+JN!Z179+TA!Z98+ŽB!Z74+ČL!Z258+NB!Z118+SM!Z147+JI!Z127+TU!Z178</f>
        <v>0</v>
      </c>
      <c r="T36" s="551">
        <f>'LB '!AA418+FR!AA122+JN!AA179+TA!AA98+ŽB!AA74+ČL!AA258+NB!AA118+SM!AA147+JI!AA127+TU!AA178</f>
        <v>-340000</v>
      </c>
      <c r="U36" s="107">
        <f>'LB '!AB418+FR!AB122+JN!AB179+TA!AB98+ŽB!AB74+ČL!AB258+NB!AB118+SM!AB147+JI!AB127+TU!AB178</f>
        <v>0</v>
      </c>
      <c r="V36" s="108">
        <f>'LB '!AC418+FR!AC122+JN!AC179+TA!AC98+ŽB!AC74+ČL!AC258+NB!AC118+SM!AC147+JI!AC127+TU!AC178</f>
        <v>0</v>
      </c>
      <c r="W36" s="108">
        <f>'LB '!AD418+FR!AD122+JN!AD179+TA!AD98+ŽB!AD74+ČL!AD258+NB!AD118+SM!AD147+JI!AD127+TU!AD178</f>
        <v>0</v>
      </c>
      <c r="X36" s="108">
        <f>'LB '!AE418+FR!AE122+JN!AE179+TA!AE98+ŽB!AE74+ČL!AE258+NB!AE118+SM!AE147+JI!AE127+TU!AE178</f>
        <v>0</v>
      </c>
      <c r="Y36" s="108">
        <f>'LB '!AF418+FR!AF122+JN!AF179+TA!AF98+ŽB!AF74+ČL!AF258+NB!AF118+SM!AF147+JI!AF127+TU!AF178</f>
        <v>3400</v>
      </c>
      <c r="Z36" s="108">
        <f>'LB '!AG418+FR!AG122+JN!AG179+TA!AG98+ŽB!AG74+ČL!AG258+NB!AG118+SM!AG147+JI!AG127+TU!AG178</f>
        <v>0</v>
      </c>
      <c r="AA36" s="551">
        <f>'LB '!AH418+FR!AH122+JN!AH179+TA!AH98+ŽB!AH74+ČL!AH258+NB!AH118+SM!AH147+JI!AH127+TU!AH178</f>
        <v>3400</v>
      </c>
      <c r="AB36" s="558">
        <f>'LB '!AI418+FR!AI122+JN!AI179+TA!AI98+ŽB!AI74+ČL!AI258+NB!AI118+SM!AI147+JI!AI127+TU!AI178</f>
        <v>0.46999999999999992</v>
      </c>
      <c r="AC36" s="109">
        <f>'LB '!AJ418+FR!AJ122+JN!AJ179+TA!AJ98+ŽB!AJ74+ČL!AJ258+NB!AJ118+SM!AJ147+JI!AJ127+TU!AJ178</f>
        <v>0</v>
      </c>
      <c r="AD36" s="109">
        <f>'LB '!AK418+FR!AK122+JN!AK179+TA!AK98+ŽB!AK74+ČL!AK258+NB!AK118+SM!AK147+JI!AK127+TU!AK178</f>
        <v>0</v>
      </c>
      <c r="AE36" s="109">
        <f>'LB '!AL418+FR!AL122+JN!AL179+TA!AL98+ŽB!AL74+ČL!AL258+NB!AL118+SM!AL147+JI!AL127+TU!AL178</f>
        <v>0</v>
      </c>
      <c r="AF36" s="109">
        <f>'LB '!AM418+FR!AM122+JN!AM179+TA!AM98+ŽB!AM74+ČL!AM258+NB!AM118+SM!AM147+JI!AM127+TU!AM178</f>
        <v>0</v>
      </c>
      <c r="AG36" s="109">
        <f>'LB '!AN418+FR!AN122+JN!AN179+TA!AN98+ŽB!AN74+ČL!AN258+NB!AN118+SM!AN147+JI!AN127+TU!AN178</f>
        <v>0</v>
      </c>
      <c r="AH36" s="111">
        <f>'LB '!AO418+FR!AO122+JN!AO179+TA!AO98+ŽB!AO74+ČL!AO258+NB!AO118+SM!AO147+JI!AO127+TU!AO178</f>
        <v>0.46999999999999992</v>
      </c>
      <c r="AI36" s="107">
        <f>'LB '!AP418+FR!AP122+JN!AP179+TA!AP98+ŽB!AP74+ČL!AP258+NB!AP118+SM!AP147+JI!AP127+TU!AP178</f>
        <v>46323845</v>
      </c>
      <c r="AJ36" s="108">
        <f>'LB '!AQ418+FR!AQ122+JN!AQ179+TA!AQ98+ŽB!AQ74+ČL!AQ258+NB!AQ118+SM!AQ147+JI!AQ127+TU!AQ178</f>
        <v>32305262</v>
      </c>
      <c r="AK36" s="108">
        <f>'LB '!AR418+FR!AR122+JN!AR179+TA!AR98+ŽB!AR74+ČL!AR258+NB!AR118+SM!AR147+JI!AR127+TU!AR178</f>
        <v>2075000</v>
      </c>
      <c r="AL36" s="108">
        <f>'LB '!AS418+FR!AS122+JN!AS179+TA!AS98+ŽB!AS74+ČL!AS258+NB!AS118+SM!AS147+JI!AS127+TU!AS178</f>
        <v>11620530</v>
      </c>
      <c r="AM36" s="108">
        <f>'LB '!AT418+FR!AT122+JN!AT179+TA!AT98+ŽB!AT74+ČL!AT258+NB!AT118+SM!AT147+JI!AT127+TU!AT178</f>
        <v>323053</v>
      </c>
      <c r="AN36" s="108">
        <f>'LB '!AU418+FR!AU122+JN!AU179+TA!AU98+ŽB!AU74+ČL!AU258+NB!AU118+SM!AU147+JI!AU127+TU!AU178</f>
        <v>0</v>
      </c>
      <c r="AO36" s="111">
        <f>'LB '!AV418+FR!AV122+JN!AV179+TA!AV98+ŽB!AV74+ČL!AV258+NB!AV118+SM!AV147+JI!AV127+TU!AV178</f>
        <v>54.41</v>
      </c>
      <c r="AP36" s="107">
        <f>'LB '!AW418+FR!AW122+JN!AW179+TA!AW98+ŽB!AW74+ČL!AW258+NB!AW118+SM!AW147+JI!AW127+TU!AW178</f>
        <v>0</v>
      </c>
      <c r="AQ36" s="108">
        <f>'LB '!AX418+FR!AX122+JN!AX179+TA!AX98+ŽB!AX74+ČL!AX258+NB!AX118+SM!AX147+JI!AX127+TU!AX178</f>
        <v>0</v>
      </c>
      <c r="AR36" s="108">
        <f>'LB '!AY418+FR!AY122+JN!AY179+TA!AY98+ŽB!AY74+ČL!AY258+NB!AY118+SM!AY147+JI!AY127+TU!AY178</f>
        <v>0</v>
      </c>
      <c r="AS36" s="108">
        <f>'LB '!AZ418+FR!AZ122+JN!AZ179+TA!AZ98+ŽB!AZ74+ČL!AZ258+NB!AZ118+SM!AZ147+JI!AZ127+TU!AZ178</f>
        <v>0</v>
      </c>
      <c r="AT36" s="108">
        <f>'LB '!BA418+FR!BA122+JN!BA179+TA!BA98+ŽB!BA74+ČL!BA258+NB!BA118+SM!BA147+JI!BA127+TU!BA178</f>
        <v>0</v>
      </c>
      <c r="AU36" s="108">
        <f>'LB '!BB418+FR!BB122+JN!BB179+TA!BB98+ŽB!BB74+ČL!BB258+NB!BB118+SM!BB147+JI!BB127+TU!BB178</f>
        <v>0</v>
      </c>
      <c r="AV36" s="559">
        <f>'LB '!BC418+FR!BC122+JN!BC179+TA!BC98+ŽB!BC74+ČL!BC258+NB!BC118+SM!BC147+JI!BC127+TU!BC178</f>
        <v>0</v>
      </c>
    </row>
  </sheetData>
  <mergeCells count="52">
    <mergeCell ref="AI7:AO8"/>
    <mergeCell ref="AN10:AN11"/>
    <mergeCell ref="I7:AH7"/>
    <mergeCell ref="AB8:AH8"/>
    <mergeCell ref="AJ9:AM9"/>
    <mergeCell ref="AM10:AM11"/>
    <mergeCell ref="AL10:AL11"/>
    <mergeCell ref="I10:I11"/>
    <mergeCell ref="M10:M11"/>
    <mergeCell ref="O10:O11"/>
    <mergeCell ref="P10:P11"/>
    <mergeCell ref="R10:R11"/>
    <mergeCell ref="Q10:Q11"/>
    <mergeCell ref="AI9:AI11"/>
    <mergeCell ref="S10:S11"/>
    <mergeCell ref="U8:U11"/>
    <mergeCell ref="AH9:AH11"/>
    <mergeCell ref="AC9:AC11"/>
    <mergeCell ref="Z8:Z11"/>
    <mergeCell ref="Y8:Y11"/>
    <mergeCell ref="AA8:AA11"/>
    <mergeCell ref="AD9:AD11"/>
    <mergeCell ref="A3:H3"/>
    <mergeCell ref="B9:B11"/>
    <mergeCell ref="B7:H8"/>
    <mergeCell ref="C10:C11"/>
    <mergeCell ref="E10:E11"/>
    <mergeCell ref="H9:H11"/>
    <mergeCell ref="G10:G11"/>
    <mergeCell ref="C9:F9"/>
    <mergeCell ref="D10:D11"/>
    <mergeCell ref="AP7:AV7"/>
    <mergeCell ref="AP8:AV10"/>
    <mergeCell ref="N10:N11"/>
    <mergeCell ref="I8:P9"/>
    <mergeCell ref="F10:F11"/>
    <mergeCell ref="K10:K11"/>
    <mergeCell ref="L10:L11"/>
    <mergeCell ref="AO9:AO11"/>
    <mergeCell ref="AJ10:AJ11"/>
    <mergeCell ref="T10:T11"/>
    <mergeCell ref="AB9:AB11"/>
    <mergeCell ref="AK10:AK11"/>
    <mergeCell ref="AE9:AE11"/>
    <mergeCell ref="AF9:AF11"/>
    <mergeCell ref="Q8:T9"/>
    <mergeCell ref="AG9:AG11"/>
    <mergeCell ref="J10:J11"/>
    <mergeCell ref="V8:W9"/>
    <mergeCell ref="X8:X11"/>
    <mergeCell ref="V10:V11"/>
    <mergeCell ref="W10:W11"/>
  </mergeCells>
  <pageMargins left="0.7" right="0.7" top="0.78740157499999996" bottom="0.78740157499999996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</vt:i4>
      </vt:variant>
    </vt:vector>
  </HeadingPairs>
  <TitlesOfParts>
    <vt:vector size="14" baseType="lpstr">
      <vt:lpstr>komentář</vt:lpstr>
      <vt:lpstr>LB </vt:lpstr>
      <vt:lpstr>FR</vt:lpstr>
      <vt:lpstr>JN</vt:lpstr>
      <vt:lpstr>TA</vt:lpstr>
      <vt:lpstr>ŽB</vt:lpstr>
      <vt:lpstr>ČL</vt:lpstr>
      <vt:lpstr>NB</vt:lpstr>
      <vt:lpstr>SM</vt:lpstr>
      <vt:lpstr>JI</vt:lpstr>
      <vt:lpstr>TU</vt:lpstr>
      <vt:lpstr>sumář</vt:lpstr>
      <vt:lpstr>FR!Názvy_tisku</vt:lpstr>
      <vt:lpstr>'LB '!Názvy_tisku</vt:lpstr>
    </vt:vector>
  </TitlesOfParts>
  <Company>kulk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admin;katerina.parmova@kraj-lbc.cz</dc:creator>
  <cp:lastModifiedBy>Parmová Kateřina</cp:lastModifiedBy>
  <cp:lastPrinted>2026-08-17T11:04:29Z</cp:lastPrinted>
  <dcterms:created xsi:type="dcterms:W3CDTF">2009-03-06T07:28:09Z</dcterms:created>
  <dcterms:modified xsi:type="dcterms:W3CDTF">2026-10-07T06:34:59Z</dcterms:modified>
</cp:coreProperties>
</file>